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H:\pds\vyuka\MPC-AKP\cviceni\cv3 - mereni RT60\"/>
    </mc:Choice>
  </mc:AlternateContent>
  <xr:revisionPtr revIDLastSave="0" documentId="8_{16AFA15A-2244-475A-9A73-54B37EF64665}" xr6:coauthVersionLast="47" xr6:coauthVersionMax="47" xr10:uidLastSave="{00000000-0000-0000-0000-000000000000}"/>
  <bookViews>
    <workbookView xWindow="0" yWindow="0" windowWidth="25785" windowHeight="119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2" i="1" l="1"/>
  <c r="J52" i="1"/>
  <c r="L52" i="1"/>
  <c r="N52" i="1"/>
  <c r="P52" i="1"/>
  <c r="R52" i="1"/>
  <c r="J50" i="1"/>
  <c r="L50" i="1"/>
  <c r="N50" i="1"/>
  <c r="P50" i="1"/>
  <c r="R50" i="1"/>
  <c r="H50" i="1"/>
  <c r="T48" i="1"/>
  <c r="J49" i="1"/>
  <c r="L49" i="1"/>
  <c r="N49" i="1"/>
  <c r="P49" i="1"/>
  <c r="R49" i="1"/>
  <c r="H49" i="1"/>
  <c r="H48" i="1"/>
  <c r="H45" i="1"/>
  <c r="J48" i="1"/>
  <c r="L48" i="1"/>
  <c r="N48" i="1"/>
  <c r="P48" i="1"/>
  <c r="R48" i="1"/>
  <c r="F67" i="1"/>
  <c r="F64" i="1"/>
  <c r="F63" i="1"/>
  <c r="F65" i="1"/>
  <c r="F62" i="1"/>
  <c r="F60" i="1"/>
  <c r="J44" i="1"/>
  <c r="L44" i="1"/>
  <c r="N44" i="1"/>
  <c r="P44" i="1"/>
  <c r="R44" i="1"/>
  <c r="T44" i="1"/>
  <c r="H44" i="1"/>
  <c r="F59" i="1"/>
  <c r="F66" i="1" s="1"/>
  <c r="F58" i="1"/>
  <c r="F61" i="1" s="1"/>
  <c r="P11" i="1"/>
  <c r="J45" i="1"/>
  <c r="J46" i="1" s="1"/>
  <c r="L45" i="1"/>
  <c r="L46" i="1" s="1"/>
  <c r="N45" i="1"/>
  <c r="N46" i="1" s="1"/>
  <c r="P45" i="1"/>
  <c r="P46" i="1" s="1"/>
  <c r="R45" i="1"/>
  <c r="R46" i="1" s="1"/>
  <c r="T45" i="1"/>
  <c r="T46" i="1" s="1"/>
  <c r="H46" i="1"/>
  <c r="H47" i="1" l="1"/>
  <c r="J47" i="1"/>
  <c r="L47" i="1"/>
  <c r="N47" i="1"/>
  <c r="P47" i="1"/>
  <c r="R47" i="1"/>
  <c r="T47" i="1"/>
</calcChain>
</file>

<file path=xl/sharedStrings.xml><?xml version="1.0" encoding="utf-8"?>
<sst xmlns="http://schemas.openxmlformats.org/spreadsheetml/2006/main" count="146" uniqueCount="51">
  <si>
    <r>
      <t xml:space="preserve">Přípustné rozmezí </t>
    </r>
    <r>
      <rPr>
        <i/>
        <sz val="11"/>
        <color theme="1"/>
        <rFont val="Calibri"/>
        <family val="2"/>
        <charset val="238"/>
        <scheme val="minor"/>
      </rPr>
      <t>T</t>
    </r>
    <r>
      <rPr>
        <vertAlign val="subscript"/>
        <sz val="11"/>
        <color theme="1"/>
        <rFont val="Calibri"/>
        <family val="2"/>
        <charset val="238"/>
        <scheme val="minor"/>
      </rPr>
      <t>60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>T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[-]</t>
    </r>
  </si>
  <si>
    <t>toleranční pásma</t>
  </si>
  <si>
    <t>oktávové pásmo [Hz]</t>
  </si>
  <si>
    <t>typ 1</t>
  </si>
  <si>
    <t>a</t>
  </si>
  <si>
    <t>v3</t>
  </si>
  <si>
    <t>pro hodnoceni</t>
  </si>
  <si>
    <t>-&gt;</t>
  </si>
  <si>
    <t>typ 2</t>
  </si>
  <si>
    <t>b</t>
  </si>
  <si>
    <t>v4</t>
  </si>
  <si>
    <t>(sal predevsim pro rec)</t>
  </si>
  <si>
    <t>v1</t>
  </si>
  <si>
    <t>typ 3</t>
  </si>
  <si>
    <t>o1</t>
  </si>
  <si>
    <t>o2</t>
  </si>
  <si>
    <t>typ 4</t>
  </si>
  <si>
    <t>prepona</t>
  </si>
  <si>
    <t>r</t>
  </si>
  <si>
    <t>typ 5</t>
  </si>
  <si>
    <t>V</t>
  </si>
  <si>
    <t>VSTUPNI DATA</t>
  </si>
  <si>
    <t>Band [Hz]:</t>
  </si>
  <si>
    <t xml:space="preserve">        </t>
  </si>
  <si>
    <t xml:space="preserve">          </t>
  </si>
  <si>
    <t xml:space="preserve">T30     </t>
  </si>
  <si>
    <t>Correltn</t>
  </si>
  <si>
    <t xml:space="preserve">CYCLE     </t>
  </si>
  <si>
    <t xml:space="preserve">[s]     </t>
  </si>
  <si>
    <t xml:space="preserve">[%]     </t>
  </si>
  <si>
    <t xml:space="preserve">-,--    </t>
  </si>
  <si>
    <t>Pocet mereni</t>
  </si>
  <si>
    <t>B</t>
  </si>
  <si>
    <t>T30</t>
  </si>
  <si>
    <t>Nejistota</t>
  </si>
  <si>
    <t>Stredni cinitel pohltivosti</t>
  </si>
  <si>
    <t>A</t>
  </si>
  <si>
    <t>A'</t>
  </si>
  <si>
    <t>T30'</t>
  </si>
  <si>
    <t>cin. pohl. obs. sedadel</t>
  </si>
  <si>
    <t>T30'/T0</t>
  </si>
  <si>
    <t>Pro nizke a stredni kmitocty nejsou pozadavky pro prostor typu 2 splneny</t>
  </si>
  <si>
    <t>V1</t>
  </si>
  <si>
    <t>S1</t>
  </si>
  <si>
    <t>V2</t>
  </si>
  <si>
    <t>S2</t>
  </si>
  <si>
    <t>S3</t>
  </si>
  <si>
    <t>S4</t>
  </si>
  <si>
    <t>S5</t>
  </si>
  <si>
    <t>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</si>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</sst>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9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67"/>
  <sheetViews>
    <sheetView tabSelected="1" workbookViewId="0">
      <selection activeCell="E55" sqref="E55"/>
    </sheetView>
  </sheetViews>
  <sheetFormatPr defaultRowHeight="15"/>
  <cols>
    <col min="1" max="1" width="3" customWidth="1"/>
    <col min="2" max="2" width="22.140625" customWidth="1"/>
    <col min="3" max="3" width="15" customWidth="1"/>
  </cols>
  <sheetData>
    <row r="2" spans="3:19" ht="18.75" customHeight="1">
      <c r="E2" t="s">
        <v>0</v>
      </c>
    </row>
    <row r="3" spans="3:19">
      <c r="E3" s="1" t="s">
        <v>1</v>
      </c>
      <c r="F3" s="2" t="s">
        <v>2</v>
      </c>
      <c r="G3" s="2"/>
      <c r="H3" s="2"/>
      <c r="I3" s="2"/>
      <c r="J3" s="2"/>
      <c r="K3" s="3"/>
    </row>
    <row r="4" spans="3:19">
      <c r="E4" s="4"/>
      <c r="F4" s="5">
        <v>125</v>
      </c>
      <c r="G4" s="5">
        <v>250</v>
      </c>
      <c r="H4" s="5">
        <v>500</v>
      </c>
      <c r="I4" s="5">
        <v>1000</v>
      </c>
      <c r="J4" s="5">
        <v>2000</v>
      </c>
      <c r="K4" s="6">
        <v>4000</v>
      </c>
    </row>
    <row r="5" spans="3:19">
      <c r="E5" s="7" t="s">
        <v>3</v>
      </c>
      <c r="F5" s="8">
        <v>1.45</v>
      </c>
      <c r="G5" s="8">
        <v>1.2</v>
      </c>
      <c r="H5" s="8">
        <v>1.2</v>
      </c>
      <c r="I5" s="8">
        <v>1.2</v>
      </c>
      <c r="J5" s="8">
        <v>1.2</v>
      </c>
      <c r="K5" s="9">
        <v>1.2</v>
      </c>
    </row>
    <row r="6" spans="3:19">
      <c r="E6" s="10"/>
      <c r="F6" s="11">
        <v>0.8</v>
      </c>
      <c r="G6" s="11">
        <v>0.8</v>
      </c>
      <c r="H6" s="11">
        <v>0.8</v>
      </c>
      <c r="I6" s="11">
        <v>0.8</v>
      </c>
      <c r="J6" s="11">
        <v>0.8</v>
      </c>
      <c r="K6" s="12">
        <v>0.65</v>
      </c>
      <c r="O6" t="s">
        <v>4</v>
      </c>
      <c r="P6">
        <v>4.4000000000000004</v>
      </c>
      <c r="R6" t="s">
        <v>5</v>
      </c>
      <c r="S6">
        <v>11</v>
      </c>
    </row>
    <row r="7" spans="3:19">
      <c r="C7" t="s">
        <v>6</v>
      </c>
      <c r="D7" t="s">
        <v>7</v>
      </c>
      <c r="E7" s="21" t="s">
        <v>8</v>
      </c>
      <c r="F7" s="8">
        <v>1.2</v>
      </c>
      <c r="G7" s="8">
        <v>1.2</v>
      </c>
      <c r="H7" s="8">
        <v>1.2</v>
      </c>
      <c r="I7" s="8">
        <v>1.2</v>
      </c>
      <c r="J7" s="8">
        <v>1.2</v>
      </c>
      <c r="K7" s="9">
        <v>1.2</v>
      </c>
      <c r="O7" t="s">
        <v>9</v>
      </c>
      <c r="P7">
        <v>10</v>
      </c>
      <c r="R7" t="s">
        <v>10</v>
      </c>
      <c r="S7">
        <v>7</v>
      </c>
    </row>
    <row r="8" spans="3:19">
      <c r="C8" t="s">
        <v>11</v>
      </c>
      <c r="E8" s="10"/>
      <c r="F8" s="11">
        <v>0.65</v>
      </c>
      <c r="G8" s="11">
        <v>0.8</v>
      </c>
      <c r="H8" s="11">
        <v>0.8</v>
      </c>
      <c r="I8" s="11">
        <v>0.8</v>
      </c>
      <c r="J8" s="11">
        <v>0.8</v>
      </c>
      <c r="K8" s="12">
        <v>0.65</v>
      </c>
      <c r="O8" t="s">
        <v>12</v>
      </c>
      <c r="P8">
        <v>10.6</v>
      </c>
    </row>
    <row r="9" spans="3:19">
      <c r="E9" s="7" t="s">
        <v>13</v>
      </c>
      <c r="F9" s="8">
        <v>1.45</v>
      </c>
      <c r="G9" s="8">
        <v>1.2</v>
      </c>
      <c r="H9" s="8">
        <v>1.2</v>
      </c>
      <c r="I9" s="8">
        <v>1.2</v>
      </c>
      <c r="J9" s="8">
        <v>1.2</v>
      </c>
      <c r="K9" s="9">
        <v>1.2</v>
      </c>
      <c r="O9" t="s">
        <v>14</v>
      </c>
      <c r="P9" s="17">
        <v>10</v>
      </c>
    </row>
    <row r="10" spans="3:19">
      <c r="E10" s="10"/>
      <c r="F10" s="11">
        <v>1</v>
      </c>
      <c r="G10" s="11">
        <v>0.8</v>
      </c>
      <c r="H10" s="11">
        <v>0.8</v>
      </c>
      <c r="I10" s="11">
        <v>0.8</v>
      </c>
      <c r="J10" s="11">
        <v>0.8</v>
      </c>
      <c r="K10" s="12">
        <v>0.65</v>
      </c>
      <c r="O10" t="s">
        <v>15</v>
      </c>
      <c r="P10">
        <v>4.4000000000000004</v>
      </c>
    </row>
    <row r="11" spans="3:19">
      <c r="E11" s="7" t="s">
        <v>16</v>
      </c>
      <c r="F11" s="8">
        <v>1.55</v>
      </c>
      <c r="G11" s="8">
        <v>1.3</v>
      </c>
      <c r="H11" s="8">
        <v>1.3</v>
      </c>
      <c r="I11" s="8">
        <v>1.3</v>
      </c>
      <c r="J11" s="8">
        <v>1.3</v>
      </c>
      <c r="K11" s="9">
        <v>1.3</v>
      </c>
      <c r="O11" t="s">
        <v>17</v>
      </c>
      <c r="P11">
        <f>POWER(P9^2+P10^2,1/2)</f>
        <v>10.925200226998131</v>
      </c>
    </row>
    <row r="12" spans="3:19">
      <c r="E12" s="10"/>
      <c r="F12" s="11">
        <v>0.7</v>
      </c>
      <c r="G12" s="11">
        <v>0.7</v>
      </c>
      <c r="H12" s="11">
        <v>0.7</v>
      </c>
      <c r="I12" s="11">
        <v>0.7</v>
      </c>
      <c r="J12" s="11">
        <v>0.7</v>
      </c>
      <c r="K12" s="12">
        <v>0.6</v>
      </c>
      <c r="O12" t="s">
        <v>18</v>
      </c>
      <c r="P12">
        <v>14</v>
      </c>
    </row>
    <row r="13" spans="3:19">
      <c r="E13" s="7" t="s">
        <v>19</v>
      </c>
      <c r="F13" s="8">
        <v>1.3</v>
      </c>
      <c r="G13" s="8">
        <v>1.1000000000000001</v>
      </c>
      <c r="H13" s="8">
        <v>1</v>
      </c>
      <c r="I13" s="8">
        <v>1</v>
      </c>
      <c r="J13" s="8">
        <v>1</v>
      </c>
      <c r="K13" s="9">
        <v>1</v>
      </c>
      <c r="O13" t="s">
        <v>20</v>
      </c>
      <c r="P13">
        <v>3900</v>
      </c>
    </row>
    <row r="14" spans="3:19" ht="15.75" customHeight="1">
      <c r="E14" s="13"/>
      <c r="F14" s="14">
        <v>1</v>
      </c>
      <c r="G14" s="14">
        <v>1</v>
      </c>
      <c r="H14" s="14">
        <v>1</v>
      </c>
      <c r="I14" s="14">
        <v>0.9</v>
      </c>
      <c r="J14" s="14">
        <v>0.8</v>
      </c>
      <c r="K14" s="15">
        <v>0.7</v>
      </c>
    </row>
    <row r="18" spans="4:21">
      <c r="D18" s="16" t="s">
        <v>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4:21">
      <c r="D19" s="16" t="s">
        <v>22</v>
      </c>
      <c r="E19" s="16">
        <v>63</v>
      </c>
      <c r="F19" s="16" t="s">
        <v>23</v>
      </c>
      <c r="G19" s="16">
        <v>125</v>
      </c>
      <c r="H19" s="16" t="s">
        <v>23</v>
      </c>
      <c r="I19" s="16">
        <v>250</v>
      </c>
      <c r="J19" s="16" t="s">
        <v>23</v>
      </c>
      <c r="K19" s="16">
        <v>500</v>
      </c>
      <c r="L19" s="16" t="s">
        <v>23</v>
      </c>
      <c r="M19" s="16">
        <v>1000</v>
      </c>
      <c r="N19" s="16" t="s">
        <v>23</v>
      </c>
      <c r="O19" s="16">
        <v>2000</v>
      </c>
      <c r="P19" s="16" t="s">
        <v>23</v>
      </c>
      <c r="Q19" s="16">
        <v>4000</v>
      </c>
      <c r="R19" s="16" t="s">
        <v>23</v>
      </c>
      <c r="S19" s="16">
        <v>8000</v>
      </c>
      <c r="T19" s="16" t="s">
        <v>23</v>
      </c>
      <c r="U19" s="16"/>
    </row>
    <row r="20" spans="4:21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4:21">
      <c r="D21" s="16"/>
      <c r="E21" s="16" t="s">
        <v>24</v>
      </c>
      <c r="F21" s="16" t="s">
        <v>25</v>
      </c>
      <c r="G21" s="16" t="s">
        <v>26</v>
      </c>
      <c r="H21" s="16" t="s">
        <v>25</v>
      </c>
      <c r="I21" s="16" t="s">
        <v>26</v>
      </c>
      <c r="J21" s="16" t="s">
        <v>25</v>
      </c>
      <c r="K21" s="16" t="s">
        <v>26</v>
      </c>
      <c r="L21" s="16" t="s">
        <v>25</v>
      </c>
      <c r="M21" s="16" t="s">
        <v>26</v>
      </c>
      <c r="N21" s="16" t="s">
        <v>25</v>
      </c>
      <c r="O21" s="16" t="s">
        <v>26</v>
      </c>
      <c r="P21" s="16" t="s">
        <v>25</v>
      </c>
      <c r="Q21" s="16" t="s">
        <v>26</v>
      </c>
      <c r="R21" s="16" t="s">
        <v>25</v>
      </c>
      <c r="S21" s="16" t="s">
        <v>26</v>
      </c>
      <c r="T21" s="16" t="s">
        <v>25</v>
      </c>
      <c r="U21" s="16" t="s">
        <v>26</v>
      </c>
    </row>
    <row r="22" spans="4:21">
      <c r="D22" s="16"/>
      <c r="E22" s="16" t="s">
        <v>27</v>
      </c>
      <c r="F22" s="16" t="s">
        <v>28</v>
      </c>
      <c r="G22" s="16" t="s">
        <v>29</v>
      </c>
      <c r="H22" s="16" t="s">
        <v>28</v>
      </c>
      <c r="I22" s="16" t="s">
        <v>29</v>
      </c>
      <c r="J22" s="16" t="s">
        <v>28</v>
      </c>
      <c r="K22" s="16" t="s">
        <v>29</v>
      </c>
      <c r="L22" s="16" t="s">
        <v>28</v>
      </c>
      <c r="M22" s="16" t="s">
        <v>29</v>
      </c>
      <c r="N22" s="16" t="s">
        <v>28</v>
      </c>
      <c r="O22" s="16" t="s">
        <v>29</v>
      </c>
      <c r="P22" s="16" t="s">
        <v>28</v>
      </c>
      <c r="Q22" s="16" t="s">
        <v>29</v>
      </c>
      <c r="R22" s="16" t="s">
        <v>28</v>
      </c>
      <c r="S22" s="16" t="s">
        <v>29</v>
      </c>
      <c r="T22" s="16" t="s">
        <v>28</v>
      </c>
      <c r="U22" s="16" t="s">
        <v>29</v>
      </c>
    </row>
    <row r="23" spans="4:21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4:21">
      <c r="D24" s="16"/>
      <c r="E24" s="16">
        <v>1</v>
      </c>
      <c r="F24" s="16" t="s">
        <v>30</v>
      </c>
      <c r="G24" s="16" t="s">
        <v>30</v>
      </c>
      <c r="H24" s="16">
        <v>2.57</v>
      </c>
      <c r="I24" s="16">
        <v>98.24</v>
      </c>
      <c r="J24" s="16">
        <v>1.98</v>
      </c>
      <c r="K24" s="16">
        <v>99.9</v>
      </c>
      <c r="L24" s="16">
        <v>2.0499999999999998</v>
      </c>
      <c r="M24" s="16">
        <v>99.9</v>
      </c>
      <c r="N24" s="16">
        <v>1.66</v>
      </c>
      <c r="O24" s="16">
        <v>99.97</v>
      </c>
      <c r="P24" s="16">
        <v>1.45</v>
      </c>
      <c r="Q24" s="16">
        <v>99.94</v>
      </c>
      <c r="R24" s="16">
        <v>1.17</v>
      </c>
      <c r="S24" s="16">
        <v>99.83</v>
      </c>
      <c r="T24" s="16" t="s">
        <v>30</v>
      </c>
      <c r="U24" s="16" t="s">
        <v>30</v>
      </c>
    </row>
    <row r="25" spans="4:21">
      <c r="D25" s="16"/>
      <c r="E25" s="16">
        <v>2</v>
      </c>
      <c r="F25" s="16" t="s">
        <v>30</v>
      </c>
      <c r="G25" s="16" t="s">
        <v>30</v>
      </c>
      <c r="H25" s="16" t="s">
        <v>30</v>
      </c>
      <c r="I25" s="16" t="s">
        <v>30</v>
      </c>
      <c r="J25" s="16">
        <v>2.0099999999999998</v>
      </c>
      <c r="K25" s="16">
        <v>99.88</v>
      </c>
      <c r="L25" s="16">
        <v>1.78</v>
      </c>
      <c r="M25" s="16">
        <v>99.84</v>
      </c>
      <c r="N25" s="16">
        <v>1.77</v>
      </c>
      <c r="O25" s="16">
        <v>99.74</v>
      </c>
      <c r="P25" s="16">
        <v>1.4</v>
      </c>
      <c r="Q25" s="16">
        <v>99.98</v>
      </c>
      <c r="R25" s="16">
        <v>1.1399999999999999</v>
      </c>
      <c r="S25" s="16">
        <v>99.98</v>
      </c>
      <c r="T25" s="16">
        <v>1.19</v>
      </c>
      <c r="U25" s="16">
        <v>95.02</v>
      </c>
    </row>
    <row r="26" spans="4:21">
      <c r="D26" s="16"/>
      <c r="E26" s="16">
        <v>3</v>
      </c>
      <c r="F26" s="16" t="s">
        <v>30</v>
      </c>
      <c r="G26" s="16" t="s">
        <v>30</v>
      </c>
      <c r="H26" s="16" t="s">
        <v>30</v>
      </c>
      <c r="I26" s="16" t="s">
        <v>30</v>
      </c>
      <c r="J26" s="16">
        <v>2.17</v>
      </c>
      <c r="K26" s="16">
        <v>99.8</v>
      </c>
      <c r="L26" s="16">
        <v>1.91</v>
      </c>
      <c r="M26" s="16">
        <v>99.8</v>
      </c>
      <c r="N26" s="16">
        <v>1.79</v>
      </c>
      <c r="O26" s="16">
        <v>99.86</v>
      </c>
      <c r="P26" s="16">
        <v>1.47</v>
      </c>
      <c r="Q26" s="16">
        <v>99.53</v>
      </c>
      <c r="R26" s="16">
        <v>1.28</v>
      </c>
      <c r="S26" s="16">
        <v>98.89</v>
      </c>
      <c r="T26" s="16">
        <v>1.45</v>
      </c>
      <c r="U26" s="16">
        <v>94.78</v>
      </c>
    </row>
    <row r="27" spans="4:21">
      <c r="D27" s="16"/>
      <c r="E27" s="16">
        <v>4</v>
      </c>
      <c r="F27" s="16" t="s">
        <v>30</v>
      </c>
      <c r="G27" s="16" t="s">
        <v>30</v>
      </c>
      <c r="H27" s="16">
        <v>2.75</v>
      </c>
      <c r="I27" s="16">
        <v>95.25</v>
      </c>
      <c r="J27" s="16">
        <v>1.97</v>
      </c>
      <c r="K27" s="16">
        <v>99.91</v>
      </c>
      <c r="L27" s="16">
        <v>1.86</v>
      </c>
      <c r="M27" s="16">
        <v>99.95</v>
      </c>
      <c r="N27" s="16">
        <v>1.68</v>
      </c>
      <c r="O27" s="16">
        <v>99.97</v>
      </c>
      <c r="P27" s="16">
        <v>1.32</v>
      </c>
      <c r="Q27" s="16">
        <v>99.95</v>
      </c>
      <c r="R27" s="16">
        <v>1.1200000000000001</v>
      </c>
      <c r="S27" s="16">
        <v>99.98</v>
      </c>
      <c r="T27" s="16" t="s">
        <v>30</v>
      </c>
      <c r="U27" s="16" t="s">
        <v>30</v>
      </c>
    </row>
    <row r="28" spans="4:21">
      <c r="D28" s="16"/>
      <c r="E28" s="16">
        <v>5</v>
      </c>
      <c r="F28" s="16" t="s">
        <v>30</v>
      </c>
      <c r="G28" s="16" t="s">
        <v>30</v>
      </c>
      <c r="H28" s="16">
        <v>1.86</v>
      </c>
      <c r="I28" s="16">
        <v>99.47</v>
      </c>
      <c r="J28" s="16">
        <v>1.86</v>
      </c>
      <c r="K28" s="16">
        <v>99.88</v>
      </c>
      <c r="L28" s="16">
        <v>1.87</v>
      </c>
      <c r="M28" s="16">
        <v>99.95</v>
      </c>
      <c r="N28" s="16">
        <v>1.61</v>
      </c>
      <c r="O28" s="16">
        <v>99.95</v>
      </c>
      <c r="P28" s="16">
        <v>1.38</v>
      </c>
      <c r="Q28" s="16">
        <v>99.97</v>
      </c>
      <c r="R28" s="16">
        <v>1.1200000000000001</v>
      </c>
      <c r="S28" s="16">
        <v>99.96</v>
      </c>
      <c r="T28" s="16" t="s">
        <v>30</v>
      </c>
      <c r="U28" s="16" t="s">
        <v>30</v>
      </c>
    </row>
    <row r="29" spans="4:21">
      <c r="D29" s="16"/>
      <c r="E29" s="16">
        <v>6</v>
      </c>
      <c r="F29" s="16" t="s">
        <v>30</v>
      </c>
      <c r="G29" s="16" t="s">
        <v>30</v>
      </c>
      <c r="H29" s="16">
        <v>2.02</v>
      </c>
      <c r="I29" s="16">
        <v>98.93</v>
      </c>
      <c r="J29" s="16">
        <v>1.95</v>
      </c>
      <c r="K29" s="16">
        <v>99.96</v>
      </c>
      <c r="L29" s="16">
        <v>2</v>
      </c>
      <c r="M29" s="16">
        <v>99.91</v>
      </c>
      <c r="N29" s="16">
        <v>1.61</v>
      </c>
      <c r="O29" s="16">
        <v>99.94</v>
      </c>
      <c r="P29" s="16">
        <v>1.41</v>
      </c>
      <c r="Q29" s="16">
        <v>99.98</v>
      </c>
      <c r="R29" s="16">
        <v>1.1200000000000001</v>
      </c>
      <c r="S29" s="16">
        <v>99.96</v>
      </c>
      <c r="T29" s="16" t="s">
        <v>30</v>
      </c>
      <c r="U29" s="16" t="s">
        <v>30</v>
      </c>
    </row>
    <row r="30" spans="4:21">
      <c r="D30" s="16"/>
      <c r="E30" s="16">
        <v>7</v>
      </c>
      <c r="F30" s="16" t="s">
        <v>30</v>
      </c>
      <c r="G30" s="16" t="s">
        <v>30</v>
      </c>
      <c r="H30" s="16">
        <v>2.39</v>
      </c>
      <c r="I30" s="16">
        <v>99.19</v>
      </c>
      <c r="J30" s="16">
        <v>2.0299999999999998</v>
      </c>
      <c r="K30" s="16">
        <v>99.89</v>
      </c>
      <c r="L30" s="16">
        <v>1.97</v>
      </c>
      <c r="M30" s="16">
        <v>99.89</v>
      </c>
      <c r="N30" s="16">
        <v>1.61</v>
      </c>
      <c r="O30" s="16">
        <v>99.98</v>
      </c>
      <c r="P30" s="16">
        <v>1.41</v>
      </c>
      <c r="Q30" s="16">
        <v>99.89</v>
      </c>
      <c r="R30" s="16">
        <v>1.1499999999999999</v>
      </c>
      <c r="S30" s="16">
        <v>99.95</v>
      </c>
      <c r="T30" s="16">
        <v>1.06</v>
      </c>
      <c r="U30" s="16">
        <v>96.52</v>
      </c>
    </row>
    <row r="31" spans="4:21">
      <c r="D31" s="16"/>
      <c r="E31" s="16">
        <v>8</v>
      </c>
      <c r="F31" s="16" t="s">
        <v>30</v>
      </c>
      <c r="G31" s="16" t="s">
        <v>30</v>
      </c>
      <c r="H31" s="16">
        <v>2.23</v>
      </c>
      <c r="I31" s="16">
        <v>98.04</v>
      </c>
      <c r="J31" s="16">
        <v>2.0699999999999998</v>
      </c>
      <c r="K31" s="16">
        <v>99.92</v>
      </c>
      <c r="L31" s="16">
        <v>1.94</v>
      </c>
      <c r="M31" s="16">
        <v>99.9</v>
      </c>
      <c r="N31" s="16">
        <v>1.66</v>
      </c>
      <c r="O31" s="16">
        <v>99.96</v>
      </c>
      <c r="P31" s="16">
        <v>1.39</v>
      </c>
      <c r="Q31" s="16">
        <v>99.97</v>
      </c>
      <c r="R31" s="16">
        <v>1.1399999999999999</v>
      </c>
      <c r="S31" s="16">
        <v>99.97</v>
      </c>
      <c r="T31" s="16">
        <v>0.78</v>
      </c>
      <c r="U31" s="16">
        <v>99.79</v>
      </c>
    </row>
    <row r="32" spans="4:21">
      <c r="D32" s="16"/>
      <c r="E32" s="16">
        <v>9</v>
      </c>
      <c r="F32" s="16" t="s">
        <v>30</v>
      </c>
      <c r="G32" s="16" t="s">
        <v>30</v>
      </c>
      <c r="H32" s="16">
        <v>3.3</v>
      </c>
      <c r="I32" s="16">
        <v>95.95</v>
      </c>
      <c r="J32" s="16">
        <v>2.25</v>
      </c>
      <c r="K32" s="16">
        <v>99.33</v>
      </c>
      <c r="L32" s="16">
        <v>2.2799999999999998</v>
      </c>
      <c r="M32" s="16">
        <v>98.63</v>
      </c>
      <c r="N32" s="16">
        <v>2.64</v>
      </c>
      <c r="O32" s="16">
        <v>97.68</v>
      </c>
      <c r="P32" s="16">
        <v>1.46</v>
      </c>
      <c r="Q32" s="16">
        <v>99.92</v>
      </c>
      <c r="R32" s="16">
        <v>1.1000000000000001</v>
      </c>
      <c r="S32" s="16">
        <v>99.95</v>
      </c>
      <c r="T32" s="16">
        <v>1.06</v>
      </c>
      <c r="U32" s="16">
        <v>96.63</v>
      </c>
    </row>
    <row r="33" spans="4:21">
      <c r="D33" s="16"/>
      <c r="E33" s="16">
        <v>10</v>
      </c>
      <c r="F33" s="16" t="s">
        <v>30</v>
      </c>
      <c r="G33" s="16" t="s">
        <v>30</v>
      </c>
      <c r="H33" s="16" t="s">
        <v>30</v>
      </c>
      <c r="I33" s="16" t="s">
        <v>30</v>
      </c>
      <c r="J33" s="16">
        <v>2.12</v>
      </c>
      <c r="K33" s="16">
        <v>99.8</v>
      </c>
      <c r="L33" s="16">
        <v>1.96</v>
      </c>
      <c r="M33" s="16">
        <v>99.97</v>
      </c>
      <c r="N33" s="16">
        <v>1.68</v>
      </c>
      <c r="O33" s="16">
        <v>99.87</v>
      </c>
      <c r="P33" s="16">
        <v>1.4</v>
      </c>
      <c r="Q33" s="16">
        <v>99.97</v>
      </c>
      <c r="R33" s="16">
        <v>1.0900000000000001</v>
      </c>
      <c r="S33" s="16">
        <v>99.95</v>
      </c>
      <c r="T33" s="16">
        <v>0.72</v>
      </c>
      <c r="U33" s="16">
        <v>99.9</v>
      </c>
    </row>
    <row r="34" spans="4:21">
      <c r="D34" s="16"/>
      <c r="E34" s="16">
        <v>11</v>
      </c>
      <c r="F34" s="16" t="s">
        <v>30</v>
      </c>
      <c r="G34" s="16" t="s">
        <v>30</v>
      </c>
      <c r="H34" s="16">
        <v>2.94</v>
      </c>
      <c r="I34" s="16">
        <v>94.62</v>
      </c>
      <c r="J34" s="16">
        <v>2.0499999999999998</v>
      </c>
      <c r="K34" s="16">
        <v>99.92</v>
      </c>
      <c r="L34" s="16">
        <v>1.98</v>
      </c>
      <c r="M34" s="16">
        <v>99.78</v>
      </c>
      <c r="N34" s="16">
        <v>1.73</v>
      </c>
      <c r="O34" s="16">
        <v>99.78</v>
      </c>
      <c r="P34" s="16">
        <v>1.39</v>
      </c>
      <c r="Q34" s="16">
        <v>99.95</v>
      </c>
      <c r="R34" s="16">
        <v>1.1100000000000001</v>
      </c>
      <c r="S34" s="16">
        <v>99.93</v>
      </c>
      <c r="T34" s="16">
        <v>0.71</v>
      </c>
      <c r="U34" s="16">
        <v>99.88</v>
      </c>
    </row>
    <row r="35" spans="4:21">
      <c r="D35" s="16"/>
      <c r="E35" s="16">
        <v>12</v>
      </c>
      <c r="F35" s="16" t="s">
        <v>30</v>
      </c>
      <c r="G35" s="16" t="s">
        <v>30</v>
      </c>
      <c r="H35" s="16" t="s">
        <v>30</v>
      </c>
      <c r="I35" s="16" t="s">
        <v>30</v>
      </c>
      <c r="J35" s="16">
        <v>1.91</v>
      </c>
      <c r="K35" s="16">
        <v>99.76</v>
      </c>
      <c r="L35" s="16">
        <v>1.96</v>
      </c>
      <c r="M35" s="16">
        <v>99.86</v>
      </c>
      <c r="N35" s="16">
        <v>1.72</v>
      </c>
      <c r="O35" s="16">
        <v>99.89</v>
      </c>
      <c r="P35" s="16">
        <v>1.36</v>
      </c>
      <c r="Q35" s="16">
        <v>99.98</v>
      </c>
      <c r="R35" s="16">
        <v>1.1200000000000001</v>
      </c>
      <c r="S35" s="16">
        <v>99.95</v>
      </c>
      <c r="T35" s="16">
        <v>0.73</v>
      </c>
      <c r="U35" s="16">
        <v>99.93</v>
      </c>
    </row>
    <row r="36" spans="4:21">
      <c r="D36" s="16"/>
      <c r="E36" s="16">
        <v>13</v>
      </c>
      <c r="F36" s="16" t="s">
        <v>30</v>
      </c>
      <c r="G36" s="16" t="s">
        <v>30</v>
      </c>
      <c r="H36" s="16">
        <v>1.91</v>
      </c>
      <c r="I36" s="16">
        <v>99.77</v>
      </c>
      <c r="J36" s="16">
        <v>1.95</v>
      </c>
      <c r="K36" s="16">
        <v>99.92</v>
      </c>
      <c r="L36" s="16">
        <v>1.9</v>
      </c>
      <c r="M36" s="16">
        <v>99.88</v>
      </c>
      <c r="N36" s="16">
        <v>1.75</v>
      </c>
      <c r="O36" s="16">
        <v>99.97</v>
      </c>
      <c r="P36" s="16">
        <v>1.39</v>
      </c>
      <c r="Q36" s="16">
        <v>99.9</v>
      </c>
      <c r="R36" s="16">
        <v>1.06</v>
      </c>
      <c r="S36" s="16">
        <v>99.95</v>
      </c>
      <c r="T36" s="16">
        <v>0.7</v>
      </c>
      <c r="U36" s="16">
        <v>99.97</v>
      </c>
    </row>
    <row r="37" spans="4:21">
      <c r="D37" s="16"/>
      <c r="E37" s="16">
        <v>14</v>
      </c>
      <c r="F37" s="16" t="s">
        <v>30</v>
      </c>
      <c r="G37" s="16" t="s">
        <v>30</v>
      </c>
      <c r="H37" s="16">
        <v>2.21</v>
      </c>
      <c r="I37" s="16">
        <v>99.72</v>
      </c>
      <c r="J37" s="16">
        <v>2.0299999999999998</v>
      </c>
      <c r="K37" s="16">
        <v>99.75</v>
      </c>
      <c r="L37" s="16">
        <v>1.96</v>
      </c>
      <c r="M37" s="16">
        <v>99.84</v>
      </c>
      <c r="N37" s="16">
        <v>1.59</v>
      </c>
      <c r="O37" s="16">
        <v>99.97</v>
      </c>
      <c r="P37" s="16">
        <v>1.38</v>
      </c>
      <c r="Q37" s="16">
        <v>99.96</v>
      </c>
      <c r="R37" s="16">
        <v>1.1100000000000001</v>
      </c>
      <c r="S37" s="16">
        <v>99.97</v>
      </c>
      <c r="T37" s="16" t="s">
        <v>30</v>
      </c>
      <c r="U37" s="16" t="s">
        <v>30</v>
      </c>
    </row>
    <row r="38" spans="4:21">
      <c r="D38" s="16"/>
      <c r="E38" s="16">
        <v>15</v>
      </c>
      <c r="F38" s="16" t="s">
        <v>30</v>
      </c>
      <c r="G38" s="16" t="s">
        <v>30</v>
      </c>
      <c r="H38" s="16">
        <v>2.4</v>
      </c>
      <c r="I38" s="16">
        <v>99.66</v>
      </c>
      <c r="J38" s="16">
        <v>2.12</v>
      </c>
      <c r="K38" s="16">
        <v>99.92</v>
      </c>
      <c r="L38" s="16">
        <v>1.88</v>
      </c>
      <c r="M38" s="16">
        <v>99.87</v>
      </c>
      <c r="N38" s="16">
        <v>1.68</v>
      </c>
      <c r="O38" s="16">
        <v>99.94</v>
      </c>
      <c r="P38" s="16">
        <v>1.43</v>
      </c>
      <c r="Q38" s="16">
        <v>99.96</v>
      </c>
      <c r="R38" s="16">
        <v>1.1100000000000001</v>
      </c>
      <c r="S38" s="16">
        <v>99.96</v>
      </c>
      <c r="T38" s="16">
        <v>0.8</v>
      </c>
      <c r="U38" s="16">
        <v>99.24</v>
      </c>
    </row>
    <row r="39" spans="4:21">
      <c r="D39" s="16"/>
      <c r="E39" s="16">
        <v>16</v>
      </c>
      <c r="F39" s="16" t="s">
        <v>30</v>
      </c>
      <c r="G39" s="16" t="s">
        <v>30</v>
      </c>
      <c r="H39" s="16" t="s">
        <v>30</v>
      </c>
      <c r="I39" s="16" t="s">
        <v>30</v>
      </c>
      <c r="J39" s="16">
        <v>2.1</v>
      </c>
      <c r="K39" s="16">
        <v>99.93</v>
      </c>
      <c r="L39" s="16">
        <v>1.99</v>
      </c>
      <c r="M39" s="16">
        <v>99.95</v>
      </c>
      <c r="N39" s="16">
        <v>1.72</v>
      </c>
      <c r="O39" s="16">
        <v>99.93</v>
      </c>
      <c r="P39" s="16">
        <v>1.38</v>
      </c>
      <c r="Q39" s="16">
        <v>99.98</v>
      </c>
      <c r="R39" s="16">
        <v>1.1100000000000001</v>
      </c>
      <c r="S39" s="16">
        <v>99.95</v>
      </c>
      <c r="T39" s="16">
        <v>0.73</v>
      </c>
      <c r="U39" s="16">
        <v>99.96</v>
      </c>
    </row>
    <row r="40" spans="4:21">
      <c r="D40" s="16"/>
      <c r="E40" s="16">
        <v>17</v>
      </c>
      <c r="F40" s="16" t="s">
        <v>30</v>
      </c>
      <c r="G40" s="16" t="s">
        <v>30</v>
      </c>
      <c r="H40" s="16">
        <v>1.86</v>
      </c>
      <c r="I40" s="16">
        <v>99.5</v>
      </c>
      <c r="J40" s="16">
        <v>1.98</v>
      </c>
      <c r="K40" s="16">
        <v>99.91</v>
      </c>
      <c r="L40" s="16">
        <v>1.92</v>
      </c>
      <c r="M40" s="16">
        <v>99.89</v>
      </c>
      <c r="N40" s="16">
        <v>1.69</v>
      </c>
      <c r="O40" s="16">
        <v>99.93</v>
      </c>
      <c r="P40" s="16">
        <v>1.39</v>
      </c>
      <c r="Q40" s="16">
        <v>99.92</v>
      </c>
      <c r="R40" s="16">
        <v>1.1000000000000001</v>
      </c>
      <c r="S40" s="16">
        <v>99.77</v>
      </c>
      <c r="T40" s="16" t="s">
        <v>30</v>
      </c>
      <c r="U40" s="16" t="s">
        <v>30</v>
      </c>
    </row>
    <row r="41" spans="4:21">
      <c r="D41" s="16"/>
      <c r="E41" s="16">
        <v>18</v>
      </c>
      <c r="F41" s="16" t="s">
        <v>30</v>
      </c>
      <c r="G41" s="16" t="s">
        <v>30</v>
      </c>
      <c r="H41" s="16">
        <v>1.94</v>
      </c>
      <c r="I41" s="16">
        <v>99.49</v>
      </c>
      <c r="J41" s="16">
        <v>2.0699999999999998</v>
      </c>
      <c r="K41" s="16">
        <v>99.77</v>
      </c>
      <c r="L41" s="16">
        <v>2.08</v>
      </c>
      <c r="M41" s="16">
        <v>99.92</v>
      </c>
      <c r="N41" s="16">
        <v>1.7</v>
      </c>
      <c r="O41" s="16">
        <v>99.95</v>
      </c>
      <c r="P41" s="16">
        <v>1.38</v>
      </c>
      <c r="Q41" s="16">
        <v>99.98</v>
      </c>
      <c r="R41" s="16">
        <v>1.1100000000000001</v>
      </c>
      <c r="S41" s="16">
        <v>99.96</v>
      </c>
      <c r="T41" s="16" t="s">
        <v>30</v>
      </c>
      <c r="U41" s="16" t="s">
        <v>30</v>
      </c>
    </row>
    <row r="43" spans="4:21">
      <c r="E43" t="s">
        <v>31</v>
      </c>
      <c r="H43">
        <v>13</v>
      </c>
      <c r="J43">
        <v>18</v>
      </c>
      <c r="L43">
        <v>18</v>
      </c>
      <c r="N43">
        <v>18</v>
      </c>
      <c r="P43">
        <v>18</v>
      </c>
      <c r="R43">
        <v>18</v>
      </c>
      <c r="T43">
        <v>11</v>
      </c>
    </row>
    <row r="44" spans="4:21">
      <c r="E44" t="s">
        <v>32</v>
      </c>
      <c r="H44">
        <f>(2^(1/2)*G19)-(2^(-(1/2))*G19)</f>
        <v>88.388347648318458</v>
      </c>
      <c r="J44">
        <f t="shared" ref="I44:U44" si="0">(2^(1/2)*I19)-(2^(-(1/2))*I19)</f>
        <v>176.77669529663692</v>
      </c>
      <c r="L44">
        <f t="shared" si="0"/>
        <v>353.55339059327383</v>
      </c>
      <c r="N44">
        <f t="shared" si="0"/>
        <v>707.10678118654766</v>
      </c>
      <c r="P44">
        <f t="shared" si="0"/>
        <v>1414.2135623730953</v>
      </c>
      <c r="R44">
        <f t="shared" si="0"/>
        <v>2828.4271247461907</v>
      </c>
      <c r="T44">
        <f t="shared" si="0"/>
        <v>5656.8542494923813</v>
      </c>
    </row>
    <row r="45" spans="4:21">
      <c r="E45" t="s">
        <v>33</v>
      </c>
      <c r="H45">
        <f>(1/H43)*SUM(H24:H41)</f>
        <v>2.3369230769230773</v>
      </c>
      <c r="J45">
        <f>(1/J43)*SUM(J24:J41)</f>
        <v>2.0344444444444441</v>
      </c>
      <c r="L45">
        <f>(1/L43)*SUM(L24:L41)</f>
        <v>1.9605555555555554</v>
      </c>
      <c r="N45">
        <f>(1/N43)*SUM(N24:N41)</f>
        <v>1.7383333333333331</v>
      </c>
      <c r="P45">
        <f>(1/P43)*SUM(P24:P41)</f>
        <v>1.3994444444444445</v>
      </c>
      <c r="R45">
        <f>(1/R43)*SUM(R24:R41)</f>
        <v>1.1255555555555556</v>
      </c>
      <c r="T45">
        <f>(1/T43)*SUM(T24:T41)</f>
        <v>0.90272727272727271</v>
      </c>
    </row>
    <row r="46" spans="4:21">
      <c r="E46" t="s">
        <v>34</v>
      </c>
      <c r="H46">
        <f>0.55*H45*POWER((1+(1.52/3)/(6*H44*H45)),1/2)</f>
        <v>1.285570394913867</v>
      </c>
      <c r="J46">
        <f t="shared" ref="I46:V46" si="1">0.55*J45*POWER(1+(1.52/3)/(6*J44*J45),1/2)</f>
        <v>1.1190758014606623</v>
      </c>
      <c r="L46">
        <f t="shared" si="1"/>
        <v>1.078371235918467</v>
      </c>
      <c r="N46">
        <f t="shared" si="1"/>
        <v>0.95611617395092519</v>
      </c>
      <c r="P46">
        <f t="shared" si="1"/>
        <v>0.76971086486009821</v>
      </c>
      <c r="R46">
        <f t="shared" si="1"/>
        <v>0.61906376579651523</v>
      </c>
      <c r="T46">
        <f t="shared" si="1"/>
        <v>0.49650410513073107</v>
      </c>
    </row>
    <row r="47" spans="4:21">
      <c r="E47" t="s">
        <v>35</v>
      </c>
      <c r="H47">
        <f>0.164*($F$61/(H45*$F$66))</f>
        <v>0.2499401261064772</v>
      </c>
      <c r="J47">
        <f t="shared" ref="J47:T47" si="2">0.164*($F$61/(J45*$F$66))</f>
        <v>0.28710090862510196</v>
      </c>
      <c r="L47">
        <f t="shared" si="2"/>
        <v>0.29792109021964386</v>
      </c>
      <c r="N47">
        <f t="shared" si="2"/>
        <v>0.33600624077504737</v>
      </c>
      <c r="P47">
        <f t="shared" si="2"/>
        <v>0.41737337331684121</v>
      </c>
      <c r="R47">
        <f t="shared" si="2"/>
        <v>0.51893560088110713</v>
      </c>
      <c r="T47">
        <f t="shared" si="2"/>
        <v>0.6470291373635646</v>
      </c>
    </row>
    <row r="48" spans="4:21">
      <c r="E48" t="s">
        <v>36</v>
      </c>
      <c r="H48">
        <f>H47*($F$66-$F$67)+(H47*$F$67)</f>
        <v>494.13185820052098</v>
      </c>
      <c r="J48">
        <f t="shared" ref="I48:U48" si="3">J47*($F$66-$F$67)+(J47*$F$67)</f>
        <v>567.59875927062342</v>
      </c>
      <c r="L48">
        <f t="shared" si="3"/>
        <v>588.99026819184542</v>
      </c>
      <c r="N48">
        <f t="shared" si="3"/>
        <v>664.28464571716927</v>
      </c>
      <c r="P48">
        <f t="shared" si="3"/>
        <v>825.14754126598746</v>
      </c>
      <c r="R48">
        <f t="shared" si="3"/>
        <v>1025.9361581683229</v>
      </c>
      <c r="T48">
        <f>T47*($F$66-$F$67)+(T47*$F$67)</f>
        <v>1279.1771970985367</v>
      </c>
    </row>
    <row r="49" spans="5:18">
      <c r="E49" t="s">
        <v>37</v>
      </c>
      <c r="H49">
        <f>H47*($F$66-$F$67)+(H51*$F$67)</f>
        <v>566.74634768275359</v>
      </c>
      <c r="J49">
        <f t="shared" ref="I49:T49" si="4">J47*($F$66-$F$67)+(J51*$F$67)</f>
        <v>662.68033938334884</v>
      </c>
      <c r="L49">
        <f t="shared" si="4"/>
        <v>717.75336435869167</v>
      </c>
      <c r="N49">
        <f t="shared" si="4"/>
        <v>793.51113544960776</v>
      </c>
      <c r="P49">
        <f t="shared" si="4"/>
        <v>941.94318492331195</v>
      </c>
      <c r="R49">
        <f t="shared" si="4"/>
        <v>1110.893742755095</v>
      </c>
    </row>
    <row r="50" spans="5:18">
      <c r="E50" t="s">
        <v>38</v>
      </c>
      <c r="H50">
        <f>0.164*($F$61/H49)</f>
        <v>2.0375043389217748</v>
      </c>
      <c r="J50">
        <f t="shared" ref="I50:R50" si="5">0.164*($F$61/J49)</f>
        <v>1.7425417261453986</v>
      </c>
      <c r="L50">
        <f t="shared" si="5"/>
        <v>1.6088369624062155</v>
      </c>
      <c r="N50">
        <f t="shared" si="5"/>
        <v>1.455238736904924</v>
      </c>
      <c r="P50">
        <f t="shared" si="5"/>
        <v>1.2259212242888011</v>
      </c>
      <c r="R50">
        <f t="shared" si="5"/>
        <v>1.0394766826283695</v>
      </c>
    </row>
    <row r="51" spans="5:18">
      <c r="E51" t="s">
        <v>39</v>
      </c>
      <c r="H51">
        <v>0.55000000000000004</v>
      </c>
      <c r="J51">
        <v>0.68</v>
      </c>
      <c r="L51">
        <v>0.83</v>
      </c>
      <c r="N51">
        <v>0.87</v>
      </c>
      <c r="P51">
        <v>0.9</v>
      </c>
      <c r="R51">
        <v>0.87</v>
      </c>
    </row>
    <row r="52" spans="5:18">
      <c r="E52" t="s">
        <v>40</v>
      </c>
      <c r="H52" s="18">
        <f>H50/1.31</f>
        <v>1.5553468236044081</v>
      </c>
      <c r="J52" s="18">
        <f t="shared" ref="I52:R52" si="6">J50/1.31</f>
        <v>1.3301845237751133</v>
      </c>
      <c r="L52" s="19">
        <f t="shared" si="6"/>
        <v>1.2281198186306987</v>
      </c>
      <c r="N52" s="20">
        <f t="shared" si="6"/>
        <v>1.110869264812919</v>
      </c>
      <c r="P52" s="20">
        <f t="shared" si="6"/>
        <v>0.93581772846473366</v>
      </c>
      <c r="R52" s="20">
        <f t="shared" si="6"/>
        <v>0.79349365086135071</v>
      </c>
    </row>
    <row r="54" spans="5:18">
      <c r="E54" s="22" t="s">
        <v>41</v>
      </c>
    </row>
    <row r="58" spans="5:18">
      <c r="E58" t="s">
        <v>42</v>
      </c>
      <c r="F58">
        <f>((4/3)*PI()*(P12^3))-((PI()*(P8^2))/3)*(3*P12-P8)</f>
        <v>7799.418452766934</v>
      </c>
    </row>
    <row r="59" spans="5:18">
      <c r="E59" t="s">
        <v>43</v>
      </c>
      <c r="F59">
        <f>(4*PI()*P12^2)-(2*PI()*P12*P8)</f>
        <v>1530.5839408289471</v>
      </c>
    </row>
    <row r="60" spans="5:18">
      <c r="E60" t="s">
        <v>44</v>
      </c>
      <c r="F60">
        <f>(2/3)*(P12^3)*(ATAN(P6/P7))</f>
        <v>758.2712425737684</v>
      </c>
    </row>
    <row r="61" spans="5:18">
      <c r="E61" t="s">
        <v>20</v>
      </c>
      <c r="F61">
        <f>F58-F60</f>
        <v>7041.1472101931658</v>
      </c>
    </row>
    <row r="62" spans="5:18">
      <c r="E62" t="s">
        <v>45</v>
      </c>
      <c r="F62">
        <f>2*(P12^2)*ATAN(P6/P7)</f>
        <v>162.48669483723609</v>
      </c>
    </row>
    <row r="63" spans="5:18">
      <c r="E63" t="s">
        <v>46</v>
      </c>
      <c r="F63">
        <f>($P$12^2)*ACOS(($P$12-S6)/($P$12))-($P$12-S6)*POWER((2*S6*$P$12)-S6^2,1/2)</f>
        <v>224.52343931601632</v>
      </c>
    </row>
    <row r="64" spans="5:18">
      <c r="E64" t="s">
        <v>47</v>
      </c>
      <c r="F64">
        <f>($P$12^2)*ACOS(($P$12-S7)/($P$12))-($P$12-S7)*POWER((2*S7*$P$12)-S7^2,1/2)</f>
        <v>120.38023046365817</v>
      </c>
    </row>
    <row r="65" spans="5:6">
      <c r="E65" t="s">
        <v>48</v>
      </c>
      <c r="F65">
        <f>11*24</f>
        <v>264</v>
      </c>
    </row>
    <row r="66" spans="5:6">
      <c r="E66" t="s">
        <v>49</v>
      </c>
      <c r="F66">
        <f>F59-F62+F63+F64+F65</f>
        <v>1977.0009157713855</v>
      </c>
    </row>
    <row r="67" spans="5:6">
      <c r="E67" t="s">
        <v>50</v>
      </c>
      <c r="F67">
        <f>11*22</f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Jiří Schimmel</dc:creator>
  <cp:keywords/>
  <dc:description/>
  <cp:lastModifiedBy/>
  <cp:revision/>
  <dcterms:created xsi:type="dcterms:W3CDTF">2022-03-17T21:15:08Z</dcterms:created>
  <dcterms:modified xsi:type="dcterms:W3CDTF">2022-03-23T19:55:51Z</dcterms:modified>
  <cp:category/>
  <cp:contentStatus/>
</cp:coreProperties>
</file>