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NIA\Desktop\CARP REPORTS AND FILES\CARP REPORTS\CARP MONTHLY REPORTS\EVERY 3RD, 4TH DAY\JEV AND SAODB\2025\1. JANUARY 2025\"/>
    </mc:Choice>
  </mc:AlternateContent>
  <xr:revisionPtr revIDLastSave="0" documentId="13_ncr:1_{DD92BC33-7177-4D87-A02E-F106875BB5B0}" xr6:coauthVersionLast="47" xr6:coauthVersionMax="47" xr10:uidLastSave="{00000000-0000-0000-0000-000000000000}"/>
  <bookViews>
    <workbookView xWindow="-120" yWindow="-120" windowWidth="29040" windowHeight="15720" tabRatio="799" activeTab="7" xr2:uid="{00000000-000D-0000-FFFF-FFFF00000000}"/>
  </bookViews>
  <sheets>
    <sheet name="User's Guide" sheetId="341" r:id="rId1"/>
    <sheet name="Account" sheetId="2" r:id="rId2"/>
    <sheet name="TB 2013 converted" sheetId="219" state="hidden" r:id="rId3"/>
    <sheet name="Data" sheetId="316" r:id="rId4"/>
    <sheet name="Sheet1" sheetId="345" r:id="rId5"/>
    <sheet name="Sheet2" sheetId="346" r:id="rId6"/>
    <sheet name="CkDRegister" sheetId="333" r:id="rId7"/>
    <sheet name="Recap" sheetId="335" r:id="rId8"/>
    <sheet name="RADAI-" sheetId="344" r:id="rId9"/>
    <sheet name="JEV Check" sheetId="328" r:id="rId10"/>
    <sheet name="Breakdown of Deposits" sheetId="336" r:id="rId11"/>
  </sheets>
  <externalReferences>
    <externalReference r:id="rId12"/>
    <externalReference r:id="rId13"/>
  </externalReferences>
  <definedNames>
    <definedName name="_xlnm._FilterDatabase" localSheetId="1" hidden="1">Account!$G$1:$H$4</definedName>
    <definedName name="_xlnm._FilterDatabase" localSheetId="10" hidden="1">'Breakdown of Deposits'!$D$6:$D$20</definedName>
    <definedName name="_xlnm._FilterDatabase" localSheetId="6" hidden="1">CkDRegister!$D$6:$D$111</definedName>
    <definedName name="_xlnm._FilterDatabase" localSheetId="3" hidden="1">Data!$A$8:$T$174</definedName>
    <definedName name="a" localSheetId="3">#REF!</definedName>
    <definedName name="a" localSheetId="9">#REF!</definedName>
    <definedName name="a">#REF!</definedName>
    <definedName name="Accounts">Account!$A$1:$C$314</definedName>
    <definedName name="ASDF" localSheetId="3">#REF!</definedName>
    <definedName name="ASDF" localSheetId="9">#REF!</definedName>
    <definedName name="ASDF">#REF!</definedName>
    <definedName name="Cashier" localSheetId="8">[1]Account!$G$6:$G$10</definedName>
    <definedName name="Cashier">Account!$G$6:$G$10</definedName>
    <definedName name="Category">Account!$G$38:$G$57</definedName>
    <definedName name="CDJ" localSheetId="3">#REF!</definedName>
    <definedName name="CDJ" localSheetId="9">#REF!</definedName>
    <definedName name="CDJ">#REF!</definedName>
    <definedName name="Code">Account!$A$1:$D$314</definedName>
    <definedName name="dfas">#REF!</definedName>
    <definedName name="ForProjectName" comment="     ">_xlfn.UNIQUE(#REF!,0,1)</definedName>
    <definedName name="Office">Account!$H$6:$H$10</definedName>
    <definedName name="_xlnm.Print_Area" localSheetId="6">CkDRegister!$A$1:$Q$126</definedName>
    <definedName name="_xlnm.Print_Area" localSheetId="3">Data!$B$1:$T$184</definedName>
    <definedName name="_xlnm.Print_Area" localSheetId="8">'RADAI-'!$A$1:$J$79</definedName>
    <definedName name="_xlnm.Print_Titles" localSheetId="6">CkDRegister!$2:$8</definedName>
    <definedName name="_xlnm.Print_Titles" localSheetId="3">Data!$2:$8</definedName>
    <definedName name="_xlnm.Print_Titles" localSheetId="8">'RADAI-'!$1:$16</definedName>
  </definedNames>
  <calcPr calcId="191029" fullPrecision="0" concurrentCalc="0"/>
  <pivotCaches>
    <pivotCache cacheId="4" r:id="rId14"/>
    <pivotCache cacheId="5" r:id="rId15"/>
    <pivotCache cacheId="6" r:id="rId16"/>
    <pivotCache cacheId="7" r:id="rId17"/>
    <pivotCache cacheId="8"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73" i="316" l="1"/>
  <c r="P173" i="316"/>
  <c r="I168" i="316"/>
  <c r="I169" i="316"/>
  <c r="I170" i="316"/>
  <c r="I171" i="316"/>
  <c r="I172" i="316"/>
  <c r="I173" i="316"/>
  <c r="I174" i="316"/>
  <c r="J107" i="333" a="1"/>
  <c r="J107" i="333"/>
  <c r="M106" i="333" a="1"/>
  <c r="M106" i="333"/>
  <c r="M107" i="333" a="1"/>
  <c r="M107" i="333"/>
  <c r="M108" i="333" a="1"/>
  <c r="M108" i="333"/>
  <c r="C105" i="333"/>
  <c r="D104" i="333" a="1"/>
  <c r="D104" i="333"/>
  <c r="E104" i="333" a="1"/>
  <c r="E104" i="333"/>
  <c r="D105" i="333" a="1"/>
  <c r="D105" i="333"/>
  <c r="E105" i="333" a="1"/>
  <c r="E105" i="333"/>
  <c r="D106" i="333" a="1"/>
  <c r="D106" i="333"/>
  <c r="E106" i="333" a="1"/>
  <c r="E106" i="333"/>
  <c r="D107" i="333" a="1"/>
  <c r="D107" i="333"/>
  <c r="E107" i="333" a="1"/>
  <c r="E107" i="333"/>
  <c r="D108" i="333" a="1"/>
  <c r="D108" i="333"/>
  <c r="E108" i="333" a="1"/>
  <c r="E108" i="333"/>
  <c r="C104" i="333"/>
  <c r="A170" i="316"/>
  <c r="A171" i="316"/>
  <c r="A172" i="316"/>
  <c r="M170" i="316"/>
  <c r="L170" i="316"/>
  <c r="M171" i="316"/>
  <c r="L171" i="316"/>
  <c r="M172" i="316"/>
  <c r="L172" i="316"/>
  <c r="I164" i="316"/>
  <c r="I165" i="316"/>
  <c r="A164" i="316"/>
  <c r="A165" i="316"/>
  <c r="A166" i="316"/>
  <c r="A167" i="316"/>
  <c r="A168" i="316"/>
  <c r="I166" i="316"/>
  <c r="I167" i="316"/>
  <c r="M164" i="316"/>
  <c r="L164" i="316"/>
  <c r="M165" i="316"/>
  <c r="L165" i="316"/>
  <c r="M166" i="316"/>
  <c r="L166" i="316"/>
  <c r="M167" i="316"/>
  <c r="L167" i="316"/>
  <c r="M168" i="316"/>
  <c r="L168" i="316"/>
  <c r="C102" i="333"/>
  <c r="J102" i="333" a="1"/>
  <c r="J102" i="333"/>
  <c r="T9" i="316"/>
  <c r="O101" i="333" a="1"/>
  <c r="O101" i="333"/>
  <c r="I160" i="316"/>
  <c r="I161" i="316"/>
  <c r="I162" i="316"/>
  <c r="I163" i="316"/>
  <c r="A102" i="333" a="1"/>
  <c r="A102" i="333"/>
  <c r="D102" i="333" a="1"/>
  <c r="D102" i="333"/>
  <c r="E102" i="333" a="1"/>
  <c r="E102" i="333"/>
  <c r="A103" i="333" a="1"/>
  <c r="A103" i="333"/>
  <c r="C103" i="333"/>
  <c r="D103" i="333" a="1"/>
  <c r="D103" i="333"/>
  <c r="E103" i="333" a="1"/>
  <c r="E103" i="333"/>
  <c r="O103" i="333" a="1"/>
  <c r="O103" i="333"/>
  <c r="M104" i="333" a="1"/>
  <c r="M104" i="333"/>
  <c r="M105" i="333" a="1"/>
  <c r="M105" i="333"/>
  <c r="M94" i="333" a="1"/>
  <c r="M94" i="333"/>
  <c r="O82" i="333" a="1"/>
  <c r="O82" i="333"/>
  <c r="O83" i="333" a="1"/>
  <c r="O83" i="333"/>
  <c r="O84" i="333" a="1"/>
  <c r="O84" i="333"/>
  <c r="O87" i="333" a="1"/>
  <c r="O87" i="333"/>
  <c r="O89" i="333" a="1"/>
  <c r="O89" i="333"/>
  <c r="O91" i="333" a="1"/>
  <c r="O91" i="333"/>
  <c r="O93" i="333" a="1"/>
  <c r="O93" i="333"/>
  <c r="O96" i="333" a="1"/>
  <c r="O96" i="333"/>
  <c r="O97" i="333" a="1"/>
  <c r="O97" i="333"/>
  <c r="O99" i="333" a="1"/>
  <c r="O99" i="333"/>
  <c r="J94" i="333" a="1"/>
  <c r="J94" i="333"/>
  <c r="J95" i="333" a="1"/>
  <c r="J95" i="333"/>
  <c r="J96" i="333" a="1"/>
  <c r="J96" i="333"/>
  <c r="J98" i="333" a="1"/>
  <c r="J98" i="333"/>
  <c r="J100" i="333" a="1"/>
  <c r="J100" i="333"/>
  <c r="I142" i="316"/>
  <c r="I143" i="316"/>
  <c r="I144" i="316"/>
  <c r="I145" i="316"/>
  <c r="I146" i="316"/>
  <c r="I147" i="316"/>
  <c r="I148" i="316"/>
  <c r="I149" i="316"/>
  <c r="I150" i="316"/>
  <c r="I151" i="316"/>
  <c r="I152" i="316"/>
  <c r="I153" i="316"/>
  <c r="I154" i="316"/>
  <c r="I155" i="316"/>
  <c r="I156" i="316"/>
  <c r="I157" i="316"/>
  <c r="I158" i="316"/>
  <c r="I159" i="316"/>
  <c r="A156" i="316"/>
  <c r="A157" i="316"/>
  <c r="A158" i="316"/>
  <c r="A159" i="316"/>
  <c r="A160" i="316"/>
  <c r="A161" i="316"/>
  <c r="M156" i="316"/>
  <c r="L156" i="316"/>
  <c r="M157" i="316"/>
  <c r="L157" i="316"/>
  <c r="M158" i="316"/>
  <c r="L158" i="316"/>
  <c r="M159" i="316"/>
  <c r="L159" i="316"/>
  <c r="M160" i="316"/>
  <c r="L160" i="316"/>
  <c r="M161" i="316"/>
  <c r="L161" i="316"/>
  <c r="A142" i="316"/>
  <c r="A143" i="316"/>
  <c r="A144" i="316"/>
  <c r="A145" i="316"/>
  <c r="M142" i="316"/>
  <c r="L142" i="316"/>
  <c r="M143" i="316"/>
  <c r="L143" i="316"/>
  <c r="M144" i="316"/>
  <c r="L144" i="316"/>
  <c r="M145" i="316"/>
  <c r="L145" i="316"/>
  <c r="A146" i="316"/>
  <c r="A147" i="316"/>
  <c r="A148" i="316"/>
  <c r="A149" i="316"/>
  <c r="M146" i="316"/>
  <c r="L146" i="316"/>
  <c r="M147" i="316"/>
  <c r="L147" i="316"/>
  <c r="M148" i="316"/>
  <c r="L148" i="316"/>
  <c r="M149" i="316"/>
  <c r="L149" i="316"/>
  <c r="A150" i="316"/>
  <c r="A151" i="316"/>
  <c r="A152" i="316"/>
  <c r="A153" i="316"/>
  <c r="M150" i="316"/>
  <c r="L150" i="316"/>
  <c r="M151" i="316"/>
  <c r="L151" i="316"/>
  <c r="M152" i="316"/>
  <c r="L152" i="316"/>
  <c r="M153" i="316"/>
  <c r="L153" i="316"/>
  <c r="A154" i="316"/>
  <c r="A155" i="316"/>
  <c r="A162" i="316"/>
  <c r="A163" i="316"/>
  <c r="M154" i="316"/>
  <c r="L154" i="316"/>
  <c r="M155" i="316"/>
  <c r="L155" i="316"/>
  <c r="M162" i="316"/>
  <c r="L162" i="316"/>
  <c r="M163" i="316"/>
  <c r="L163" i="316"/>
  <c r="A134" i="316"/>
  <c r="A135" i="316"/>
  <c r="A136" i="316"/>
  <c r="A137" i="316"/>
  <c r="A138" i="316"/>
  <c r="A139" i="316"/>
  <c r="I134" i="316"/>
  <c r="I135" i="316"/>
  <c r="I136" i="316"/>
  <c r="I137" i="316"/>
  <c r="I138" i="316"/>
  <c r="I139" i="316"/>
  <c r="I140" i="316"/>
  <c r="I141" i="316"/>
  <c r="M134" i="316"/>
  <c r="L134" i="316"/>
  <c r="M135" i="316"/>
  <c r="L135" i="316"/>
  <c r="M136" i="316"/>
  <c r="L136" i="316"/>
  <c r="M137" i="316"/>
  <c r="L137" i="316"/>
  <c r="M138" i="316"/>
  <c r="L138" i="316"/>
  <c r="M139" i="316"/>
  <c r="L139" i="316"/>
  <c r="A85" i="333" a="1"/>
  <c r="A85" i="333"/>
  <c r="A128" i="316"/>
  <c r="A129" i="316"/>
  <c r="A130" i="316"/>
  <c r="A131" i="316"/>
  <c r="A132" i="316"/>
  <c r="A133" i="316"/>
  <c r="A140" i="316"/>
  <c r="A141" i="316"/>
  <c r="A169" i="316"/>
  <c r="A173" i="316"/>
  <c r="I128" i="316"/>
  <c r="I129" i="316"/>
  <c r="I130" i="316"/>
  <c r="I131" i="316"/>
  <c r="I132" i="316"/>
  <c r="I133" i="316"/>
  <c r="L173" i="316"/>
  <c r="M128" i="316"/>
  <c r="L128" i="316"/>
  <c r="M129" i="316"/>
  <c r="L129" i="316"/>
  <c r="M130" i="316"/>
  <c r="L130" i="316"/>
  <c r="M131" i="316"/>
  <c r="L131" i="316"/>
  <c r="M132" i="316"/>
  <c r="L132" i="316"/>
  <c r="M133" i="316"/>
  <c r="L133" i="316"/>
  <c r="M140" i="316"/>
  <c r="L140" i="316"/>
  <c r="M141" i="316"/>
  <c r="L141" i="316"/>
  <c r="M169" i="316"/>
  <c r="L169" i="316"/>
  <c r="M173" i="316"/>
  <c r="I122" i="316"/>
  <c r="I123" i="316"/>
  <c r="I124" i="316"/>
  <c r="I125" i="316"/>
  <c r="I126" i="316"/>
  <c r="I127" i="316"/>
  <c r="J77" i="333" a="1"/>
  <c r="J77" i="333"/>
  <c r="J78" i="333" a="1"/>
  <c r="J78" i="333"/>
  <c r="J79" i="333" a="1"/>
  <c r="J79" i="333"/>
  <c r="J81" i="333" a="1"/>
  <c r="J81" i="333"/>
  <c r="J82" i="333" a="1"/>
  <c r="J82" i="333"/>
  <c r="J83" i="333" a="1"/>
  <c r="J83" i="333"/>
  <c r="J86" i="333" a="1"/>
  <c r="J86" i="333"/>
  <c r="J88" i="333" a="1"/>
  <c r="J88" i="333"/>
  <c r="J90" i="333" a="1"/>
  <c r="J90" i="333"/>
  <c r="J92" i="333" a="1"/>
  <c r="J92" i="333"/>
  <c r="I98" i="316"/>
  <c r="I99" i="316"/>
  <c r="I100" i="316"/>
  <c r="I101" i="316"/>
  <c r="I102" i="316"/>
  <c r="I103" i="316"/>
  <c r="I104" i="316"/>
  <c r="I105" i="316"/>
  <c r="I106" i="316"/>
  <c r="I107" i="316"/>
  <c r="I108" i="316"/>
  <c r="I109" i="316"/>
  <c r="I110" i="316"/>
  <c r="I111" i="316"/>
  <c r="I112" i="316"/>
  <c r="I113" i="316"/>
  <c r="I114" i="316"/>
  <c r="I115" i="316"/>
  <c r="I116" i="316"/>
  <c r="I117" i="316"/>
  <c r="I118" i="316"/>
  <c r="I119" i="316"/>
  <c r="I120" i="316"/>
  <c r="I69" i="316"/>
  <c r="I70" i="316"/>
  <c r="I71" i="316"/>
  <c r="I72" i="316"/>
  <c r="I73" i="316"/>
  <c r="I74" i="316"/>
  <c r="I75" i="316"/>
  <c r="I76" i="316"/>
  <c r="I77" i="316"/>
  <c r="I78" i="316"/>
  <c r="I79" i="316"/>
  <c r="I80" i="316"/>
  <c r="I81" i="316"/>
  <c r="I82" i="316"/>
  <c r="I83" i="316"/>
  <c r="I84" i="316"/>
  <c r="I85" i="316"/>
  <c r="I86" i="316"/>
  <c r="I87" i="316"/>
  <c r="I88" i="316"/>
  <c r="I89" i="316"/>
  <c r="I90" i="316"/>
  <c r="I91" i="316"/>
  <c r="I92" i="316"/>
  <c r="I93" i="316"/>
  <c r="I94" i="316"/>
  <c r="I95" i="316"/>
  <c r="I96" i="316"/>
  <c r="I97" i="316"/>
  <c r="A119" i="316"/>
  <c r="M119" i="316"/>
  <c r="L119" i="316"/>
  <c r="A96" i="316"/>
  <c r="M96" i="316"/>
  <c r="L96" i="316"/>
  <c r="A109" i="316"/>
  <c r="A110" i="316"/>
  <c r="A111" i="316"/>
  <c r="A112" i="316"/>
  <c r="A113" i="316"/>
  <c r="A114" i="316"/>
  <c r="A115" i="316"/>
  <c r="M109" i="316"/>
  <c r="L109" i="316"/>
  <c r="M110" i="316"/>
  <c r="L110" i="316"/>
  <c r="M111" i="316"/>
  <c r="L111" i="316"/>
  <c r="M112" i="316"/>
  <c r="L112" i="316"/>
  <c r="M113" i="316"/>
  <c r="L113" i="316"/>
  <c r="M114" i="316"/>
  <c r="L114" i="316"/>
  <c r="M115" i="316"/>
  <c r="L115" i="316"/>
  <c r="A107" i="316"/>
  <c r="A108" i="316"/>
  <c r="A116" i="316"/>
  <c r="A117" i="316"/>
  <c r="A118" i="316"/>
  <c r="A120" i="316"/>
  <c r="A121" i="316"/>
  <c r="M107" i="316"/>
  <c r="L107" i="316"/>
  <c r="M108" i="316"/>
  <c r="L108" i="316"/>
  <c r="M116" i="316"/>
  <c r="L116" i="316"/>
  <c r="M117" i="316"/>
  <c r="L117" i="316"/>
  <c r="M118" i="316"/>
  <c r="L118" i="316"/>
  <c r="M120" i="316"/>
  <c r="L120" i="316"/>
  <c r="M121" i="316"/>
  <c r="L121" i="316"/>
  <c r="A93" i="316"/>
  <c r="A94" i="316"/>
  <c r="A95" i="316"/>
  <c r="A97" i="316"/>
  <c r="A98" i="316"/>
  <c r="A99" i="316"/>
  <c r="A100" i="316"/>
  <c r="A101" i="316"/>
  <c r="A102" i="316"/>
  <c r="A103" i="316"/>
  <c r="M93" i="316"/>
  <c r="L93" i="316"/>
  <c r="M94" i="316"/>
  <c r="L94" i="316"/>
  <c r="M95" i="316"/>
  <c r="L95" i="316"/>
  <c r="M97" i="316"/>
  <c r="L97" i="316"/>
  <c r="M98" i="316"/>
  <c r="L98" i="316"/>
  <c r="M99" i="316"/>
  <c r="L99" i="316"/>
  <c r="M100" i="316"/>
  <c r="L100" i="316"/>
  <c r="M101" i="316"/>
  <c r="L101" i="316"/>
  <c r="M102" i="316"/>
  <c r="L102" i="316"/>
  <c r="M103" i="316"/>
  <c r="L103" i="316"/>
  <c r="A89" i="316"/>
  <c r="A90" i="316"/>
  <c r="A91" i="316"/>
  <c r="A92" i="316"/>
  <c r="A104" i="316"/>
  <c r="A105" i="316"/>
  <c r="A106" i="316"/>
  <c r="M89" i="316"/>
  <c r="L89" i="316"/>
  <c r="M90" i="316"/>
  <c r="L90" i="316"/>
  <c r="M91" i="316"/>
  <c r="L91" i="316"/>
  <c r="M92" i="316"/>
  <c r="L92" i="316"/>
  <c r="M104" i="316"/>
  <c r="L104" i="316"/>
  <c r="M105" i="316"/>
  <c r="L105" i="316"/>
  <c r="M106" i="316"/>
  <c r="L106" i="316"/>
  <c r="A78" i="316"/>
  <c r="A79" i="316"/>
  <c r="A80" i="316"/>
  <c r="A81" i="316"/>
  <c r="A82" i="316"/>
  <c r="A83" i="316"/>
  <c r="A84" i="316"/>
  <c r="A85" i="316"/>
  <c r="A86" i="316"/>
  <c r="M78" i="316"/>
  <c r="L78" i="316"/>
  <c r="M79" i="316"/>
  <c r="L79" i="316"/>
  <c r="M80" i="316"/>
  <c r="L80" i="316"/>
  <c r="M81" i="316"/>
  <c r="M82" i="316"/>
  <c r="L82" i="316"/>
  <c r="M83" i="316"/>
  <c r="L83" i="316"/>
  <c r="M84" i="316"/>
  <c r="L84" i="316"/>
  <c r="M85" i="316"/>
  <c r="L85" i="316"/>
  <c r="M86" i="316"/>
  <c r="L86" i="316"/>
  <c r="A45" i="316"/>
  <c r="A46" i="316"/>
  <c r="A47" i="316"/>
  <c r="A48" i="316"/>
  <c r="A49" i="316"/>
  <c r="A50" i="316"/>
  <c r="A51" i="316"/>
  <c r="A52" i="316"/>
  <c r="A53" i="316"/>
  <c r="A54" i="316"/>
  <c r="A55" i="316"/>
  <c r="A56" i="316"/>
  <c r="A57" i="316"/>
  <c r="A58" i="316"/>
  <c r="A59" i="316"/>
  <c r="A60" i="316"/>
  <c r="A61" i="316"/>
  <c r="A62" i="316"/>
  <c r="A63" i="316"/>
  <c r="A64" i="316"/>
  <c r="A65" i="316"/>
  <c r="I45" i="316"/>
  <c r="I46" i="316"/>
  <c r="I47" i="316"/>
  <c r="I48" i="316"/>
  <c r="I49" i="316"/>
  <c r="I50" i="316"/>
  <c r="I51" i="316"/>
  <c r="I52" i="316"/>
  <c r="I53" i="316"/>
  <c r="I54" i="316"/>
  <c r="I55" i="316"/>
  <c r="I56" i="316"/>
  <c r="I57" i="316"/>
  <c r="I58" i="316"/>
  <c r="I59" i="316"/>
  <c r="I60" i="316"/>
  <c r="I61" i="316"/>
  <c r="I62" i="316"/>
  <c r="I63" i="316"/>
  <c r="I64" i="316"/>
  <c r="I65" i="316"/>
  <c r="I66" i="316"/>
  <c r="I67" i="316"/>
  <c r="I68" i="316"/>
  <c r="M45" i="316"/>
  <c r="L45" i="316"/>
  <c r="M46" i="316"/>
  <c r="L46" i="316"/>
  <c r="M47" i="316"/>
  <c r="L47" i="316"/>
  <c r="M48" i="316"/>
  <c r="L48" i="316"/>
  <c r="M49" i="316"/>
  <c r="L49" i="316"/>
  <c r="M50" i="316"/>
  <c r="L50" i="316"/>
  <c r="M51" i="316"/>
  <c r="L51" i="316"/>
  <c r="M52" i="316"/>
  <c r="L52" i="316"/>
  <c r="M53" i="316"/>
  <c r="L53" i="316"/>
  <c r="M54" i="316"/>
  <c r="L54" i="316"/>
  <c r="M55" i="316"/>
  <c r="L55" i="316"/>
  <c r="M56" i="316"/>
  <c r="L56" i="316"/>
  <c r="M57" i="316"/>
  <c r="L57" i="316"/>
  <c r="M58" i="316"/>
  <c r="L58" i="316"/>
  <c r="M59" i="316"/>
  <c r="L59" i="316"/>
  <c r="M60" i="316"/>
  <c r="L60" i="316"/>
  <c r="M61" i="316"/>
  <c r="L61" i="316"/>
  <c r="M62" i="316"/>
  <c r="L62" i="316"/>
  <c r="M63" i="316"/>
  <c r="L63" i="316"/>
  <c r="M64" i="316"/>
  <c r="L64" i="316"/>
  <c r="M65" i="316"/>
  <c r="L65" i="316"/>
  <c r="M38" i="316"/>
  <c r="L38" i="316"/>
  <c r="M39" i="316"/>
  <c r="L39" i="316"/>
  <c r="M40" i="316"/>
  <c r="L40" i="316"/>
  <c r="M41" i="316"/>
  <c r="L41" i="316"/>
  <c r="M42" i="316"/>
  <c r="L42" i="316"/>
  <c r="M43" i="316"/>
  <c r="L43" i="316"/>
  <c r="M44" i="316"/>
  <c r="L44" i="316"/>
  <c r="M66" i="316"/>
  <c r="L66" i="316"/>
  <c r="M67" i="316"/>
  <c r="L67" i="316"/>
  <c r="M68" i="316"/>
  <c r="L68" i="316"/>
  <c r="M69" i="316"/>
  <c r="L69" i="316"/>
  <c r="M70" i="316"/>
  <c r="L70" i="316"/>
  <c r="M71" i="316"/>
  <c r="L71" i="316"/>
  <c r="M72" i="316"/>
  <c r="L72" i="316"/>
  <c r="M73" i="316"/>
  <c r="L73" i="316"/>
  <c r="M74" i="316"/>
  <c r="L74" i="316"/>
  <c r="M36" i="316"/>
  <c r="L81" i="316"/>
  <c r="I121" i="316"/>
  <c r="D17" i="333" a="1"/>
  <c r="D17" i="333"/>
  <c r="E17" i="333" a="1"/>
  <c r="E17" i="333"/>
  <c r="A17" i="316"/>
  <c r="M17" i="316"/>
  <c r="L17" i="316"/>
  <c r="A11" i="316"/>
  <c r="A12" i="316"/>
  <c r="A13" i="316"/>
  <c r="A14" i="316"/>
  <c r="A15" i="316"/>
  <c r="A16" i="316"/>
  <c r="A18" i="316"/>
  <c r="A19" i="316"/>
  <c r="A20" i="316"/>
  <c r="A21" i="316"/>
  <c r="A22" i="316"/>
  <c r="A23" i="316"/>
  <c r="A24" i="316"/>
  <c r="A25" i="316"/>
  <c r="A26" i="316"/>
  <c r="A27" i="316"/>
  <c r="A28" i="316"/>
  <c r="A29" i="316"/>
  <c r="M11" i="316"/>
  <c r="L11" i="316"/>
  <c r="M12" i="316"/>
  <c r="L12" i="316"/>
  <c r="M13" i="316"/>
  <c r="L13" i="316"/>
  <c r="M14" i="316"/>
  <c r="L14" i="316"/>
  <c r="M15" i="316"/>
  <c r="L15" i="316"/>
  <c r="M16" i="316"/>
  <c r="L16" i="316"/>
  <c r="M18" i="316"/>
  <c r="L18" i="316"/>
  <c r="M19" i="316"/>
  <c r="L19" i="316"/>
  <c r="M20" i="316"/>
  <c r="L20" i="316"/>
  <c r="M21" i="316"/>
  <c r="L21" i="316"/>
  <c r="M22" i="316"/>
  <c r="L22" i="316"/>
  <c r="M23" i="316"/>
  <c r="L23" i="316"/>
  <c r="M24" i="316"/>
  <c r="L24" i="316"/>
  <c r="M25" i="316"/>
  <c r="L25" i="316"/>
  <c r="M26" i="316"/>
  <c r="L26" i="316"/>
  <c r="M27" i="316"/>
  <c r="L27" i="316"/>
  <c r="M28" i="316"/>
  <c r="L28" i="316"/>
  <c r="M29" i="316"/>
  <c r="L29" i="316"/>
  <c r="A30" i="316"/>
  <c r="A31" i="316"/>
  <c r="A32" i="316"/>
  <c r="A33" i="316"/>
  <c r="A34" i="316"/>
  <c r="A35" i="316"/>
  <c r="A36" i="316"/>
  <c r="A37" i="316"/>
  <c r="A38" i="316"/>
  <c r="A39" i="316"/>
  <c r="A40" i="316"/>
  <c r="A41" i="316"/>
  <c r="A42" i="316"/>
  <c r="A43" i="316"/>
  <c r="A44" i="316"/>
  <c r="A66" i="316"/>
  <c r="A67" i="316"/>
  <c r="A68" i="316"/>
  <c r="M30" i="316"/>
  <c r="L30" i="316"/>
  <c r="M31" i="316"/>
  <c r="L31" i="316"/>
  <c r="M32" i="316"/>
  <c r="L32" i="316"/>
  <c r="M33" i="316"/>
  <c r="L33" i="316"/>
  <c r="M34" i="316"/>
  <c r="L34" i="316"/>
  <c r="M35" i="316"/>
  <c r="L35" i="316"/>
  <c r="L36" i="316"/>
  <c r="M37" i="316"/>
  <c r="L37" i="316"/>
  <c r="A69" i="316"/>
  <c r="A70" i="316"/>
  <c r="A71" i="316"/>
  <c r="A72" i="316"/>
  <c r="A73" i="316"/>
  <c r="A74" i="316"/>
  <c r="A75" i="316"/>
  <c r="A76" i="316"/>
  <c r="A77" i="316"/>
  <c r="A87" i="316"/>
  <c r="A88" i="316"/>
  <c r="A122" i="316"/>
  <c r="M75" i="316"/>
  <c r="L75" i="316"/>
  <c r="M76" i="316"/>
  <c r="L76" i="316"/>
  <c r="M77" i="316"/>
  <c r="L77" i="316"/>
  <c r="M87" i="316"/>
  <c r="L87" i="316"/>
  <c r="M88" i="316"/>
  <c r="L88" i="316"/>
  <c r="M122" i="316"/>
  <c r="L122" i="316"/>
  <c r="J63" i="344"/>
  <c r="I63" i="344"/>
  <c r="H63" i="344"/>
  <c r="G63" i="344"/>
  <c r="F63" i="344"/>
  <c r="E63" i="344"/>
  <c r="D63" i="344"/>
  <c r="C63" i="344"/>
  <c r="B63" i="344" a="1"/>
  <c r="B63" i="344"/>
  <c r="A63" i="344"/>
  <c r="J62" i="344"/>
  <c r="I62" i="344"/>
  <c r="H62" i="344"/>
  <c r="G62" i="344"/>
  <c r="F62" i="344"/>
  <c r="E62" i="344"/>
  <c r="D62" i="344"/>
  <c r="C62" i="344"/>
  <c r="B62" i="344" a="1"/>
  <c r="B62" i="344"/>
  <c r="A62" i="344"/>
  <c r="J61" i="344"/>
  <c r="I61" i="344"/>
  <c r="H61" i="344"/>
  <c r="G61" i="344"/>
  <c r="F61" i="344"/>
  <c r="E61" i="344"/>
  <c r="D61" i="344"/>
  <c r="C61" i="344"/>
  <c r="B61" i="344" a="1"/>
  <c r="B61" i="344"/>
  <c r="A61" i="344"/>
  <c r="J60" i="344"/>
  <c r="I60" i="344"/>
  <c r="H60" i="344"/>
  <c r="G60" i="344"/>
  <c r="F60" i="344"/>
  <c r="E60" i="344"/>
  <c r="D60" i="344"/>
  <c r="C60" i="344"/>
  <c r="B60" i="344" a="1"/>
  <c r="B60" i="344"/>
  <c r="A60" i="344"/>
  <c r="J59" i="344"/>
  <c r="I59" i="344"/>
  <c r="H59" i="344"/>
  <c r="G59" i="344"/>
  <c r="F59" i="344"/>
  <c r="E59" i="344"/>
  <c r="D59" i="344"/>
  <c r="C59" i="344"/>
  <c r="B59" i="344" a="1"/>
  <c r="B59" i="344"/>
  <c r="A59" i="344"/>
  <c r="J58" i="344"/>
  <c r="I58" i="344"/>
  <c r="H58" i="344"/>
  <c r="G58" i="344"/>
  <c r="F58" i="344"/>
  <c r="E58" i="344"/>
  <c r="D58" i="344"/>
  <c r="C58" i="344"/>
  <c r="B58" i="344" a="1"/>
  <c r="B58" i="344"/>
  <c r="A58" i="344"/>
  <c r="J57" i="344"/>
  <c r="I57" i="344"/>
  <c r="H57" i="344"/>
  <c r="G57" i="344"/>
  <c r="F57" i="344"/>
  <c r="E57" i="344"/>
  <c r="D57" i="344"/>
  <c r="C57" i="344"/>
  <c r="B57" i="344" a="1"/>
  <c r="B57" i="344"/>
  <c r="A57" i="344"/>
  <c r="J56" i="344"/>
  <c r="I56" i="344"/>
  <c r="H56" i="344"/>
  <c r="G56" i="344"/>
  <c r="F56" i="344"/>
  <c r="E56" i="344"/>
  <c r="D56" i="344"/>
  <c r="C56" i="344"/>
  <c r="B56" i="344" a="1"/>
  <c r="B56" i="344"/>
  <c r="A56" i="344"/>
  <c r="J55" i="344"/>
  <c r="I55" i="344"/>
  <c r="H55" i="344"/>
  <c r="G55" i="344"/>
  <c r="F55" i="344"/>
  <c r="E55" i="344"/>
  <c r="D55" i="344"/>
  <c r="C55" i="344"/>
  <c r="B55" i="344" a="1"/>
  <c r="B55" i="344"/>
  <c r="A55" i="344"/>
  <c r="J54" i="344"/>
  <c r="I54" i="344"/>
  <c r="H54" i="344"/>
  <c r="G54" i="344"/>
  <c r="F54" i="344"/>
  <c r="E54" i="344"/>
  <c r="D54" i="344"/>
  <c r="C54" i="344"/>
  <c r="B54" i="344" a="1"/>
  <c r="B54" i="344"/>
  <c r="A54" i="344"/>
  <c r="J53" i="344"/>
  <c r="I53" i="344"/>
  <c r="H53" i="344"/>
  <c r="G53" i="344"/>
  <c r="F53" i="344"/>
  <c r="E53" i="344"/>
  <c r="D53" i="344"/>
  <c r="C53" i="344"/>
  <c r="B53" i="344" a="1"/>
  <c r="B53" i="344"/>
  <c r="A53" i="344"/>
  <c r="J52" i="344"/>
  <c r="I52" i="344"/>
  <c r="H52" i="344"/>
  <c r="G52" i="344"/>
  <c r="F52" i="344"/>
  <c r="E52" i="344"/>
  <c r="D52" i="344"/>
  <c r="C52" i="344"/>
  <c r="B52" i="344" a="1"/>
  <c r="B52" i="344"/>
  <c r="A52" i="344"/>
  <c r="J51" i="344"/>
  <c r="I51" i="344"/>
  <c r="H51" i="344"/>
  <c r="G51" i="344"/>
  <c r="F51" i="344"/>
  <c r="E51" i="344"/>
  <c r="D51" i="344"/>
  <c r="C51" i="344"/>
  <c r="B51" i="344" a="1"/>
  <c r="B51" i="344"/>
  <c r="A51" i="344"/>
  <c r="J50" i="344"/>
  <c r="I50" i="344"/>
  <c r="H50" i="344"/>
  <c r="G50" i="344"/>
  <c r="F50" i="344"/>
  <c r="E50" i="344"/>
  <c r="D50" i="344"/>
  <c r="C50" i="344"/>
  <c r="B50" i="344" a="1"/>
  <c r="B50" i="344"/>
  <c r="A50" i="344"/>
  <c r="J49" i="344"/>
  <c r="I49" i="344"/>
  <c r="H49" i="344"/>
  <c r="G49" i="344"/>
  <c r="F49" i="344"/>
  <c r="E49" i="344"/>
  <c r="D49" i="344"/>
  <c r="C49" i="344"/>
  <c r="B49" i="344" a="1"/>
  <c r="B49" i="344"/>
  <c r="A49" i="344"/>
  <c r="J48" i="344"/>
  <c r="I48" i="344"/>
  <c r="H48" i="344"/>
  <c r="G48" i="344"/>
  <c r="F48" i="344"/>
  <c r="E48" i="344"/>
  <c r="D48" i="344"/>
  <c r="C48" i="344"/>
  <c r="B48" i="344" a="1"/>
  <c r="B48" i="344"/>
  <c r="A48" i="344"/>
  <c r="J47" i="344"/>
  <c r="I47" i="344"/>
  <c r="H47" i="344"/>
  <c r="G47" i="344"/>
  <c r="F47" i="344"/>
  <c r="E47" i="344"/>
  <c r="D47" i="344"/>
  <c r="C47" i="344"/>
  <c r="B47" i="344" a="1"/>
  <c r="B47" i="344"/>
  <c r="A47" i="344"/>
  <c r="J46" i="344"/>
  <c r="I46" i="344"/>
  <c r="H46" i="344"/>
  <c r="G46" i="344"/>
  <c r="F46" i="344"/>
  <c r="E46" i="344"/>
  <c r="D46" i="344"/>
  <c r="C46" i="344"/>
  <c r="B46" i="344" a="1"/>
  <c r="B46" i="344"/>
  <c r="A46" i="344"/>
  <c r="J45" i="344"/>
  <c r="I45" i="344"/>
  <c r="H45" i="344"/>
  <c r="G45" i="344"/>
  <c r="F45" i="344"/>
  <c r="E45" i="344"/>
  <c r="D45" i="344"/>
  <c r="C45" i="344"/>
  <c r="B45" i="344" a="1"/>
  <c r="B45" i="344"/>
  <c r="A45" i="344"/>
  <c r="J44" i="344"/>
  <c r="I44" i="344"/>
  <c r="H44" i="344"/>
  <c r="G44" i="344"/>
  <c r="F44" i="344"/>
  <c r="E44" i="344"/>
  <c r="D44" i="344"/>
  <c r="C44" i="344"/>
  <c r="B44" i="344" a="1"/>
  <c r="B44" i="344"/>
  <c r="A44" i="344"/>
  <c r="J43" i="344"/>
  <c r="I43" i="344"/>
  <c r="H43" i="344"/>
  <c r="G43" i="344"/>
  <c r="F43" i="344"/>
  <c r="E43" i="344"/>
  <c r="D43" i="344"/>
  <c r="C43" i="344"/>
  <c r="B43" i="344" a="1"/>
  <c r="B43" i="344"/>
  <c r="A43" i="344"/>
  <c r="J42" i="344"/>
  <c r="I42" i="344"/>
  <c r="H42" i="344"/>
  <c r="G42" i="344"/>
  <c r="F42" i="344"/>
  <c r="E42" i="344"/>
  <c r="D42" i="344"/>
  <c r="C42" i="344"/>
  <c r="B42" i="344" a="1"/>
  <c r="B42" i="344"/>
  <c r="A42" i="344"/>
  <c r="J41" i="344"/>
  <c r="I41" i="344"/>
  <c r="H41" i="344"/>
  <c r="G41" i="344"/>
  <c r="F41" i="344"/>
  <c r="E41" i="344"/>
  <c r="D41" i="344"/>
  <c r="C41" i="344"/>
  <c r="B41" i="344"/>
  <c r="B41" i="344" a="1"/>
  <c r="A41" i="344"/>
  <c r="J40" i="344"/>
  <c r="I40" i="344"/>
  <c r="H40" i="344"/>
  <c r="G40" i="344"/>
  <c r="F40" i="344"/>
  <c r="E40" i="344"/>
  <c r="D40" i="344"/>
  <c r="C40" i="344"/>
  <c r="B40" i="344" a="1"/>
  <c r="B40" i="344"/>
  <c r="A40" i="344"/>
  <c r="J39" i="344"/>
  <c r="I39" i="344"/>
  <c r="H39" i="344"/>
  <c r="G39" i="344"/>
  <c r="F39" i="344"/>
  <c r="E39" i="344"/>
  <c r="D39" i="344"/>
  <c r="C39" i="344"/>
  <c r="B39" i="344" a="1"/>
  <c r="B39" i="344"/>
  <c r="A39" i="344"/>
  <c r="J38" i="344"/>
  <c r="I38" i="344"/>
  <c r="H38" i="344"/>
  <c r="G38" i="344"/>
  <c r="F38" i="344"/>
  <c r="E38" i="344"/>
  <c r="D38" i="344"/>
  <c r="C38" i="344"/>
  <c r="B38" i="344" a="1"/>
  <c r="B38" i="344"/>
  <c r="A38" i="344"/>
  <c r="J37" i="344"/>
  <c r="I37" i="344"/>
  <c r="H37" i="344"/>
  <c r="G37" i="344"/>
  <c r="F37" i="344"/>
  <c r="E37" i="344"/>
  <c r="D37" i="344"/>
  <c r="C37" i="344"/>
  <c r="B37" i="344" a="1"/>
  <c r="B37" i="344"/>
  <c r="A37" i="344"/>
  <c r="J36" i="344"/>
  <c r="I36" i="344"/>
  <c r="H36" i="344"/>
  <c r="G36" i="344"/>
  <c r="F36" i="344"/>
  <c r="E36" i="344"/>
  <c r="D36" i="344"/>
  <c r="C36" i="344"/>
  <c r="B36" i="344" a="1"/>
  <c r="B36" i="344"/>
  <c r="A36" i="344"/>
  <c r="J35" i="344"/>
  <c r="I35" i="344"/>
  <c r="H35" i="344"/>
  <c r="G35" i="344"/>
  <c r="F35" i="344"/>
  <c r="E35" i="344"/>
  <c r="D35" i="344"/>
  <c r="C35" i="344"/>
  <c r="B35" i="344" a="1"/>
  <c r="B35" i="344"/>
  <c r="A35" i="344"/>
  <c r="J34" i="344"/>
  <c r="I34" i="344"/>
  <c r="H34" i="344"/>
  <c r="G34" i="344"/>
  <c r="F34" i="344"/>
  <c r="E34" i="344"/>
  <c r="D34" i="344"/>
  <c r="C34" i="344"/>
  <c r="B34" i="344" a="1"/>
  <c r="B34" i="344"/>
  <c r="A34" i="344"/>
  <c r="J33" i="344"/>
  <c r="I33" i="344"/>
  <c r="H33" i="344"/>
  <c r="G33" i="344"/>
  <c r="F33" i="344"/>
  <c r="E33" i="344"/>
  <c r="D33" i="344"/>
  <c r="C33" i="344"/>
  <c r="B33" i="344" a="1"/>
  <c r="B33" i="344"/>
  <c r="A33" i="344"/>
  <c r="J32" i="344"/>
  <c r="I32" i="344"/>
  <c r="H32" i="344"/>
  <c r="G32" i="344"/>
  <c r="F32" i="344"/>
  <c r="E32" i="344"/>
  <c r="D32" i="344"/>
  <c r="C32" i="344"/>
  <c r="B32" i="344" a="1"/>
  <c r="B32" i="344"/>
  <c r="A32" i="344"/>
  <c r="J31" i="344"/>
  <c r="I31" i="344"/>
  <c r="H31" i="344"/>
  <c r="G31" i="344"/>
  <c r="F31" i="344"/>
  <c r="E31" i="344"/>
  <c r="D31" i="344"/>
  <c r="C31" i="344"/>
  <c r="B31" i="344" a="1"/>
  <c r="B31" i="344"/>
  <c r="A31" i="344"/>
  <c r="J30" i="344"/>
  <c r="I30" i="344"/>
  <c r="H30" i="344"/>
  <c r="G30" i="344"/>
  <c r="F30" i="344"/>
  <c r="E30" i="344"/>
  <c r="D30" i="344"/>
  <c r="C30" i="344"/>
  <c r="B30" i="344" a="1"/>
  <c r="B30" i="344"/>
  <c r="A30" i="344"/>
  <c r="J29" i="344"/>
  <c r="I29" i="344"/>
  <c r="H29" i="344"/>
  <c r="G29" i="344"/>
  <c r="F29" i="344"/>
  <c r="E29" i="344"/>
  <c r="D29" i="344"/>
  <c r="C29" i="344"/>
  <c r="B29" i="344" a="1"/>
  <c r="B29" i="344"/>
  <c r="A29" i="344"/>
  <c r="J28" i="344"/>
  <c r="I28" i="344"/>
  <c r="H28" i="344"/>
  <c r="G28" i="344"/>
  <c r="F28" i="344"/>
  <c r="E28" i="344"/>
  <c r="D28" i="344"/>
  <c r="C28" i="344"/>
  <c r="B28" i="344" a="1"/>
  <c r="B28" i="344"/>
  <c r="A28" i="344"/>
  <c r="J27" i="344"/>
  <c r="I27" i="344"/>
  <c r="H27" i="344"/>
  <c r="G27" i="344"/>
  <c r="F27" i="344"/>
  <c r="E27" i="344"/>
  <c r="D27" i="344"/>
  <c r="C27" i="344"/>
  <c r="B27" i="344" a="1"/>
  <c r="B27" i="344"/>
  <c r="A27" i="344"/>
  <c r="J26" i="344"/>
  <c r="I26" i="344"/>
  <c r="H26" i="344"/>
  <c r="G26" i="344"/>
  <c r="F26" i="344"/>
  <c r="E26" i="344"/>
  <c r="D26" i="344"/>
  <c r="C26" i="344"/>
  <c r="B26" i="344" a="1"/>
  <c r="B26" i="344"/>
  <c r="A26" i="344"/>
  <c r="J25" i="344"/>
  <c r="I25" i="344"/>
  <c r="H25" i="344"/>
  <c r="G25" i="344"/>
  <c r="F25" i="344"/>
  <c r="E25" i="344"/>
  <c r="D25" i="344"/>
  <c r="C25" i="344"/>
  <c r="B25" i="344" a="1"/>
  <c r="B25" i="344"/>
  <c r="A25" i="344"/>
  <c r="J24" i="344"/>
  <c r="I24" i="344"/>
  <c r="H24" i="344"/>
  <c r="G24" i="344"/>
  <c r="F24" i="344"/>
  <c r="E24" i="344"/>
  <c r="D24" i="344"/>
  <c r="C24" i="344"/>
  <c r="B24" i="344" a="1"/>
  <c r="B24" i="344"/>
  <c r="A24" i="344"/>
  <c r="J23" i="344"/>
  <c r="I23" i="344"/>
  <c r="H23" i="344"/>
  <c r="G23" i="344"/>
  <c r="F23" i="344"/>
  <c r="E23" i="344"/>
  <c r="D23" i="344"/>
  <c r="C23" i="344"/>
  <c r="B23" i="344" a="1"/>
  <c r="B23" i="344"/>
  <c r="A23" i="344"/>
  <c r="J22" i="344"/>
  <c r="I22" i="344"/>
  <c r="H22" i="344"/>
  <c r="G22" i="344"/>
  <c r="F22" i="344"/>
  <c r="E22" i="344"/>
  <c r="D22" i="344"/>
  <c r="C22" i="344"/>
  <c r="B22" i="344" a="1"/>
  <c r="B22" i="344"/>
  <c r="A22" i="344"/>
  <c r="J21" i="344"/>
  <c r="I21" i="344"/>
  <c r="H21" i="344"/>
  <c r="G21" i="344"/>
  <c r="F21" i="344"/>
  <c r="E21" i="344"/>
  <c r="D21" i="344"/>
  <c r="C21" i="344"/>
  <c r="B21" i="344" a="1"/>
  <c r="B21" i="344"/>
  <c r="A21" i="344"/>
  <c r="J20" i="344"/>
  <c r="I20" i="344"/>
  <c r="H20" i="344"/>
  <c r="G20" i="344"/>
  <c r="F20" i="344"/>
  <c r="E20" i="344"/>
  <c r="D20" i="344"/>
  <c r="C20" i="344"/>
  <c r="B20" i="344" a="1"/>
  <c r="B20" i="344"/>
  <c r="A20" i="344"/>
  <c r="J19" i="344"/>
  <c r="I19" i="344"/>
  <c r="H19" i="344"/>
  <c r="G19" i="344"/>
  <c r="F19" i="344"/>
  <c r="E19" i="344"/>
  <c r="D19" i="344"/>
  <c r="C19" i="344"/>
  <c r="B19" i="344" a="1"/>
  <c r="B19" i="344"/>
  <c r="A19" i="344"/>
  <c r="J18" i="344"/>
  <c r="I18" i="344"/>
  <c r="H18" i="344"/>
  <c r="G18" i="344"/>
  <c r="F18" i="344"/>
  <c r="E18" i="344"/>
  <c r="D18" i="344"/>
  <c r="C18" i="344"/>
  <c r="B18" i="344" a="1"/>
  <c r="B18" i="344"/>
  <c r="A18" i="344"/>
  <c r="J17" i="344"/>
  <c r="I17" i="344"/>
  <c r="H17" i="344"/>
  <c r="G17" i="344"/>
  <c r="F17" i="344"/>
  <c r="E17" i="344"/>
  <c r="D17" i="344"/>
  <c r="C17" i="344"/>
  <c r="B17" i="344" a="1"/>
  <c r="B17" i="344"/>
  <c r="A17" i="344"/>
  <c r="J16" i="344"/>
  <c r="I16" i="344"/>
  <c r="H16" i="344"/>
  <c r="G16" i="344"/>
  <c r="F16" i="344"/>
  <c r="E16" i="344"/>
  <c r="D16" i="344"/>
  <c r="C16" i="344"/>
  <c r="B16" i="344" a="1"/>
  <c r="B16" i="344"/>
  <c r="A16" i="344"/>
  <c r="J15" i="344"/>
  <c r="I15" i="344"/>
  <c r="H15" i="344"/>
  <c r="G15" i="344"/>
  <c r="F15" i="344"/>
  <c r="E15" i="344"/>
  <c r="D15" i="344"/>
  <c r="C15" i="344"/>
  <c r="B15" i="344" a="1"/>
  <c r="B15" i="344"/>
  <c r="A15" i="344"/>
  <c r="J14" i="344"/>
  <c r="I14" i="344"/>
  <c r="H14" i="344"/>
  <c r="G14" i="344"/>
  <c r="F14" i="344"/>
  <c r="E14" i="344"/>
  <c r="D14" i="344"/>
  <c r="C14" i="344"/>
  <c r="B14" i="344" a="1"/>
  <c r="B14" i="344"/>
  <c r="A14" i="344"/>
  <c r="J13" i="344"/>
  <c r="I13" i="344"/>
  <c r="H13" i="344"/>
  <c r="G13" i="344"/>
  <c r="F13" i="344"/>
  <c r="E13" i="344"/>
  <c r="D13" i="344"/>
  <c r="C13" i="344"/>
  <c r="B13" i="344" a="1"/>
  <c r="B13" i="344"/>
  <c r="A13" i="344"/>
  <c r="J12" i="344"/>
  <c r="I12" i="344"/>
  <c r="H12" i="344"/>
  <c r="G12" i="344"/>
  <c r="F12" i="344"/>
  <c r="E12" i="344"/>
  <c r="D12" i="344"/>
  <c r="C12" i="344"/>
  <c r="B12" i="344" a="1"/>
  <c r="B12" i="344"/>
  <c r="A12" i="344"/>
  <c r="A56" i="328"/>
  <c r="A55" i="328"/>
  <c r="J64" i="344"/>
  <c r="I9" i="316"/>
  <c r="I10" i="316"/>
  <c r="I11" i="316"/>
  <c r="I12" i="316"/>
  <c r="I13" i="316"/>
  <c r="I14" i="316"/>
  <c r="I15" i="316"/>
  <c r="I16" i="316"/>
  <c r="I17" i="316"/>
  <c r="I18" i="316"/>
  <c r="I19" i="316"/>
  <c r="I20" i="316"/>
  <c r="I21" i="316"/>
  <c r="I22" i="316"/>
  <c r="I23" i="316"/>
  <c r="I24" i="316"/>
  <c r="I25" i="316"/>
  <c r="I26" i="316"/>
  <c r="I27" i="316"/>
  <c r="I28" i="316"/>
  <c r="I29" i="316"/>
  <c r="I30" i="316"/>
  <c r="I31" i="316"/>
  <c r="I32" i="316"/>
  <c r="I33" i="316"/>
  <c r="I34" i="316"/>
  <c r="I35" i="316"/>
  <c r="I36" i="316"/>
  <c r="I37" i="316"/>
  <c r="I38" i="316"/>
  <c r="I39" i="316"/>
  <c r="I40" i="316"/>
  <c r="I41" i="316"/>
  <c r="I42" i="316"/>
  <c r="I43" i="316"/>
  <c r="A15" i="333" a="1"/>
  <c r="A15" i="333"/>
  <c r="I44" i="316"/>
  <c r="J103" i="333" a="1"/>
  <c r="J103" i="333"/>
  <c r="O102" i="333" a="1"/>
  <c r="O102" i="333"/>
  <c r="M103" i="333" a="1"/>
  <c r="M103" i="333"/>
  <c r="E15" i="333" a="1"/>
  <c r="E15" i="333"/>
  <c r="D15" i="333" a="1"/>
  <c r="D15" i="333"/>
  <c r="M102" i="333" a="1"/>
  <c r="M102" i="333"/>
  <c r="O106" i="333" a="1"/>
  <c r="O106" i="333"/>
  <c r="O105" i="333" a="1"/>
  <c r="O105" i="333"/>
  <c r="J104" i="333" a="1"/>
  <c r="J104" i="333"/>
  <c r="J108" i="333" a="1"/>
  <c r="J108" i="333"/>
  <c r="J106" i="333" a="1"/>
  <c r="J106" i="333"/>
  <c r="O108" i="333" a="1"/>
  <c r="O108" i="333"/>
  <c r="O104" i="333" a="1"/>
  <c r="O104" i="333"/>
  <c r="J105" i="333" a="1"/>
  <c r="J105" i="333"/>
  <c r="O107" i="333" a="1"/>
  <c r="O107" i="333"/>
  <c r="D9" i="333"/>
  <c r="O73" i="333" a="1"/>
  <c r="O73" i="333"/>
  <c r="O72" i="333" a="1"/>
  <c r="O72" i="333"/>
  <c r="O64" i="333" a="1"/>
  <c r="O64" i="333"/>
  <c r="O63" i="333" a="1"/>
  <c r="O63" i="333"/>
  <c r="O48" i="333" a="1"/>
  <c r="O48" i="333"/>
  <c r="O47" i="333" a="1"/>
  <c r="O47" i="333"/>
  <c r="O46" i="333" a="1"/>
  <c r="O46" i="333"/>
  <c r="O44" i="333" a="1"/>
  <c r="O44" i="333"/>
  <c r="O43" i="333" a="1"/>
  <c r="O43" i="333"/>
  <c r="O42" i="333" a="1"/>
  <c r="O42" i="333"/>
  <c r="O41" i="333" a="1"/>
  <c r="O41" i="333"/>
  <c r="O40" i="333" a="1"/>
  <c r="O40" i="333"/>
  <c r="O39" i="333" a="1"/>
  <c r="O39" i="333"/>
  <c r="O36" i="333" a="1"/>
  <c r="O36" i="333"/>
  <c r="O35" i="333" a="1"/>
  <c r="O35" i="333"/>
  <c r="O34" i="333" a="1"/>
  <c r="O34" i="333"/>
  <c r="O33" i="333" a="1"/>
  <c r="O33" i="333"/>
  <c r="O28" i="333" a="1"/>
  <c r="O28" i="333"/>
  <c r="M85" i="333" a="1"/>
  <c r="M85" i="333"/>
  <c r="M80" i="333" a="1"/>
  <c r="M80" i="333"/>
  <c r="M79" i="333" a="1"/>
  <c r="M79" i="333"/>
  <c r="M78" i="333" a="1"/>
  <c r="M78" i="333"/>
  <c r="M77" i="333" a="1"/>
  <c r="M77" i="333"/>
  <c r="M76" i="333" a="1"/>
  <c r="M76" i="333"/>
  <c r="M75" i="333" a="1"/>
  <c r="M75" i="333"/>
  <c r="M74" i="333" a="1"/>
  <c r="M74" i="333"/>
  <c r="M73" i="333" a="1"/>
  <c r="M73" i="333"/>
  <c r="M72" i="333" a="1"/>
  <c r="M72" i="333"/>
  <c r="M71" i="333" a="1"/>
  <c r="M71" i="333"/>
  <c r="M70" i="333" a="1"/>
  <c r="M70" i="333"/>
  <c r="M69" i="333" a="1"/>
  <c r="M69" i="333"/>
  <c r="M68" i="333" a="1"/>
  <c r="M68" i="333"/>
  <c r="M67" i="333" a="1"/>
  <c r="M67" i="333"/>
  <c r="M66" i="333" a="1"/>
  <c r="M66" i="333"/>
  <c r="M65" i="333" a="1"/>
  <c r="M65" i="333"/>
  <c r="M61" i="333" a="1"/>
  <c r="M61" i="333"/>
  <c r="M60" i="333" a="1"/>
  <c r="M60" i="333"/>
  <c r="M59" i="333" a="1"/>
  <c r="M59" i="333"/>
  <c r="M58" i="333" a="1"/>
  <c r="M58" i="333"/>
  <c r="M57" i="333" a="1"/>
  <c r="M57" i="333"/>
  <c r="M56" i="333" a="1"/>
  <c r="M56" i="333"/>
  <c r="M55" i="333" a="1"/>
  <c r="M55" i="333"/>
  <c r="M54" i="333" a="1"/>
  <c r="M54" i="333"/>
  <c r="M53" i="333" a="1"/>
  <c r="M53" i="333"/>
  <c r="M52" i="333" a="1"/>
  <c r="M52" i="333"/>
  <c r="M51" i="333" a="1"/>
  <c r="M51" i="333"/>
  <c r="M50" i="333" a="1"/>
  <c r="M50" i="333"/>
  <c r="M37" i="333" a="1"/>
  <c r="M37" i="333"/>
  <c r="M31" i="333" a="1"/>
  <c r="M31" i="333"/>
  <c r="M29" i="333" a="1"/>
  <c r="M29" i="333"/>
  <c r="M17" i="333" a="1"/>
  <c r="M17" i="333"/>
  <c r="M16" i="333" a="1"/>
  <c r="M16" i="333"/>
  <c r="M11" i="333" a="1"/>
  <c r="M11" i="333"/>
  <c r="J75" i="333" a="1"/>
  <c r="J75" i="333"/>
  <c r="J74" i="333" a="1"/>
  <c r="J74" i="333"/>
  <c r="J68" i="333" a="1"/>
  <c r="J68" i="333"/>
  <c r="J63" i="333" a="1"/>
  <c r="J63" i="333"/>
  <c r="J62" i="333" a="1"/>
  <c r="J62" i="333"/>
  <c r="J54" i="333" a="1"/>
  <c r="J54" i="333"/>
  <c r="J52" i="333" a="1"/>
  <c r="J52" i="333"/>
  <c r="J50" i="333" a="1"/>
  <c r="J50" i="333"/>
  <c r="J47" i="333" a="1"/>
  <c r="J47" i="333"/>
  <c r="J46" i="333" a="1"/>
  <c r="J46" i="333"/>
  <c r="J45" i="333" a="1"/>
  <c r="J45" i="333"/>
  <c r="J43" i="333" a="1"/>
  <c r="J43" i="333"/>
  <c r="J42" i="333" a="1"/>
  <c r="J42" i="333"/>
  <c r="J41" i="333" a="1"/>
  <c r="J41" i="333"/>
  <c r="J40" i="333" a="1"/>
  <c r="J40" i="333"/>
  <c r="J39" i="333" a="1"/>
  <c r="J39" i="333"/>
  <c r="J38" i="333" a="1"/>
  <c r="J38" i="333"/>
  <c r="J37" i="333" a="1"/>
  <c r="J37" i="333"/>
  <c r="J35" i="333" a="1"/>
  <c r="J35" i="333"/>
  <c r="J34" i="333" a="1"/>
  <c r="J34" i="333"/>
  <c r="J33" i="333" a="1"/>
  <c r="J33" i="333"/>
  <c r="J32" i="333" a="1"/>
  <c r="J32" i="333"/>
  <c r="J31" i="333" a="1"/>
  <c r="J31" i="333"/>
  <c r="J29" i="333" a="1"/>
  <c r="J29" i="333"/>
  <c r="J22" i="333" a="1"/>
  <c r="J22" i="333"/>
  <c r="J14" i="333" a="1"/>
  <c r="J14" i="333"/>
  <c r="C11" i="333"/>
  <c r="C12" i="333"/>
  <c r="M12" i="333" a="1"/>
  <c r="M12" i="333"/>
  <c r="C13" i="333"/>
  <c r="J12" i="333" a="1"/>
  <c r="J12" i="333"/>
  <c r="O12" i="333" a="1"/>
  <c r="O12" i="333"/>
  <c r="E52" i="333" a="1"/>
  <c r="E52" i="333"/>
  <c r="D52" i="333" a="1"/>
  <c r="D52" i="333"/>
  <c r="A31" i="333" a="1"/>
  <c r="A31" i="333"/>
  <c r="E109" i="333" a="1"/>
  <c r="E109" i="333"/>
  <c r="E101" i="333" a="1"/>
  <c r="E101" i="333"/>
  <c r="E100" i="333" a="1"/>
  <c r="E100" i="333"/>
  <c r="E99" i="333" a="1"/>
  <c r="E99" i="333"/>
  <c r="E98" i="333" a="1"/>
  <c r="E98" i="333"/>
  <c r="E97" i="333" a="1"/>
  <c r="E97" i="333"/>
  <c r="E96" i="333" a="1"/>
  <c r="E96" i="333"/>
  <c r="E95" i="333" a="1"/>
  <c r="E95" i="333"/>
  <c r="E94" i="333" a="1"/>
  <c r="E94" i="333"/>
  <c r="E93" i="333" a="1"/>
  <c r="E93" i="333"/>
  <c r="E92" i="333" a="1"/>
  <c r="E92" i="333"/>
  <c r="E91" i="333" a="1"/>
  <c r="E91" i="333"/>
  <c r="E90" i="333" a="1"/>
  <c r="E90" i="333"/>
  <c r="E89" i="333" a="1"/>
  <c r="E89" i="333"/>
  <c r="E88" i="333" a="1"/>
  <c r="E88" i="333"/>
  <c r="E87" i="333" a="1"/>
  <c r="E87" i="333"/>
  <c r="E86" i="333" a="1"/>
  <c r="E86" i="333"/>
  <c r="E85" i="333" a="1"/>
  <c r="E85" i="333"/>
  <c r="E84" i="333" a="1"/>
  <c r="E84" i="333"/>
  <c r="E83" i="333" a="1"/>
  <c r="E83" i="333"/>
  <c r="E82" i="333" a="1"/>
  <c r="E82" i="333"/>
  <c r="E81" i="333" a="1"/>
  <c r="E81" i="333"/>
  <c r="E80" i="333" a="1"/>
  <c r="E80" i="333"/>
  <c r="E79" i="333" a="1"/>
  <c r="E79" i="333"/>
  <c r="E78" i="333" a="1"/>
  <c r="E78" i="333"/>
  <c r="E77" i="333" a="1"/>
  <c r="E77" i="333"/>
  <c r="E76" i="333" a="1"/>
  <c r="E76" i="333"/>
  <c r="E75" i="333" a="1"/>
  <c r="E75" i="333"/>
  <c r="E74" i="333" a="1"/>
  <c r="E74" i="333"/>
  <c r="E73" i="333" a="1"/>
  <c r="E73" i="333"/>
  <c r="E72" i="333" a="1"/>
  <c r="E72" i="333"/>
  <c r="E71" i="333" a="1"/>
  <c r="E71" i="333"/>
  <c r="E70" i="333" a="1"/>
  <c r="E70" i="333"/>
  <c r="E69" i="333" a="1"/>
  <c r="E69" i="333"/>
  <c r="E68" i="333" a="1"/>
  <c r="E68" i="333"/>
  <c r="E67" i="333" a="1"/>
  <c r="E67" i="333"/>
  <c r="E66" i="333" a="1"/>
  <c r="E66" i="333"/>
  <c r="E65" i="333" a="1"/>
  <c r="E65" i="333"/>
  <c r="E64" i="333" a="1"/>
  <c r="E64" i="333"/>
  <c r="E63" i="333" a="1"/>
  <c r="E63" i="333"/>
  <c r="E62" i="333" a="1"/>
  <c r="E62" i="333"/>
  <c r="E61" i="333" a="1"/>
  <c r="E61" i="333"/>
  <c r="E60" i="333" a="1"/>
  <c r="E60" i="333"/>
  <c r="E59" i="333" a="1"/>
  <c r="E59" i="333"/>
  <c r="E58" i="333" a="1"/>
  <c r="E58" i="333"/>
  <c r="E57" i="333" a="1"/>
  <c r="E57" i="333"/>
  <c r="E56" i="333" a="1"/>
  <c r="E56" i="333"/>
  <c r="E55" i="333" a="1"/>
  <c r="E55" i="333"/>
  <c r="E54" i="333" a="1"/>
  <c r="E54" i="333"/>
  <c r="E53" i="333" a="1"/>
  <c r="E53" i="333"/>
  <c r="E51" i="333" a="1"/>
  <c r="E51" i="333"/>
  <c r="E50" i="333" a="1"/>
  <c r="E50" i="333"/>
  <c r="E49" i="333" a="1"/>
  <c r="E49" i="333"/>
  <c r="E48" i="333" a="1"/>
  <c r="E48" i="333"/>
  <c r="E47" i="333" a="1"/>
  <c r="E47" i="333"/>
  <c r="E46" i="333" a="1"/>
  <c r="E46" i="333"/>
  <c r="E45" i="333" a="1"/>
  <c r="E45" i="333"/>
  <c r="E44" i="333" a="1"/>
  <c r="E44" i="333"/>
  <c r="E43" i="333" a="1"/>
  <c r="E43" i="333"/>
  <c r="E42" i="333" a="1"/>
  <c r="E42" i="333"/>
  <c r="E41" i="333" a="1"/>
  <c r="E41" i="333"/>
  <c r="E40" i="333" a="1"/>
  <c r="E40" i="333"/>
  <c r="E39" i="333" a="1"/>
  <c r="E39" i="333"/>
  <c r="E38" i="333" a="1"/>
  <c r="E38" i="333"/>
  <c r="E37" i="333" a="1"/>
  <c r="E37" i="333"/>
  <c r="E36" i="333" a="1"/>
  <c r="E36" i="333"/>
  <c r="E35" i="333" a="1"/>
  <c r="E35" i="333"/>
  <c r="E34" i="333" a="1"/>
  <c r="E34" i="333"/>
  <c r="E33" i="333" a="1"/>
  <c r="E33" i="333"/>
  <c r="E32" i="333" a="1"/>
  <c r="E32" i="333"/>
  <c r="E31" i="333" a="1"/>
  <c r="E31" i="333"/>
  <c r="E30" i="333" a="1"/>
  <c r="E30" i="333"/>
  <c r="E29" i="333" a="1"/>
  <c r="E29" i="333"/>
  <c r="E28" i="333" a="1"/>
  <c r="E28" i="333"/>
  <c r="E27" i="333" a="1"/>
  <c r="E27" i="333"/>
  <c r="E26" i="333" a="1"/>
  <c r="E26" i="333"/>
  <c r="E25" i="333" a="1"/>
  <c r="E25" i="333"/>
  <c r="E24" i="333" a="1"/>
  <c r="E24" i="333"/>
  <c r="E23" i="333" a="1"/>
  <c r="E23" i="333"/>
  <c r="E22" i="333" a="1"/>
  <c r="E22" i="333"/>
  <c r="E21" i="333" a="1"/>
  <c r="E21" i="333"/>
  <c r="E20" i="333" a="1"/>
  <c r="E20" i="333"/>
  <c r="E19" i="333" a="1"/>
  <c r="E19" i="333"/>
  <c r="E18" i="333" a="1"/>
  <c r="E18" i="333"/>
  <c r="E16" i="333" a="1"/>
  <c r="E16" i="333"/>
  <c r="E14" i="333" a="1"/>
  <c r="E14" i="333"/>
  <c r="E13" i="333" a="1"/>
  <c r="E13" i="333"/>
  <c r="E12" i="333" a="1"/>
  <c r="E12" i="333"/>
  <c r="E11" i="333" a="1"/>
  <c r="E11" i="333"/>
  <c r="D101" i="333" a="1"/>
  <c r="D101" i="333"/>
  <c r="D100" i="333" a="1"/>
  <c r="D100" i="333"/>
  <c r="D99" i="333" a="1"/>
  <c r="D99" i="333"/>
  <c r="D98" i="333" a="1"/>
  <c r="D98" i="333"/>
  <c r="D97" i="333" a="1"/>
  <c r="D97" i="333"/>
  <c r="D96" i="333" a="1"/>
  <c r="D96" i="333"/>
  <c r="D95" i="333" a="1"/>
  <c r="D95" i="333"/>
  <c r="D94" i="333" a="1"/>
  <c r="D94" i="333"/>
  <c r="D93" i="333" a="1"/>
  <c r="D93" i="333"/>
  <c r="D92" i="333" a="1"/>
  <c r="D92" i="333"/>
  <c r="D91" i="333" a="1"/>
  <c r="D91" i="333"/>
  <c r="D90" i="333" a="1"/>
  <c r="D90" i="333"/>
  <c r="D89" i="333" a="1"/>
  <c r="D89" i="333"/>
  <c r="D88" i="333" a="1"/>
  <c r="D88" i="333"/>
  <c r="D87" i="333" a="1"/>
  <c r="D87" i="333"/>
  <c r="D86" i="333" a="1"/>
  <c r="D86" i="333"/>
  <c r="D85" i="333" a="1"/>
  <c r="D85" i="333"/>
  <c r="D84" i="333" a="1"/>
  <c r="D84" i="333"/>
  <c r="D83" i="333" a="1"/>
  <c r="D83" i="333"/>
  <c r="D82" i="333" a="1"/>
  <c r="D82" i="333"/>
  <c r="D81" i="333" a="1"/>
  <c r="D81" i="333"/>
  <c r="D80" i="333" a="1"/>
  <c r="D80" i="333"/>
  <c r="D79" i="333" a="1"/>
  <c r="D79" i="333"/>
  <c r="D78" i="333" a="1"/>
  <c r="D78" i="333"/>
  <c r="D77" i="333" a="1"/>
  <c r="D77" i="333"/>
  <c r="D76" i="333" a="1"/>
  <c r="D76" i="333"/>
  <c r="D75" i="333" a="1"/>
  <c r="D75" i="333"/>
  <c r="D74" i="333" a="1"/>
  <c r="D74" i="333"/>
  <c r="D73" i="333" a="1"/>
  <c r="D73" i="333"/>
  <c r="D72" i="333" a="1"/>
  <c r="D72" i="333"/>
  <c r="D71" i="333" a="1"/>
  <c r="D71" i="333"/>
  <c r="D70" i="333" a="1"/>
  <c r="D70" i="333"/>
  <c r="D69" i="333" a="1"/>
  <c r="D69" i="333"/>
  <c r="D68" i="333" a="1"/>
  <c r="D68" i="333"/>
  <c r="D67" i="333" a="1"/>
  <c r="D67" i="333"/>
  <c r="D66" i="333" a="1"/>
  <c r="D66" i="333"/>
  <c r="D65" i="333" a="1"/>
  <c r="D65" i="333"/>
  <c r="D64" i="333" a="1"/>
  <c r="D64" i="333"/>
  <c r="D63" i="333" a="1"/>
  <c r="D63" i="333"/>
  <c r="D62" i="333" a="1"/>
  <c r="D62" i="333"/>
  <c r="D61" i="333" a="1"/>
  <c r="D61" i="333"/>
  <c r="D60" i="333" a="1"/>
  <c r="D60" i="333"/>
  <c r="D59" i="333" a="1"/>
  <c r="D59" i="333"/>
  <c r="D58" i="333" a="1"/>
  <c r="D58" i="333"/>
  <c r="D57" i="333" a="1"/>
  <c r="D57" i="333"/>
  <c r="D56" i="333" a="1"/>
  <c r="D56" i="333"/>
  <c r="D55" i="333" a="1"/>
  <c r="D55" i="333"/>
  <c r="D54" i="333" a="1"/>
  <c r="D54" i="333"/>
  <c r="D53" i="333" a="1"/>
  <c r="D53" i="333"/>
  <c r="D51" i="333" a="1"/>
  <c r="D51" i="333"/>
  <c r="D50" i="333" a="1"/>
  <c r="D50" i="333"/>
  <c r="D49" i="333" a="1"/>
  <c r="D49" i="333"/>
  <c r="D48" i="333" a="1"/>
  <c r="D48" i="333"/>
  <c r="D47" i="333" a="1"/>
  <c r="D47" i="333"/>
  <c r="D46" i="333" a="1"/>
  <c r="D46" i="333"/>
  <c r="D45" i="333" a="1"/>
  <c r="D45" i="333"/>
  <c r="D44" i="333" a="1"/>
  <c r="D44" i="333"/>
  <c r="D43" i="333" a="1"/>
  <c r="D43" i="333"/>
  <c r="D42" i="333" a="1"/>
  <c r="D42" i="333"/>
  <c r="D41" i="333" a="1"/>
  <c r="D41" i="333"/>
  <c r="D40" i="333" a="1"/>
  <c r="D40" i="333"/>
  <c r="D39" i="333" a="1"/>
  <c r="D39" i="333"/>
  <c r="D38" i="333" a="1"/>
  <c r="D38" i="333"/>
  <c r="D37" i="333" a="1"/>
  <c r="D37" i="333"/>
  <c r="D36" i="333" a="1"/>
  <c r="D36" i="333"/>
  <c r="D35" i="333" a="1"/>
  <c r="D35" i="333"/>
  <c r="D34" i="333" a="1"/>
  <c r="D34" i="333"/>
  <c r="D33" i="333" a="1"/>
  <c r="D33" i="333"/>
  <c r="D32" i="333" a="1"/>
  <c r="D32" i="333"/>
  <c r="D31" i="333" a="1"/>
  <c r="D31" i="333"/>
  <c r="D30" i="333" a="1"/>
  <c r="D30" i="333"/>
  <c r="D29" i="333" a="1"/>
  <c r="D29" i="333"/>
  <c r="D28" i="333" a="1"/>
  <c r="D28" i="333"/>
  <c r="D27" i="333" a="1"/>
  <c r="D27" i="333"/>
  <c r="D26" i="333" a="1"/>
  <c r="D26" i="333"/>
  <c r="D25" i="333" a="1"/>
  <c r="D25" i="333"/>
  <c r="D24" i="333" a="1"/>
  <c r="D24" i="333"/>
  <c r="D23" i="333" a="1"/>
  <c r="D23" i="333"/>
  <c r="D22" i="333" a="1"/>
  <c r="D22" i="333"/>
  <c r="D21" i="333" a="1"/>
  <c r="D21" i="333"/>
  <c r="D20" i="333" a="1"/>
  <c r="D20" i="333"/>
  <c r="D19" i="333" a="1"/>
  <c r="D19" i="333"/>
  <c r="D18" i="333" a="1"/>
  <c r="D18" i="333"/>
  <c r="D16" i="333" a="1"/>
  <c r="D16" i="333"/>
  <c r="D14" i="333" a="1"/>
  <c r="D14" i="333"/>
  <c r="D13" i="333" a="1"/>
  <c r="D13" i="333"/>
  <c r="D12" i="333" a="1"/>
  <c r="D12" i="333"/>
  <c r="D11" i="333" a="1"/>
  <c r="D11" i="333"/>
  <c r="A109" i="333" a="1"/>
  <c r="A109" i="333"/>
  <c r="A108" i="333" a="1"/>
  <c r="A108" i="333"/>
  <c r="A107" i="333" a="1"/>
  <c r="A107" i="333"/>
  <c r="A106" i="333" a="1"/>
  <c r="A106" i="333"/>
  <c r="A105" i="333" a="1"/>
  <c r="A105" i="333"/>
  <c r="A104" i="333" a="1"/>
  <c r="A104" i="333"/>
  <c r="A101" i="333" a="1"/>
  <c r="A101" i="333"/>
  <c r="A100" i="333" a="1"/>
  <c r="A100" i="333"/>
  <c r="A99" i="333" a="1"/>
  <c r="A99" i="333"/>
  <c r="A98" i="333" a="1"/>
  <c r="A98" i="333"/>
  <c r="A97" i="333" a="1"/>
  <c r="A97" i="333"/>
  <c r="A96" i="333" a="1"/>
  <c r="A96" i="333"/>
  <c r="A95" i="333" a="1"/>
  <c r="A95" i="333"/>
  <c r="A94" i="333" a="1"/>
  <c r="A94" i="333"/>
  <c r="A93" i="333" a="1"/>
  <c r="A93" i="333"/>
  <c r="A92" i="333" a="1"/>
  <c r="A92" i="333"/>
  <c r="A91" i="333" a="1"/>
  <c r="A91" i="333"/>
  <c r="A90" i="333" a="1"/>
  <c r="A90" i="333"/>
  <c r="A89" i="333" a="1"/>
  <c r="A89" i="333"/>
  <c r="A88" i="333" a="1"/>
  <c r="A88" i="333"/>
  <c r="A87" i="333" a="1"/>
  <c r="A87" i="333"/>
  <c r="A86" i="333" a="1"/>
  <c r="A86" i="333"/>
  <c r="A84" i="333" a="1"/>
  <c r="A84" i="333"/>
  <c r="A83" i="333" a="1"/>
  <c r="A83" i="333"/>
  <c r="A82" i="333" a="1"/>
  <c r="A82" i="333"/>
  <c r="A81" i="333" a="1"/>
  <c r="A81" i="333"/>
  <c r="A80" i="333" a="1"/>
  <c r="A80" i="333"/>
  <c r="A79" i="333" a="1"/>
  <c r="A79" i="333"/>
  <c r="A78" i="333" a="1"/>
  <c r="A78" i="333"/>
  <c r="A77" i="333" a="1"/>
  <c r="A77" i="333"/>
  <c r="A76" i="333" a="1"/>
  <c r="A76" i="333"/>
  <c r="A75" i="333" a="1"/>
  <c r="A75" i="333"/>
  <c r="A74" i="333" a="1"/>
  <c r="A74" i="333"/>
  <c r="A73" i="333" a="1"/>
  <c r="A73" i="333"/>
  <c r="A72" i="333" a="1"/>
  <c r="A72" i="333"/>
  <c r="A71" i="333" a="1"/>
  <c r="A71" i="333"/>
  <c r="A70" i="333" a="1"/>
  <c r="A70" i="333"/>
  <c r="A69" i="333" a="1"/>
  <c r="A69" i="333"/>
  <c r="A68" i="333" a="1"/>
  <c r="A68" i="333"/>
  <c r="A67" i="333" a="1"/>
  <c r="A67" i="333"/>
  <c r="A66" i="333" a="1"/>
  <c r="A66" i="333"/>
  <c r="A65" i="333" a="1"/>
  <c r="A65" i="333"/>
  <c r="A64" i="333" a="1"/>
  <c r="A64" i="333"/>
  <c r="A63" i="333" a="1"/>
  <c r="A63" i="333"/>
  <c r="A62" i="333" a="1"/>
  <c r="A62" i="333"/>
  <c r="A61" i="333" a="1"/>
  <c r="A61" i="333"/>
  <c r="A60" i="333" a="1"/>
  <c r="A60" i="333"/>
  <c r="A59" i="333" a="1"/>
  <c r="A59" i="333"/>
  <c r="A58" i="333" a="1"/>
  <c r="A58" i="333"/>
  <c r="A57" i="333" a="1"/>
  <c r="A57" i="333"/>
  <c r="A56" i="333" a="1"/>
  <c r="A56" i="333"/>
  <c r="A55" i="333" a="1"/>
  <c r="A55" i="333"/>
  <c r="A54" i="333" a="1"/>
  <c r="A54" i="333"/>
  <c r="A53" i="333" a="1"/>
  <c r="A53" i="333"/>
  <c r="A52" i="333" a="1"/>
  <c r="A52" i="333"/>
  <c r="A51" i="333" a="1"/>
  <c r="A51" i="333"/>
  <c r="A50" i="333" a="1"/>
  <c r="A50" i="333"/>
  <c r="A49" i="333" a="1"/>
  <c r="A49" i="333"/>
  <c r="A48" i="333" a="1"/>
  <c r="A48" i="333"/>
  <c r="A47" i="333" a="1"/>
  <c r="A47" i="333"/>
  <c r="A46" i="333" a="1"/>
  <c r="A46" i="333"/>
  <c r="A45" i="333" a="1"/>
  <c r="A45" i="333"/>
  <c r="A44" i="333" a="1"/>
  <c r="A44" i="333"/>
  <c r="A43" i="333" a="1"/>
  <c r="A43" i="333"/>
  <c r="A42" i="333" a="1"/>
  <c r="A42" i="333"/>
  <c r="A41" i="333" a="1"/>
  <c r="A41" i="333"/>
  <c r="A40" i="333" a="1"/>
  <c r="A40" i="333"/>
  <c r="A39" i="333" a="1"/>
  <c r="A39" i="333"/>
  <c r="A38" i="333" a="1"/>
  <c r="A38" i="333"/>
  <c r="A37" i="333" a="1"/>
  <c r="A37" i="333"/>
  <c r="A36" i="333" a="1"/>
  <c r="A36" i="333"/>
  <c r="A35" i="333" a="1"/>
  <c r="A35" i="333"/>
  <c r="A34" i="333" a="1"/>
  <c r="A34" i="333"/>
  <c r="A33" i="333" a="1"/>
  <c r="A33" i="333"/>
  <c r="A32" i="333" a="1"/>
  <c r="A32" i="333"/>
  <c r="A30" i="333" a="1"/>
  <c r="A30" i="333"/>
  <c r="A29" i="333" a="1"/>
  <c r="A29" i="333"/>
  <c r="A28" i="333" a="1"/>
  <c r="A28" i="333"/>
  <c r="A27" i="333" a="1"/>
  <c r="A27" i="333"/>
  <c r="A26" i="333" a="1"/>
  <c r="A26" i="333"/>
  <c r="A25" i="333" a="1"/>
  <c r="A25" i="333"/>
  <c r="A24" i="333" a="1"/>
  <c r="A24" i="333"/>
  <c r="A23" i="333" a="1"/>
  <c r="A23" i="333"/>
  <c r="A22" i="333" a="1"/>
  <c r="A22" i="333"/>
  <c r="A21" i="333" a="1"/>
  <c r="A21" i="333"/>
  <c r="A20" i="333" a="1"/>
  <c r="A20" i="333"/>
  <c r="A19" i="333" a="1"/>
  <c r="A19" i="333"/>
  <c r="A18" i="333" a="1"/>
  <c r="A18" i="333"/>
  <c r="A17" i="333" a="1"/>
  <c r="A17" i="333"/>
  <c r="A16" i="333" a="1"/>
  <c r="A16" i="333"/>
  <c r="A14" i="333" a="1"/>
  <c r="A14" i="333"/>
  <c r="A13" i="333" a="1"/>
  <c r="A13" i="333"/>
  <c r="A12" i="333" a="1"/>
  <c r="A12" i="333"/>
  <c r="A11" i="333" a="1"/>
  <c r="A11" i="333"/>
  <c r="M13" i="333" a="1"/>
  <c r="M13" i="333"/>
  <c r="J13" i="333" a="1"/>
  <c r="J13" i="333"/>
  <c r="C14" i="333"/>
  <c r="M14" i="333" a="1"/>
  <c r="M14" i="333"/>
  <c r="O13" i="333" a="1"/>
  <c r="O13" i="333"/>
  <c r="C15" i="333"/>
  <c r="M15" i="333" a="1"/>
  <c r="M15" i="333"/>
  <c r="C16" i="333"/>
  <c r="O14" i="333" a="1"/>
  <c r="O14" i="333"/>
  <c r="A124" i="316"/>
  <c r="M124" i="316"/>
  <c r="L124" i="316"/>
  <c r="C17" i="333"/>
  <c r="J17" i="333" a="1"/>
  <c r="J17" i="333"/>
  <c r="O16" i="333" a="1"/>
  <c r="O16" i="333"/>
  <c r="J16" i="333" a="1"/>
  <c r="J16" i="333"/>
  <c r="O15" i="333" a="1"/>
  <c r="O15" i="333"/>
  <c r="J15" i="333" a="1"/>
  <c r="J15" i="333"/>
  <c r="A127" i="316"/>
  <c r="A174" i="316"/>
  <c r="L174" i="316"/>
  <c r="M127" i="316"/>
  <c r="L127" i="316"/>
  <c r="M174" i="316"/>
  <c r="O17" i="333" a="1"/>
  <c r="O17" i="333"/>
  <c r="C18" i="333"/>
  <c r="M18" i="333" a="1"/>
  <c r="M18" i="333"/>
  <c r="M9" i="316"/>
  <c r="M10" i="316"/>
  <c r="J11" i="333" a="1"/>
  <c r="J11" i="333"/>
  <c r="O11" i="333" a="1"/>
  <c r="O11" i="333"/>
  <c r="C19" i="333"/>
  <c r="M19" i="333" a="1"/>
  <c r="M19" i="333"/>
  <c r="J18" i="333" a="1"/>
  <c r="J18" i="333"/>
  <c r="O18" i="333" a="1"/>
  <c r="O18" i="333"/>
  <c r="A27" i="336"/>
  <c r="A26" i="336"/>
  <c r="B30" i="335"/>
  <c r="B29" i="335"/>
  <c r="C20" i="333"/>
  <c r="M20" i="333" a="1"/>
  <c r="M20" i="333"/>
  <c r="J19" i="333" a="1"/>
  <c r="J19" i="333"/>
  <c r="O19" i="333" a="1"/>
  <c r="O19" i="333"/>
  <c r="B5" i="335"/>
  <c r="B4" i="335"/>
  <c r="A2" i="335"/>
  <c r="C21" i="333"/>
  <c r="J20" i="333" a="1"/>
  <c r="J20" i="333"/>
  <c r="O20" i="333" a="1"/>
  <c r="O20" i="333"/>
  <c r="M123" i="316"/>
  <c r="M125" i="316"/>
  <c r="L125" i="316"/>
  <c r="M126" i="316"/>
  <c r="L126" i="316"/>
  <c r="L9" i="316"/>
  <c r="L10" i="316"/>
  <c r="N106" i="333" a="1"/>
  <c r="N106" i="333"/>
  <c r="N107" i="333" a="1"/>
  <c r="N107" i="333"/>
  <c r="K107" i="333" a="1"/>
  <c r="K107" i="333"/>
  <c r="N108" i="333" a="1"/>
  <c r="N108" i="333"/>
  <c r="P106" i="333" a="1"/>
  <c r="P106" i="333"/>
  <c r="K108" i="333" a="1"/>
  <c r="K108" i="333"/>
  <c r="P108" i="333" a="1"/>
  <c r="P108" i="333"/>
  <c r="P107" i="333" a="1"/>
  <c r="P107" i="333"/>
  <c r="K106" i="333" a="1"/>
  <c r="K106" i="333"/>
  <c r="N103" i="333" a="1"/>
  <c r="N103" i="333"/>
  <c r="K103" i="333" a="1"/>
  <c r="K103" i="333"/>
  <c r="P103" i="333" a="1"/>
  <c r="P103" i="333"/>
  <c r="N102" i="333" a="1"/>
  <c r="N102" i="333"/>
  <c r="P102" i="333" a="1"/>
  <c r="P102" i="333"/>
  <c r="K102" i="333" a="1"/>
  <c r="K102" i="333"/>
  <c r="L123" i="316"/>
  <c r="M21" i="333" a="1"/>
  <c r="M21" i="333"/>
  <c r="N21" i="333" a="1"/>
  <c r="N21" i="333"/>
  <c r="J21" i="333" a="1"/>
  <c r="J21" i="333"/>
  <c r="K21" i="333" a="1"/>
  <c r="K21" i="333"/>
  <c r="K20" i="333" a="1"/>
  <c r="K20" i="333"/>
  <c r="P15" i="333" a="1"/>
  <c r="P15" i="333"/>
  <c r="P12" i="333" a="1"/>
  <c r="P12" i="333"/>
  <c r="K11" i="333" a="1"/>
  <c r="K11" i="333"/>
  <c r="P17" i="333" a="1"/>
  <c r="P17" i="333"/>
  <c r="P13" i="333" a="1"/>
  <c r="P13" i="333"/>
  <c r="K12" i="333" a="1"/>
  <c r="K12" i="333"/>
  <c r="P14" i="333" a="1"/>
  <c r="P14" i="333"/>
  <c r="K16" i="333" a="1"/>
  <c r="K16" i="333"/>
  <c r="P16" i="333" a="1"/>
  <c r="P16" i="333"/>
  <c r="K18" i="333" a="1"/>
  <c r="K18" i="333"/>
  <c r="P18" i="333" a="1"/>
  <c r="P18" i="333"/>
  <c r="K15" i="333" a="1"/>
  <c r="K15" i="333"/>
  <c r="P11" i="333" a="1"/>
  <c r="P11" i="333"/>
  <c r="K19" i="333" a="1"/>
  <c r="K19" i="333"/>
  <c r="P20" i="333" a="1"/>
  <c r="P20" i="333"/>
  <c r="P19" i="333" a="1"/>
  <c r="P19" i="333"/>
  <c r="C22" i="333"/>
  <c r="O21" i="333" a="1"/>
  <c r="O21" i="333"/>
  <c r="P21" i="333" a="1"/>
  <c r="P21" i="333"/>
  <c r="N15" i="333" a="1"/>
  <c r="N15" i="333"/>
  <c r="N16" i="333" a="1"/>
  <c r="N16" i="333"/>
  <c r="N11" i="333" a="1"/>
  <c r="N11" i="333"/>
  <c r="N17" i="333" a="1"/>
  <c r="N17" i="333"/>
  <c r="N13" i="333" a="1"/>
  <c r="N13" i="333"/>
  <c r="K14" i="333" a="1"/>
  <c r="K14" i="333"/>
  <c r="N14" i="333" a="1"/>
  <c r="N14" i="333"/>
  <c r="K13" i="333" a="1"/>
  <c r="K13" i="333"/>
  <c r="N19" i="333" a="1"/>
  <c r="N19" i="333"/>
  <c r="K17" i="333" a="1"/>
  <c r="K17" i="333"/>
  <c r="N12" i="333" a="1"/>
  <c r="N12" i="333"/>
  <c r="N18" i="333" a="1"/>
  <c r="N18" i="333"/>
  <c r="N20" i="333" a="1"/>
  <c r="N20" i="333"/>
  <c r="I49" i="328"/>
  <c r="E45" i="328"/>
  <c r="E44" i="328"/>
  <c r="E43" i="328"/>
  <c r="E42" i="328"/>
  <c r="E41" i="328"/>
  <c r="E40" i="328"/>
  <c r="E39" i="328"/>
  <c r="E38" i="328"/>
  <c r="E37" i="328"/>
  <c r="E36" i="328"/>
  <c r="E35" i="328"/>
  <c r="E34" i="328"/>
  <c r="E33" i="328"/>
  <c r="E32" i="328"/>
  <c r="E31" i="328"/>
  <c r="E30" i="328"/>
  <c r="E29" i="328"/>
  <c r="E28" i="328"/>
  <c r="E27" i="328"/>
  <c r="E26" i="328"/>
  <c r="E25" i="328"/>
  <c r="E24" i="328"/>
  <c r="E23" i="328"/>
  <c r="E22" i="328"/>
  <c r="E21" i="328"/>
  <c r="E20" i="328"/>
  <c r="E19" i="328"/>
  <c r="E18" i="328"/>
  <c r="E17" i="328"/>
  <c r="E16" i="328"/>
  <c r="E15" i="328"/>
  <c r="E14" i="328"/>
  <c r="E13" i="328"/>
  <c r="M22" i="333" a="1"/>
  <c r="M22" i="333"/>
  <c r="N22" i="333" a="1"/>
  <c r="N22" i="333"/>
  <c r="K22" i="333" a="1"/>
  <c r="K22" i="333"/>
  <c r="C23" i="333"/>
  <c r="M23" i="333" a="1"/>
  <c r="M23" i="333"/>
  <c r="O22" i="333" a="1"/>
  <c r="O22" i="333"/>
  <c r="P22" i="333" a="1"/>
  <c r="P22" i="333"/>
  <c r="J126" i="333"/>
  <c r="J125" i="333"/>
  <c r="C24" i="333"/>
  <c r="M24" i="333" a="1"/>
  <c r="M24" i="333"/>
  <c r="J23" i="333" a="1"/>
  <c r="J23" i="333"/>
  <c r="K23" i="333" a="1"/>
  <c r="K23" i="333"/>
  <c r="O23" i="333" a="1"/>
  <c r="O23" i="333"/>
  <c r="P23" i="333" a="1"/>
  <c r="P23" i="333"/>
  <c r="N23" i="333" a="1"/>
  <c r="N23" i="333"/>
  <c r="N49" i="328"/>
  <c r="N45" i="328"/>
  <c r="N41" i="328"/>
  <c r="N37" i="328"/>
  <c r="N33" i="328"/>
  <c r="N29" i="328"/>
  <c r="N25" i="328"/>
  <c r="N21" i="328"/>
  <c r="N17" i="328"/>
  <c r="N13" i="328"/>
  <c r="M47" i="328"/>
  <c r="M43" i="328"/>
  <c r="M39" i="328"/>
  <c r="M35" i="328"/>
  <c r="M31" i="328"/>
  <c r="M27" i="328"/>
  <c r="M23" i="328"/>
  <c r="M19" i="328"/>
  <c r="M15" i="328"/>
  <c r="N47" i="328"/>
  <c r="N43" i="328"/>
  <c r="N39" i="328"/>
  <c r="N31" i="328"/>
  <c r="N23" i="328"/>
  <c r="N15" i="328"/>
  <c r="M45" i="328"/>
  <c r="M37" i="328"/>
  <c r="M29" i="328"/>
  <c r="M21" i="328"/>
  <c r="M13" i="328"/>
  <c r="N50" i="328"/>
  <c r="N46" i="328"/>
  <c r="N42" i="328"/>
  <c r="N38" i="328"/>
  <c r="N34" i="328"/>
  <c r="N26" i="328"/>
  <c r="N22" i="328"/>
  <c r="N14" i="328"/>
  <c r="M44" i="328"/>
  <c r="M36" i="328"/>
  <c r="M28" i="328"/>
  <c r="M20" i="328"/>
  <c r="N48" i="328"/>
  <c r="N44" i="328"/>
  <c r="N40" i="328"/>
  <c r="N36" i="328"/>
  <c r="N32" i="328"/>
  <c r="N28" i="328"/>
  <c r="N24" i="328"/>
  <c r="N20" i="328"/>
  <c r="N16" i="328"/>
  <c r="M50" i="328"/>
  <c r="M46" i="328"/>
  <c r="M42" i="328"/>
  <c r="M38" i="328"/>
  <c r="M34" i="328"/>
  <c r="M30" i="328"/>
  <c r="M26" i="328"/>
  <c r="M22" i="328"/>
  <c r="M18" i="328"/>
  <c r="M14" i="328"/>
  <c r="N35" i="328"/>
  <c r="N27" i="328"/>
  <c r="N19" i="328"/>
  <c r="M49" i="328"/>
  <c r="M41" i="328"/>
  <c r="M33" i="328"/>
  <c r="M25" i="328"/>
  <c r="M17" i="328"/>
  <c r="N30" i="328"/>
  <c r="N18" i="328"/>
  <c r="M48" i="328"/>
  <c r="M40" i="328"/>
  <c r="M32" i="328"/>
  <c r="M24" i="328"/>
  <c r="M16" i="328"/>
  <c r="C25" i="333"/>
  <c r="M25" i="333" a="1"/>
  <c r="M25" i="333"/>
  <c r="O24" i="333" a="1"/>
  <c r="O24" i="333"/>
  <c r="P24" i="333" a="1"/>
  <c r="P24" i="333"/>
  <c r="J24" i="333" a="1"/>
  <c r="J24" i="333"/>
  <c r="K24" i="333" a="1"/>
  <c r="K24" i="333"/>
  <c r="N24" i="333" a="1"/>
  <c r="N24" i="333"/>
  <c r="A2" i="328"/>
  <c r="Q11" i="333"/>
  <c r="O56" i="328"/>
  <c r="O55" i="328"/>
  <c r="J56" i="328"/>
  <c r="J55" i="328"/>
  <c r="G56" i="328"/>
  <c r="G55" i="328"/>
  <c r="A126" i="333"/>
  <c r="A125" i="333"/>
  <c r="D20" i="336"/>
  <c r="I10" i="333"/>
  <c r="B4" i="336"/>
  <c r="B3" i="336"/>
  <c r="B2" i="336"/>
  <c r="O25" i="333" a="1"/>
  <c r="O25" i="333"/>
  <c r="P25" i="333" a="1"/>
  <c r="P25" i="333"/>
  <c r="C26" i="333"/>
  <c r="M26" i="333" a="1"/>
  <c r="M26" i="333"/>
  <c r="J25" i="333" a="1"/>
  <c r="J25" i="333"/>
  <c r="K25" i="333" a="1"/>
  <c r="K25" i="333"/>
  <c r="N25" i="333" a="1"/>
  <c r="N25" i="333"/>
  <c r="Q12" i="333"/>
  <c r="Q13" i="333"/>
  <c r="Q14" i="333"/>
  <c r="C27" i="333"/>
  <c r="M27" i="333" a="1"/>
  <c r="M27" i="333"/>
  <c r="J26" i="333" a="1"/>
  <c r="J26" i="333"/>
  <c r="K26" i="333" a="1"/>
  <c r="K26" i="333"/>
  <c r="O26" i="333" a="1"/>
  <c r="O26" i="333"/>
  <c r="P26" i="333" a="1"/>
  <c r="P26" i="333"/>
  <c r="N26" i="333" a="1"/>
  <c r="N26" i="333"/>
  <c r="Q15" i="333"/>
  <c r="Q16" i="333"/>
  <c r="Q17" i="333"/>
  <c r="Q18" i="333"/>
  <c r="Q19" i="333"/>
  <c r="Q20" i="333"/>
  <c r="Q21" i="333"/>
  <c r="Q22" i="333"/>
  <c r="Q23" i="333"/>
  <c r="Q24" i="333"/>
  <c r="Q25" i="333"/>
  <c r="R35" i="328"/>
  <c r="O35" i="328"/>
  <c r="O34" i="328"/>
  <c r="R34" i="328"/>
  <c r="R33" i="328"/>
  <c r="O33" i="328"/>
  <c r="R32" i="328"/>
  <c r="O32" i="328"/>
  <c r="R31" i="328"/>
  <c r="O31" i="328"/>
  <c r="R30" i="328"/>
  <c r="O30" i="328"/>
  <c r="R29" i="328"/>
  <c r="O29" i="328"/>
  <c r="R28" i="328"/>
  <c r="O28" i="328"/>
  <c r="R27" i="328"/>
  <c r="O27" i="328"/>
  <c r="R26" i="328"/>
  <c r="O26" i="328"/>
  <c r="A126" i="316"/>
  <c r="A125" i="316"/>
  <c r="A123" i="316"/>
  <c r="A10" i="316"/>
  <c r="Q26" i="333"/>
  <c r="O27" i="333" a="1"/>
  <c r="O27" i="333"/>
  <c r="P27" i="333" a="1"/>
  <c r="P27" i="333"/>
  <c r="C28" i="333"/>
  <c r="J27" i="333" a="1"/>
  <c r="J27" i="333"/>
  <c r="K27" i="333" a="1"/>
  <c r="K27" i="333"/>
  <c r="N27" i="333" a="1"/>
  <c r="N27" i="333"/>
  <c r="A9" i="316"/>
  <c r="J28" i="333" a="1"/>
  <c r="J28" i="333"/>
  <c r="K28" i="333" a="1"/>
  <c r="K28" i="333"/>
  <c r="M28" i="333" a="1"/>
  <c r="M28" i="333"/>
  <c r="N28" i="333" a="1"/>
  <c r="N28" i="333"/>
  <c r="C29" i="333"/>
  <c r="O29" i="333" a="1"/>
  <c r="O29" i="333"/>
  <c r="P28" i="333" a="1"/>
  <c r="P28" i="333"/>
  <c r="Q27" i="333"/>
  <c r="Q28" i="333"/>
  <c r="C30" i="333"/>
  <c r="N29" i="333" a="1"/>
  <c r="N29" i="333"/>
  <c r="K29" i="333" a="1"/>
  <c r="K29" i="333"/>
  <c r="P29" i="333" a="1"/>
  <c r="P29" i="333"/>
  <c r="R50" i="328"/>
  <c r="O50" i="328"/>
  <c r="R49" i="328"/>
  <c r="O49" i="328"/>
  <c r="R48" i="328"/>
  <c r="O48" i="328"/>
  <c r="R47" i="328"/>
  <c r="O47" i="328"/>
  <c r="R46" i="328"/>
  <c r="O46" i="328"/>
  <c r="R45" i="328"/>
  <c r="O45" i="328"/>
  <c r="R44" i="328"/>
  <c r="O44" i="328"/>
  <c r="R43" i="328"/>
  <c r="O43" i="328"/>
  <c r="R42" i="328"/>
  <c r="O42" i="328"/>
  <c r="R41" i="328"/>
  <c r="O41" i="328"/>
  <c r="R40" i="328"/>
  <c r="O40" i="328"/>
  <c r="R39" i="328"/>
  <c r="O39" i="328"/>
  <c r="R38" i="328"/>
  <c r="O38" i="328"/>
  <c r="R37" i="328"/>
  <c r="O37" i="328"/>
  <c r="R36" i="328"/>
  <c r="O36" i="328"/>
  <c r="R25" i="328"/>
  <c r="O25" i="328"/>
  <c r="R24" i="328"/>
  <c r="O24" i="328"/>
  <c r="R23" i="328"/>
  <c r="O23" i="328"/>
  <c r="R22" i="328"/>
  <c r="O22" i="328"/>
  <c r="R21" i="328"/>
  <c r="O21" i="328"/>
  <c r="R20" i="328"/>
  <c r="O20" i="328"/>
  <c r="R19" i="328"/>
  <c r="O19" i="328"/>
  <c r="R18" i="328"/>
  <c r="O18" i="328"/>
  <c r="R17" i="328"/>
  <c r="O17" i="328"/>
  <c r="R16" i="328"/>
  <c r="O16" i="328"/>
  <c r="R15" i="328"/>
  <c r="O15" i="328"/>
  <c r="R14" i="328"/>
  <c r="O14" i="328"/>
  <c r="R13" i="328"/>
  <c r="O13" i="328"/>
  <c r="E11" i="328"/>
  <c r="S3" i="328"/>
  <c r="I110" i="333"/>
  <c r="M30" i="333" a="1"/>
  <c r="M30" i="333"/>
  <c r="N30" i="333" a="1"/>
  <c r="N30" i="333"/>
  <c r="J30" i="333" a="1"/>
  <c r="J30" i="333"/>
  <c r="K30" i="333" a="1"/>
  <c r="K30" i="333"/>
  <c r="O30" i="333" a="1"/>
  <c r="O30" i="333"/>
  <c r="P30" i="333" a="1"/>
  <c r="P30" i="333"/>
  <c r="C31" i="333"/>
  <c r="O31" i="333" a="1"/>
  <c r="O31" i="333"/>
  <c r="Q29" i="333"/>
  <c r="O51" i="328"/>
  <c r="R51" i="328"/>
  <c r="I47" i="328"/>
  <c r="Q30" i="333"/>
  <c r="C32" i="333"/>
  <c r="K31" i="333" a="1"/>
  <c r="K31" i="333"/>
  <c r="N31" i="333" a="1"/>
  <c r="N31" i="333"/>
  <c r="P31" i="333" a="1"/>
  <c r="P31" i="333"/>
  <c r="A11" i="328"/>
  <c r="Q1" i="328"/>
  <c r="O32" i="333" a="1"/>
  <c r="O32" i="333"/>
  <c r="P32" i="333" a="1"/>
  <c r="P32" i="333"/>
  <c r="M32" i="333" a="1"/>
  <c r="M32" i="333"/>
  <c r="N32" i="333" a="1"/>
  <c r="N32" i="333"/>
  <c r="C33" i="333"/>
  <c r="M33" i="333" a="1"/>
  <c r="M33" i="333"/>
  <c r="K32" i="333" a="1"/>
  <c r="K32" i="333"/>
  <c r="Q31" i="333"/>
  <c r="B5" i="333"/>
  <c r="A3" i="333"/>
  <c r="H19" i="219"/>
  <c r="G19" i="219"/>
  <c r="F19" i="219"/>
  <c r="E19" i="219"/>
  <c r="I18" i="219"/>
  <c r="C18" i="219"/>
  <c r="A18" i="219"/>
  <c r="I17" i="219"/>
  <c r="C17" i="219"/>
  <c r="A17" i="219"/>
  <c r="I16" i="219"/>
  <c r="C16" i="219"/>
  <c r="A16" i="219"/>
  <c r="I15" i="219"/>
  <c r="C15" i="219"/>
  <c r="A15" i="219"/>
  <c r="I14" i="219"/>
  <c r="C14" i="219"/>
  <c r="A14" i="219"/>
  <c r="I13" i="219"/>
  <c r="C13" i="219"/>
  <c r="A13" i="219"/>
  <c r="D12" i="219"/>
  <c r="C12" i="219"/>
  <c r="A12" i="219"/>
  <c r="D11" i="219"/>
  <c r="C11" i="219"/>
  <c r="A11" i="219"/>
  <c r="D10" i="219"/>
  <c r="C10" i="219"/>
  <c r="A10" i="219"/>
  <c r="D9" i="219"/>
  <c r="C9" i="219"/>
  <c r="A9" i="219"/>
  <c r="A6" i="219"/>
  <c r="Q32" i="333"/>
  <c r="C34" i="333"/>
  <c r="M34" i="333" a="1"/>
  <c r="M34" i="333"/>
  <c r="K33" i="333" a="1"/>
  <c r="K33" i="333"/>
  <c r="N33" i="333" a="1"/>
  <c r="N33" i="333"/>
  <c r="P33" i="333" a="1"/>
  <c r="P33" i="333"/>
  <c r="D19" i="219"/>
  <c r="I19" i="219"/>
  <c r="T10" i="316"/>
  <c r="T11" i="316"/>
  <c r="T12" i="316"/>
  <c r="T13" i="316"/>
  <c r="T14" i="316"/>
  <c r="T15" i="316"/>
  <c r="T16" i="316"/>
  <c r="T17" i="316"/>
  <c r="T18" i="316"/>
  <c r="T19" i="316"/>
  <c r="T20" i="316"/>
  <c r="P34" i="333" a="1"/>
  <c r="P34" i="333"/>
  <c r="N34" i="333" a="1"/>
  <c r="N34" i="333"/>
  <c r="K34" i="333" a="1"/>
  <c r="K34" i="333"/>
  <c r="C35" i="333"/>
  <c r="M35" i="333" a="1"/>
  <c r="M35" i="333"/>
  <c r="Q33" i="333"/>
  <c r="L10" i="333"/>
  <c r="L11" i="333"/>
  <c r="L12" i="333"/>
  <c r="L13" i="333"/>
  <c r="L14" i="333"/>
  <c r="T21" i="316"/>
  <c r="T22" i="316"/>
  <c r="T23" i="316"/>
  <c r="T24" i="316"/>
  <c r="T25" i="316"/>
  <c r="T26" i="316"/>
  <c r="T27" i="316"/>
  <c r="T28" i="316"/>
  <c r="T29" i="316"/>
  <c r="T30" i="316"/>
  <c r="T31" i="316"/>
  <c r="T32" i="316"/>
  <c r="T33" i="316"/>
  <c r="T34" i="316"/>
  <c r="T35" i="316"/>
  <c r="T36" i="316"/>
  <c r="T37" i="316"/>
  <c r="Q34" i="333"/>
  <c r="N35" i="333" a="1"/>
  <c r="N35" i="333"/>
  <c r="K35" i="333" a="1"/>
  <c r="K35" i="333"/>
  <c r="P35" i="333" a="1"/>
  <c r="P35" i="333"/>
  <c r="C36" i="333"/>
  <c r="L15" i="333"/>
  <c r="L16" i="333"/>
  <c r="L17" i="333"/>
  <c r="L18" i="333"/>
  <c r="L19" i="333"/>
  <c r="L20" i="333"/>
  <c r="L21" i="333"/>
  <c r="L22" i="333"/>
  <c r="L23" i="333"/>
  <c r="L24" i="333"/>
  <c r="L25" i="333"/>
  <c r="L26" i="333"/>
  <c r="L27" i="333"/>
  <c r="L28" i="333"/>
  <c r="L29" i="333"/>
  <c r="L30" i="333"/>
  <c r="L31" i="333"/>
  <c r="L32" i="333"/>
  <c r="L33" i="333"/>
  <c r="L34" i="333"/>
  <c r="J36" i="333" a="1"/>
  <c r="J36" i="333"/>
  <c r="K36" i="333" a="1"/>
  <c r="K36" i="333"/>
  <c r="M36" i="333" a="1"/>
  <c r="M36" i="333"/>
  <c r="N36" i="333" a="1"/>
  <c r="N36" i="333"/>
  <c r="T38" i="316"/>
  <c r="T39" i="316"/>
  <c r="T40" i="316"/>
  <c r="T41" i="316"/>
  <c r="T42" i="316"/>
  <c r="T43" i="316"/>
  <c r="T44" i="316"/>
  <c r="L35" i="333"/>
  <c r="P36" i="333" a="1"/>
  <c r="P36" i="333"/>
  <c r="C37" i="333"/>
  <c r="O37" i="333" a="1"/>
  <c r="O37" i="333"/>
  <c r="Q35" i="333"/>
  <c r="T45" i="316"/>
  <c r="T46" i="316"/>
  <c r="T47" i="316"/>
  <c r="T48" i="316"/>
  <c r="T49" i="316"/>
  <c r="T50" i="316"/>
  <c r="T51" i="316"/>
  <c r="T52" i="316"/>
  <c r="T53" i="316"/>
  <c r="T54" i="316"/>
  <c r="T55" i="316"/>
  <c r="T56" i="316"/>
  <c r="T57" i="316"/>
  <c r="T58" i="316"/>
  <c r="T59" i="316"/>
  <c r="T60" i="316"/>
  <c r="T61" i="316"/>
  <c r="T62" i="316"/>
  <c r="T63" i="316"/>
  <c r="T64" i="316"/>
  <c r="T65" i="316"/>
  <c r="T66" i="316"/>
  <c r="T67" i="316"/>
  <c r="T68" i="316"/>
  <c r="T69" i="316"/>
  <c r="T70" i="316"/>
  <c r="T71" i="316"/>
  <c r="T72" i="316"/>
  <c r="T73" i="316"/>
  <c r="T74" i="316"/>
  <c r="T75" i="316"/>
  <c r="T76" i="316"/>
  <c r="T77" i="316"/>
  <c r="T78" i="316"/>
  <c r="T79" i="316"/>
  <c r="T80" i="316"/>
  <c r="T81" i="316"/>
  <c r="T82" i="316"/>
  <c r="T83" i="316"/>
  <c r="T84" i="316"/>
  <c r="T85" i="316"/>
  <c r="T86" i="316"/>
  <c r="T87" i="316"/>
  <c r="T88" i="316"/>
  <c r="L36" i="333"/>
  <c r="K37" i="333" a="1"/>
  <c r="K37" i="333"/>
  <c r="P37" i="333" a="1"/>
  <c r="P37" i="333"/>
  <c r="N37" i="333" a="1"/>
  <c r="N37" i="333"/>
  <c r="C38" i="333"/>
  <c r="Q36" i="333"/>
  <c r="T89" i="316"/>
  <c r="T90" i="316"/>
  <c r="T91" i="316"/>
  <c r="T92" i="316"/>
  <c r="T93" i="316"/>
  <c r="T94" i="316"/>
  <c r="T95" i="316"/>
  <c r="T96" i="316"/>
  <c r="T97" i="316"/>
  <c r="T98" i="316"/>
  <c r="T99" i="316"/>
  <c r="T100" i="316"/>
  <c r="T101" i="316"/>
  <c r="T102" i="316"/>
  <c r="T103" i="316"/>
  <c r="T104" i="316"/>
  <c r="T105" i="316"/>
  <c r="T106" i="316"/>
  <c r="T107" i="316"/>
  <c r="T108" i="316"/>
  <c r="T109" i="316"/>
  <c r="T110" i="316"/>
  <c r="T111" i="316"/>
  <c r="T112" i="316"/>
  <c r="T113" i="316"/>
  <c r="T114" i="316"/>
  <c r="T115" i="316"/>
  <c r="T116" i="316"/>
  <c r="T117" i="316"/>
  <c r="T118" i="316"/>
  <c r="T119" i="316"/>
  <c r="T120" i="316"/>
  <c r="T121" i="316"/>
  <c r="T122" i="316"/>
  <c r="T123" i="316"/>
  <c r="T124" i="316"/>
  <c r="T125" i="316"/>
  <c r="T126" i="316"/>
  <c r="T127" i="316"/>
  <c r="T128" i="316"/>
  <c r="T129" i="316"/>
  <c r="T130" i="316"/>
  <c r="T131" i="316"/>
  <c r="T132" i="316"/>
  <c r="T133" i="316"/>
  <c r="T134" i="316"/>
  <c r="T135" i="316"/>
  <c r="T136" i="316"/>
  <c r="T137" i="316"/>
  <c r="T138" i="316"/>
  <c r="T139" i="316"/>
  <c r="T140" i="316"/>
  <c r="T141" i="316"/>
  <c r="T142" i="316"/>
  <c r="T143" i="316"/>
  <c r="T144" i="316"/>
  <c r="T145" i="316"/>
  <c r="T146" i="316"/>
  <c r="T147" i="316"/>
  <c r="T148" i="316"/>
  <c r="T149" i="316"/>
  <c r="T150" i="316"/>
  <c r="T151" i="316"/>
  <c r="T152" i="316"/>
  <c r="T153" i="316"/>
  <c r="T154" i="316"/>
  <c r="T155" i="316"/>
  <c r="T156" i="316"/>
  <c r="T157" i="316"/>
  <c r="T158" i="316"/>
  <c r="T159" i="316"/>
  <c r="T160" i="316"/>
  <c r="T161" i="316"/>
  <c r="T162" i="316"/>
  <c r="T163" i="316"/>
  <c r="T164" i="316"/>
  <c r="T165" i="316"/>
  <c r="T166" i="316"/>
  <c r="T167" i="316"/>
  <c r="T168" i="316"/>
  <c r="T169" i="316"/>
  <c r="T170" i="316"/>
  <c r="T171" i="316"/>
  <c r="T172" i="316"/>
  <c r="M38" i="333" a="1"/>
  <c r="M38" i="333"/>
  <c r="N38" i="333" a="1"/>
  <c r="N38" i="333"/>
  <c r="O38" i="333" a="1"/>
  <c r="O38" i="333"/>
  <c r="P38" i="333" a="1"/>
  <c r="P38" i="333"/>
  <c r="L37" i="333"/>
  <c r="Q37" i="333"/>
  <c r="C39" i="333"/>
  <c r="M39" i="333" a="1"/>
  <c r="M39" i="333"/>
  <c r="K38" i="333" a="1"/>
  <c r="K38" i="333"/>
  <c r="L38" i="333"/>
  <c r="Q38" i="333"/>
  <c r="P39" i="333" a="1"/>
  <c r="P39" i="333"/>
  <c r="N39" i="333" a="1"/>
  <c r="N39" i="333"/>
  <c r="K39" i="333" a="1"/>
  <c r="K39" i="333"/>
  <c r="C40" i="333"/>
  <c r="M40" i="333" a="1"/>
  <c r="M40" i="333"/>
  <c r="L39" i="333"/>
  <c r="N40" i="333" a="1"/>
  <c r="N40" i="333"/>
  <c r="K40" i="333" a="1"/>
  <c r="K40" i="333"/>
  <c r="C41" i="333"/>
  <c r="M41" i="333" a="1"/>
  <c r="M41" i="333"/>
  <c r="P40" i="333" a="1"/>
  <c r="P40" i="333"/>
  <c r="Q39" i="333"/>
  <c r="L40" i="333"/>
  <c r="K41" i="333" a="1"/>
  <c r="K41" i="333"/>
  <c r="C42" i="333"/>
  <c r="M42" i="333" a="1"/>
  <c r="M42" i="333"/>
  <c r="N41" i="333" a="1"/>
  <c r="N41" i="333"/>
  <c r="P41" i="333" a="1"/>
  <c r="P41" i="333"/>
  <c r="Q40" i="333"/>
  <c r="L41" i="333"/>
  <c r="K42" i="333" a="1"/>
  <c r="K42" i="333"/>
  <c r="C43" i="333"/>
  <c r="M43" i="333" a="1"/>
  <c r="M43" i="333"/>
  <c r="N42" i="333" a="1"/>
  <c r="N42" i="333"/>
  <c r="P42" i="333" a="1"/>
  <c r="P42" i="333"/>
  <c r="Q41" i="333"/>
  <c r="L42" i="333"/>
  <c r="Q42" i="333"/>
  <c r="K43" i="333" a="1"/>
  <c r="K43" i="333"/>
  <c r="N43" i="333" a="1"/>
  <c r="N43" i="333"/>
  <c r="C44" i="333"/>
  <c r="P43" i="333" a="1"/>
  <c r="P43" i="333"/>
  <c r="M44" i="333" a="1"/>
  <c r="M44" i="333"/>
  <c r="N44" i="333" a="1"/>
  <c r="N44" i="333"/>
  <c r="J44" i="333" a="1"/>
  <c r="J44" i="333"/>
  <c r="K44" i="333" a="1"/>
  <c r="K44" i="333"/>
  <c r="L43" i="333"/>
  <c r="C45" i="333"/>
  <c r="P44" i="333" a="1"/>
  <c r="P44" i="333"/>
  <c r="Q43" i="333"/>
  <c r="M45" i="333" a="1"/>
  <c r="M45" i="333"/>
  <c r="N45" i="333" a="1"/>
  <c r="N45" i="333"/>
  <c r="O45" i="333" a="1"/>
  <c r="O45" i="333"/>
  <c r="P45" i="333" a="1"/>
  <c r="P45" i="333"/>
  <c r="L44" i="333"/>
  <c r="K45" i="333" a="1"/>
  <c r="K45" i="333"/>
  <c r="C46" i="333"/>
  <c r="M46" i="333" a="1"/>
  <c r="M46" i="333"/>
  <c r="Q44" i="333"/>
  <c r="L45" i="333"/>
  <c r="K46" i="333" a="1"/>
  <c r="K46" i="333"/>
  <c r="C47" i="333"/>
  <c r="M47" i="333" a="1"/>
  <c r="M47" i="333"/>
  <c r="N46" i="333" a="1"/>
  <c r="N46" i="333"/>
  <c r="P46" i="333" a="1"/>
  <c r="P46" i="333"/>
  <c r="Q45" i="333"/>
  <c r="L46" i="333"/>
  <c r="N47" i="333" a="1"/>
  <c r="N47" i="333"/>
  <c r="K47" i="333" a="1"/>
  <c r="K47" i="333"/>
  <c r="C48" i="333"/>
  <c r="P47" i="333" a="1"/>
  <c r="P47" i="333"/>
  <c r="Q46" i="333"/>
  <c r="M48" i="333" a="1"/>
  <c r="M48" i="333"/>
  <c r="N48" i="333" a="1"/>
  <c r="N48" i="333"/>
  <c r="J48" i="333" a="1"/>
  <c r="J48" i="333"/>
  <c r="K48" i="333" a="1"/>
  <c r="K48" i="333"/>
  <c r="L47" i="333"/>
  <c r="Q47" i="333"/>
  <c r="P48" i="333" a="1"/>
  <c r="P48" i="333"/>
  <c r="C49" i="333"/>
  <c r="M49" i="333" a="1"/>
  <c r="M49" i="333"/>
  <c r="N49" i="333" a="1"/>
  <c r="N49" i="333"/>
  <c r="O49" i="333" a="1"/>
  <c r="O49" i="333"/>
  <c r="P49" i="333" a="1"/>
  <c r="P49" i="333"/>
  <c r="J49" i="333" a="1"/>
  <c r="J49" i="333"/>
  <c r="K49" i="333" a="1"/>
  <c r="K49" i="333"/>
  <c r="L49" i="333"/>
  <c r="L48" i="333"/>
  <c r="Q48" i="333"/>
  <c r="C50" i="333"/>
  <c r="O50" i="333" a="1"/>
  <c r="O50" i="333"/>
  <c r="Q49" i="333"/>
  <c r="C51" i="333"/>
  <c r="P50" i="333" a="1"/>
  <c r="P50" i="333"/>
  <c r="N50" i="333" a="1"/>
  <c r="N50" i="333"/>
  <c r="K50" i="333" a="1"/>
  <c r="K50" i="333"/>
  <c r="L50" i="333"/>
  <c r="O51" i="333" a="1"/>
  <c r="O51" i="333"/>
  <c r="P51" i="333" a="1"/>
  <c r="P51" i="333"/>
  <c r="J51" i="333" a="1"/>
  <c r="J51" i="333"/>
  <c r="K51" i="333" a="1"/>
  <c r="K51" i="333"/>
  <c r="L51" i="333"/>
  <c r="Q50" i="333"/>
  <c r="C52" i="333"/>
  <c r="O52" i="333" a="1"/>
  <c r="O52" i="333"/>
  <c r="N51" i="333" a="1"/>
  <c r="N51" i="333"/>
  <c r="Q51" i="333"/>
  <c r="P52" i="333" a="1"/>
  <c r="P52" i="333"/>
  <c r="K52" i="333" a="1"/>
  <c r="K52" i="333"/>
  <c r="L52" i="333"/>
  <c r="N52" i="333" a="1"/>
  <c r="N52" i="333"/>
  <c r="C53" i="333"/>
  <c r="O53" i="333" a="1"/>
  <c r="O53" i="333"/>
  <c r="P53" i="333" a="1"/>
  <c r="P53" i="333"/>
  <c r="J53" i="333" a="1"/>
  <c r="J53" i="333"/>
  <c r="K53" i="333" a="1"/>
  <c r="K53" i="333"/>
  <c r="L53" i="333"/>
  <c r="Q52" i="333"/>
  <c r="C54" i="333"/>
  <c r="O54" i="333" a="1"/>
  <c r="O54" i="333"/>
  <c r="N53" i="333" a="1"/>
  <c r="N53" i="333"/>
  <c r="Q53" i="333"/>
  <c r="C55" i="333"/>
  <c r="N54" i="333" a="1"/>
  <c r="N54" i="333"/>
  <c r="P54" i="333" a="1"/>
  <c r="P54" i="333"/>
  <c r="K54" i="333" a="1"/>
  <c r="K54" i="333"/>
  <c r="L54" i="333"/>
  <c r="O55" i="333" a="1"/>
  <c r="O55" i="333"/>
  <c r="P55" i="333" a="1"/>
  <c r="P55" i="333"/>
  <c r="J55" i="333" a="1"/>
  <c r="J55" i="333"/>
  <c r="K55" i="333" a="1"/>
  <c r="K55" i="333"/>
  <c r="L55" i="333"/>
  <c r="Q54" i="333"/>
  <c r="N55" i="333" a="1"/>
  <c r="N55" i="333"/>
  <c r="C56" i="333"/>
  <c r="O56" i="333" a="1"/>
  <c r="O56" i="333"/>
  <c r="P56" i="333" a="1"/>
  <c r="P56" i="333"/>
  <c r="J56" i="333" a="1"/>
  <c r="J56" i="333"/>
  <c r="K56" i="333" a="1"/>
  <c r="K56" i="333"/>
  <c r="L56" i="333"/>
  <c r="Q55" i="333"/>
  <c r="N56" i="333" a="1"/>
  <c r="N56" i="333"/>
  <c r="C57" i="333"/>
  <c r="J57" i="333" a="1"/>
  <c r="J57" i="333"/>
  <c r="K57" i="333" a="1"/>
  <c r="K57" i="333"/>
  <c r="L57" i="333"/>
  <c r="O57" i="333" a="1"/>
  <c r="O57" i="333"/>
  <c r="P57" i="333" a="1"/>
  <c r="P57" i="333"/>
  <c r="Q56" i="333"/>
  <c r="N57" i="333" a="1"/>
  <c r="N57" i="333"/>
  <c r="C58" i="333"/>
  <c r="J58" i="333" a="1"/>
  <c r="J58" i="333"/>
  <c r="K58" i="333" a="1"/>
  <c r="K58" i="333"/>
  <c r="L58" i="333"/>
  <c r="O58" i="333" a="1"/>
  <c r="O58" i="333"/>
  <c r="P58" i="333" a="1"/>
  <c r="P58" i="333"/>
  <c r="Q57" i="333"/>
  <c r="C59" i="333"/>
  <c r="N58" i="333" a="1"/>
  <c r="N58" i="333"/>
  <c r="O59" i="333" a="1"/>
  <c r="O59" i="333"/>
  <c r="P59" i="333" a="1"/>
  <c r="P59" i="333"/>
  <c r="J59" i="333" a="1"/>
  <c r="J59" i="333"/>
  <c r="K59" i="333" a="1"/>
  <c r="K59" i="333"/>
  <c r="L59" i="333"/>
  <c r="Q58" i="333"/>
  <c r="N59" i="333" a="1"/>
  <c r="N59" i="333"/>
  <c r="C60" i="333"/>
  <c r="O60" i="333" a="1"/>
  <c r="O60" i="333"/>
  <c r="P60" i="333" a="1"/>
  <c r="P60" i="333"/>
  <c r="J60" i="333" a="1"/>
  <c r="J60" i="333"/>
  <c r="K60" i="333" a="1"/>
  <c r="K60" i="333"/>
  <c r="L60" i="333"/>
  <c r="Q59" i="333"/>
  <c r="N60" i="333" a="1"/>
  <c r="N60" i="333"/>
  <c r="C61" i="333"/>
  <c r="O61" i="333" a="1"/>
  <c r="O61" i="333"/>
  <c r="P61" i="333" a="1"/>
  <c r="P61" i="333"/>
  <c r="J61" i="333" a="1"/>
  <c r="J61" i="333"/>
  <c r="K61" i="333" a="1"/>
  <c r="K61" i="333"/>
  <c r="L61" i="333"/>
  <c r="Q60" i="333"/>
  <c r="C62" i="333"/>
  <c r="N61" i="333" a="1"/>
  <c r="N61" i="333"/>
  <c r="O62" i="333" a="1"/>
  <c r="O62" i="333"/>
  <c r="P62" i="333" a="1"/>
  <c r="P62" i="333"/>
  <c r="M62" i="333" a="1"/>
  <c r="M62" i="333"/>
  <c r="N62" i="333" a="1"/>
  <c r="N62" i="333"/>
  <c r="Q61" i="333"/>
  <c r="K62" i="333" a="1"/>
  <c r="K62" i="333"/>
  <c r="L62" i="333"/>
  <c r="C63" i="333"/>
  <c r="M63" i="333" a="1"/>
  <c r="M63" i="333"/>
  <c r="Q62" i="333"/>
  <c r="N63" i="333" a="1"/>
  <c r="N63" i="333"/>
  <c r="K63" i="333" a="1"/>
  <c r="K63" i="333"/>
  <c r="L63" i="333"/>
  <c r="P63" i="333" a="1"/>
  <c r="P63" i="333"/>
  <c r="C64" i="333"/>
  <c r="M64" i="333" a="1"/>
  <c r="M64" i="333"/>
  <c r="N64" i="333" a="1"/>
  <c r="N64" i="333"/>
  <c r="J64" i="333" a="1"/>
  <c r="J64" i="333"/>
  <c r="K64" i="333" a="1"/>
  <c r="K64" i="333"/>
  <c r="L64" i="333"/>
  <c r="Q63" i="333"/>
  <c r="P64" i="333" a="1"/>
  <c r="P64" i="333"/>
  <c r="C65" i="333"/>
  <c r="J65" i="333" a="1"/>
  <c r="J65" i="333"/>
  <c r="K65" i="333" a="1"/>
  <c r="K65" i="333"/>
  <c r="L65" i="333"/>
  <c r="O65" i="333" a="1"/>
  <c r="O65" i="333"/>
  <c r="P65" i="333" a="1"/>
  <c r="P65" i="333"/>
  <c r="Q64" i="333"/>
  <c r="N65" i="333" a="1"/>
  <c r="N65" i="333"/>
  <c r="C66" i="333"/>
  <c r="O66" i="333" a="1"/>
  <c r="O66" i="333"/>
  <c r="P66" i="333" a="1"/>
  <c r="P66" i="333"/>
  <c r="J66" i="333" a="1"/>
  <c r="J66" i="333"/>
  <c r="K66" i="333" a="1"/>
  <c r="K66" i="333"/>
  <c r="L66" i="333"/>
  <c r="Q65" i="333"/>
  <c r="N66" i="333" a="1"/>
  <c r="N66" i="333"/>
  <c r="C67" i="333"/>
  <c r="O67" i="333" a="1"/>
  <c r="O67" i="333"/>
  <c r="P67" i="333" a="1"/>
  <c r="P67" i="333"/>
  <c r="J67" i="333" a="1"/>
  <c r="J67" i="333"/>
  <c r="K67" i="333" a="1"/>
  <c r="K67" i="333"/>
  <c r="L67" i="333"/>
  <c r="Q66" i="333"/>
  <c r="C68" i="333"/>
  <c r="O68" i="333" a="1"/>
  <c r="O68" i="333"/>
  <c r="N67" i="333" a="1"/>
  <c r="N67" i="333"/>
  <c r="N68" i="333" a="1"/>
  <c r="N68" i="333"/>
  <c r="K68" i="333" a="1"/>
  <c r="K68" i="333"/>
  <c r="L68" i="333"/>
  <c r="C69" i="333"/>
  <c r="P68" i="333" a="1"/>
  <c r="P68" i="333"/>
  <c r="Q67" i="333"/>
  <c r="J69" i="333" a="1"/>
  <c r="J69" i="333"/>
  <c r="K69" i="333" a="1"/>
  <c r="K69" i="333"/>
  <c r="L69" i="333"/>
  <c r="O69" i="333" a="1"/>
  <c r="O69" i="333"/>
  <c r="P69" i="333" a="1"/>
  <c r="P69" i="333"/>
  <c r="C70" i="333"/>
  <c r="N69" i="333" a="1"/>
  <c r="N69" i="333"/>
  <c r="Q68" i="333"/>
  <c r="J70" i="333" a="1"/>
  <c r="J70" i="333"/>
  <c r="K70" i="333" a="1"/>
  <c r="K70" i="333"/>
  <c r="L70" i="333"/>
  <c r="O70" i="333" a="1"/>
  <c r="O70" i="333"/>
  <c r="P70" i="333" a="1"/>
  <c r="P70" i="333"/>
  <c r="Q69" i="333"/>
  <c r="N70" i="333" a="1"/>
  <c r="N70" i="333"/>
  <c r="C71" i="333"/>
  <c r="O71" i="333" a="1"/>
  <c r="O71" i="333"/>
  <c r="P71" i="333" a="1"/>
  <c r="P71" i="333"/>
  <c r="J71" i="333" a="1"/>
  <c r="J71" i="333"/>
  <c r="K71" i="333" a="1"/>
  <c r="K71" i="333"/>
  <c r="L71" i="333"/>
  <c r="C72" i="333"/>
  <c r="J72" i="333" a="1"/>
  <c r="J72" i="333"/>
  <c r="N71" i="333" a="1"/>
  <c r="N71" i="333"/>
  <c r="Q70" i="333"/>
  <c r="Q71" i="333"/>
  <c r="N72" i="333" a="1"/>
  <c r="N72" i="333"/>
  <c r="K72" i="333" a="1"/>
  <c r="K72" i="333"/>
  <c r="L72" i="333"/>
  <c r="C73" i="333"/>
  <c r="J73" i="333" a="1"/>
  <c r="J73" i="333"/>
  <c r="P72" i="333" a="1"/>
  <c r="P72" i="333"/>
  <c r="Q72" i="333"/>
  <c r="P73" i="333" a="1"/>
  <c r="P73" i="333"/>
  <c r="C74" i="333"/>
  <c r="O74" i="333" a="1"/>
  <c r="O74" i="333"/>
  <c r="N73" i="333" a="1"/>
  <c r="N73" i="333"/>
  <c r="K73" i="333" a="1"/>
  <c r="K73" i="333"/>
  <c r="L73" i="333"/>
  <c r="P74" i="333" a="1"/>
  <c r="P74" i="333"/>
  <c r="N74" i="333" a="1"/>
  <c r="N74" i="333"/>
  <c r="C75" i="333"/>
  <c r="K74" i="333" a="1"/>
  <c r="K74" i="333"/>
  <c r="L74" i="333"/>
  <c r="Q73" i="333"/>
  <c r="O75" i="333" a="1"/>
  <c r="O75" i="333"/>
  <c r="P75" i="333" a="1"/>
  <c r="P75" i="333"/>
  <c r="Q74" i="333"/>
  <c r="K75" i="333" a="1"/>
  <c r="K75" i="333"/>
  <c r="L75" i="333"/>
  <c r="C76" i="333"/>
  <c r="N75" i="333" a="1"/>
  <c r="N75" i="333"/>
  <c r="O76" i="333" a="1"/>
  <c r="O76" i="333"/>
  <c r="P76" i="333" a="1"/>
  <c r="P76" i="333"/>
  <c r="J76" i="333" a="1"/>
  <c r="J76" i="333"/>
  <c r="K76" i="333" a="1"/>
  <c r="K76" i="333"/>
  <c r="L76" i="333"/>
  <c r="N76" i="333" a="1"/>
  <c r="N76" i="333"/>
  <c r="C77" i="333"/>
  <c r="Q75" i="333"/>
  <c r="K77" i="333" a="1"/>
  <c r="K77" i="333"/>
  <c r="L77" i="333"/>
  <c r="O77" i="333" a="1"/>
  <c r="O77" i="333"/>
  <c r="P77" i="333" a="1"/>
  <c r="P77" i="333"/>
  <c r="C78" i="333"/>
  <c r="N77" i="333" a="1"/>
  <c r="N77" i="333"/>
  <c r="Q76" i="333"/>
  <c r="K78" i="333" a="1"/>
  <c r="K78" i="333"/>
  <c r="L78" i="333"/>
  <c r="O78" i="333" a="1"/>
  <c r="O78" i="333"/>
  <c r="P78" i="333" a="1"/>
  <c r="P78" i="333"/>
  <c r="Q77" i="333"/>
  <c r="N78" i="333" a="1"/>
  <c r="N78" i="333"/>
  <c r="C79" i="333"/>
  <c r="K79" i="333" a="1"/>
  <c r="K79" i="333"/>
  <c r="L79" i="333"/>
  <c r="O79" i="333" a="1"/>
  <c r="O79" i="333"/>
  <c r="P79" i="333" a="1"/>
  <c r="P79" i="333"/>
  <c r="Q78" i="333"/>
  <c r="C80" i="333"/>
  <c r="N79" i="333" a="1"/>
  <c r="N79" i="333"/>
  <c r="J80" i="333" a="1"/>
  <c r="J80" i="333"/>
  <c r="K80" i="333" a="1"/>
  <c r="K80" i="333"/>
  <c r="L80" i="333"/>
  <c r="O80" i="333" a="1"/>
  <c r="O80" i="333"/>
  <c r="P80" i="333" a="1"/>
  <c r="P80" i="333"/>
  <c r="Q79" i="333"/>
  <c r="N80" i="333" a="1"/>
  <c r="N80" i="333"/>
  <c r="C81" i="333"/>
  <c r="K81" i="333" a="1"/>
  <c r="K81" i="333"/>
  <c r="L81" i="333"/>
  <c r="O81" i="333" a="1"/>
  <c r="O81" i="333"/>
  <c r="P81" i="333" a="1"/>
  <c r="P81" i="333"/>
  <c r="M81" i="333" a="1"/>
  <c r="M81" i="333"/>
  <c r="N81" i="333" a="1"/>
  <c r="N81" i="333"/>
  <c r="Q80" i="333"/>
  <c r="C82" i="333"/>
  <c r="P82" i="333" a="1"/>
  <c r="P82" i="333"/>
  <c r="K82" i="333" a="1"/>
  <c r="K82" i="333"/>
  <c r="L82" i="333"/>
  <c r="M82" i="333" a="1"/>
  <c r="M82" i="333"/>
  <c r="N82" i="333" a="1"/>
  <c r="N82" i="333"/>
  <c r="Q81" i="333"/>
  <c r="C83" i="333"/>
  <c r="P83" i="333" a="1"/>
  <c r="P83" i="333"/>
  <c r="K83" i="333" a="1"/>
  <c r="K83" i="333"/>
  <c r="L83" i="333"/>
  <c r="M83" i="333" a="1"/>
  <c r="M83" i="333"/>
  <c r="N83" i="333" a="1"/>
  <c r="N83" i="333"/>
  <c r="Q82" i="333"/>
  <c r="C84" i="333"/>
  <c r="P84" i="333" a="1"/>
  <c r="P84" i="333"/>
  <c r="J84" i="333" a="1"/>
  <c r="J84" i="333"/>
  <c r="K84" i="333" a="1"/>
  <c r="K84" i="333"/>
  <c r="L84" i="333"/>
  <c r="M84" i="333" a="1"/>
  <c r="M84" i="333"/>
  <c r="N84" i="333" a="1"/>
  <c r="N84" i="333"/>
  <c r="Q83" i="333"/>
  <c r="C85" i="333"/>
  <c r="Q84" i="333"/>
  <c r="O85" i="333" a="1"/>
  <c r="O85" i="333"/>
  <c r="P85" i="333" a="1"/>
  <c r="P85" i="333"/>
  <c r="J85" i="333" a="1"/>
  <c r="J85" i="333"/>
  <c r="K85" i="333" a="1"/>
  <c r="K85" i="333"/>
  <c r="L85" i="333"/>
  <c r="C86" i="333"/>
  <c r="N85" i="333" a="1"/>
  <c r="N85" i="333"/>
  <c r="Q85" i="333"/>
  <c r="K86" i="333" a="1"/>
  <c r="K86" i="333"/>
  <c r="L86" i="333"/>
  <c r="O86" i="333" a="1"/>
  <c r="O86" i="333"/>
  <c r="P86" i="333" a="1"/>
  <c r="P86" i="333"/>
  <c r="M86" i="333" a="1"/>
  <c r="M86" i="333"/>
  <c r="N86" i="333" a="1"/>
  <c r="N86" i="333"/>
  <c r="C87" i="333"/>
  <c r="P87" i="333" a="1"/>
  <c r="P87" i="333"/>
  <c r="Q86" i="333"/>
  <c r="J87" i="333" a="1"/>
  <c r="J87" i="333"/>
  <c r="K87" i="333" a="1"/>
  <c r="K87" i="333"/>
  <c r="L87" i="333"/>
  <c r="M87" i="333" a="1"/>
  <c r="M87" i="333"/>
  <c r="N87" i="333" a="1"/>
  <c r="N87" i="333"/>
  <c r="C88" i="333"/>
  <c r="Q87" i="333"/>
  <c r="O88" i="333" a="1"/>
  <c r="O88" i="333"/>
  <c r="P88" i="333" a="1"/>
  <c r="P88" i="333"/>
  <c r="K88" i="333" a="1"/>
  <c r="K88" i="333"/>
  <c r="L88" i="333"/>
  <c r="M88" i="333" a="1"/>
  <c r="M88" i="333"/>
  <c r="N88" i="333" a="1"/>
  <c r="N88" i="333"/>
  <c r="C89" i="333"/>
  <c r="P89" i="333" a="1"/>
  <c r="P89" i="333"/>
  <c r="Q88" i="333"/>
  <c r="J89" i="333" a="1"/>
  <c r="J89" i="333"/>
  <c r="K89" i="333" a="1"/>
  <c r="K89" i="333"/>
  <c r="L89" i="333"/>
  <c r="M89" i="333" a="1"/>
  <c r="M89" i="333"/>
  <c r="N89" i="333" a="1"/>
  <c r="N89" i="333"/>
  <c r="C90" i="333"/>
  <c r="Q89" i="333"/>
  <c r="K90" i="333" a="1"/>
  <c r="K90" i="333"/>
  <c r="L90" i="333"/>
  <c r="O90" i="333" a="1"/>
  <c r="O90" i="333"/>
  <c r="P90" i="333" a="1"/>
  <c r="P90" i="333"/>
  <c r="M90" i="333" a="1"/>
  <c r="M90" i="333"/>
  <c r="N90" i="333" a="1"/>
  <c r="N90" i="333"/>
  <c r="C91" i="333"/>
  <c r="P91" i="333" a="1"/>
  <c r="P91" i="333"/>
  <c r="Q90" i="333"/>
  <c r="J91" i="333" a="1"/>
  <c r="J91" i="333"/>
  <c r="K91" i="333" a="1"/>
  <c r="K91" i="333"/>
  <c r="L91" i="333"/>
  <c r="M91" i="333" a="1"/>
  <c r="M91" i="333"/>
  <c r="N91" i="333" a="1"/>
  <c r="N91" i="333"/>
  <c r="C92" i="333"/>
  <c r="Q91" i="333"/>
  <c r="K92" i="333" a="1"/>
  <c r="K92" i="333"/>
  <c r="L92" i="333"/>
  <c r="O92" i="333" a="1"/>
  <c r="O92" i="333"/>
  <c r="P92" i="333" a="1"/>
  <c r="P92" i="333"/>
  <c r="M92" i="333" a="1"/>
  <c r="M92" i="333"/>
  <c r="N92" i="333" a="1"/>
  <c r="N92" i="333"/>
  <c r="C93" i="333"/>
  <c r="P93" i="333" a="1"/>
  <c r="P93" i="333"/>
  <c r="Q92" i="333"/>
  <c r="M93" i="333" a="1"/>
  <c r="M93" i="333"/>
  <c r="N93" i="333" a="1"/>
  <c r="N93" i="333"/>
  <c r="J93" i="333" a="1"/>
  <c r="J93" i="333"/>
  <c r="K93" i="333" a="1"/>
  <c r="K93" i="333"/>
  <c r="L93" i="333"/>
  <c r="C94" i="333"/>
  <c r="Q93" i="333"/>
  <c r="K94" i="333" a="1"/>
  <c r="K94" i="333"/>
  <c r="L94" i="333"/>
  <c r="O94" i="333" a="1"/>
  <c r="O94" i="333"/>
  <c r="P94" i="333" a="1"/>
  <c r="P94" i="333"/>
  <c r="N94" i="333" a="1"/>
  <c r="N94" i="333"/>
  <c r="C95" i="333"/>
  <c r="Q94" i="333"/>
  <c r="K95" i="333" a="1"/>
  <c r="K95" i="333"/>
  <c r="L95" i="333"/>
  <c r="M95" i="333" a="1"/>
  <c r="M95" i="333"/>
  <c r="N95" i="333" a="1"/>
  <c r="N95" i="333"/>
  <c r="O95" i="333" a="1"/>
  <c r="O95" i="333"/>
  <c r="P95" i="333" a="1"/>
  <c r="P95" i="333"/>
  <c r="C96" i="333"/>
  <c r="P96" i="333" a="1"/>
  <c r="P96" i="333"/>
  <c r="Q95" i="333"/>
  <c r="K96" i="333" a="1"/>
  <c r="K96" i="333"/>
  <c r="L96" i="333"/>
  <c r="M96" i="333" a="1"/>
  <c r="M96" i="333"/>
  <c r="N96" i="333" a="1"/>
  <c r="N96" i="333"/>
  <c r="C97" i="333"/>
  <c r="P97" i="333" a="1"/>
  <c r="P97" i="333"/>
  <c r="Q96" i="333"/>
  <c r="M97" i="333" a="1"/>
  <c r="M97" i="333"/>
  <c r="N97" i="333" a="1"/>
  <c r="N97" i="333"/>
  <c r="J97" i="333" a="1"/>
  <c r="J97" i="333"/>
  <c r="K97" i="333" a="1"/>
  <c r="K97" i="333"/>
  <c r="L97" i="333"/>
  <c r="C98" i="333"/>
  <c r="Q97" i="333"/>
  <c r="O98" i="333" a="1"/>
  <c r="O98" i="333"/>
  <c r="P98" i="333" a="1"/>
  <c r="P98" i="333"/>
  <c r="K98" i="333" a="1"/>
  <c r="K98" i="333"/>
  <c r="L98" i="333"/>
  <c r="M98" i="333" a="1"/>
  <c r="M98" i="333"/>
  <c r="N98" i="333" a="1"/>
  <c r="N98" i="333"/>
  <c r="C99" i="333"/>
  <c r="P99" i="333" a="1"/>
  <c r="P99" i="333"/>
  <c r="Q98" i="333"/>
  <c r="J99" i="333" a="1"/>
  <c r="J99" i="333"/>
  <c r="K99" i="333" a="1"/>
  <c r="K99" i="333"/>
  <c r="L99" i="333"/>
  <c r="M99" i="333" a="1"/>
  <c r="M99" i="333"/>
  <c r="N99" i="333" a="1"/>
  <c r="N99" i="333"/>
  <c r="C100" i="333"/>
  <c r="Q99" i="333"/>
  <c r="M100" i="333" a="1"/>
  <c r="M100" i="333"/>
  <c r="N100" i="333" a="1"/>
  <c r="N100" i="333"/>
  <c r="O100" i="333" a="1"/>
  <c r="O100" i="333"/>
  <c r="P100" i="333" a="1"/>
  <c r="P100" i="333"/>
  <c r="K100" i="333" a="1"/>
  <c r="K100" i="333"/>
  <c r="L100" i="333"/>
  <c r="C101" i="333"/>
  <c r="P101" i="333" a="1"/>
  <c r="P101" i="333"/>
  <c r="Q100" i="333"/>
  <c r="M101" i="333" a="1"/>
  <c r="M101" i="333"/>
  <c r="N101" i="333" a="1"/>
  <c r="N101" i="333"/>
  <c r="J101" i="333" a="1"/>
  <c r="J101" i="333"/>
  <c r="K101" i="333" a="1"/>
  <c r="K101" i="333"/>
  <c r="L101" i="333"/>
  <c r="L102" i="333"/>
  <c r="L103" i="333"/>
  <c r="Q101" i="333"/>
  <c r="Q102" i="333"/>
  <c r="Q103" i="333"/>
  <c r="K104" i="333" a="1"/>
  <c r="K104" i="333"/>
  <c r="P104" i="333" a="1"/>
  <c r="P104" i="333"/>
  <c r="N104" i="333" a="1"/>
  <c r="N104" i="333"/>
  <c r="Q104" i="333"/>
  <c r="L104" i="333"/>
  <c r="K105" i="333" a="1"/>
  <c r="K105" i="333"/>
  <c r="K110" i="333"/>
  <c r="P105" i="333" a="1"/>
  <c r="P105" i="333"/>
  <c r="N105" i="333" a="1"/>
  <c r="N105" i="333"/>
  <c r="Q105" i="333"/>
  <c r="Q106" i="333"/>
  <c r="Q107" i="333"/>
  <c r="Q108" i="333"/>
  <c r="L105" i="333"/>
  <c r="L106" i="333"/>
  <c r="L107" i="333"/>
  <c r="L108" i="333"/>
  <c r="L110" i="333"/>
  <c r="P110" i="333"/>
  <c r="N110" i="3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<sst xmlns="http://schemas.openxmlformats.org/spreadsheetml/2006/main" count="3171" uniqueCount="1532">
  <si>
    <t>Date</t>
  </si>
  <si>
    <t>Debit</t>
  </si>
  <si>
    <t>Credit</t>
  </si>
  <si>
    <t>ROCHELLE R. CERVANTES</t>
  </si>
  <si>
    <t>Due to BIR</t>
  </si>
  <si>
    <t>719-1</t>
  </si>
  <si>
    <t>719-2</t>
  </si>
  <si>
    <t>719-3</t>
  </si>
  <si>
    <t>104</t>
  </si>
  <si>
    <t>106</t>
  </si>
  <si>
    <t>111</t>
  </si>
  <si>
    <t>121-3</t>
  </si>
  <si>
    <t>148</t>
  </si>
  <si>
    <t>Accounts Receivable - Others</t>
  </si>
  <si>
    <t>Due from Officers and Employees</t>
  </si>
  <si>
    <t>Due from Regional Offices</t>
  </si>
  <si>
    <t>Advances to Officers and Employees</t>
  </si>
  <si>
    <t>Merchandise Inventory</t>
  </si>
  <si>
    <t>Office Supplies Inventory</t>
  </si>
  <si>
    <t>Prepaid Rent</t>
  </si>
  <si>
    <t>Deposit on Letters of Credit</t>
  </si>
  <si>
    <t>Advances to Contractors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</si>
  <si>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</si>
  <si>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</si>
  <si>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</si>
  <si>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</si>
  <si>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</si>
  <si>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</si>
  <si>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</si>
  <si>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</si>
  <si>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</si>
  <si>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</si>
  <si>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412</t>
  </si>
  <si>
    <t>413</t>
  </si>
  <si>
    <t>414</t>
  </si>
  <si>
    <t>415</t>
  </si>
  <si>
    <t>416</t>
  </si>
  <si>
    <t>439</t>
  </si>
  <si>
    <t>454-1</t>
  </si>
  <si>
    <t>625-2</t>
  </si>
  <si>
    <t>627-1</t>
  </si>
  <si>
    <t>627-1A</t>
  </si>
  <si>
    <t>627-1B</t>
  </si>
  <si>
    <t>627-2A</t>
  </si>
  <si>
    <t>Other Assets</t>
  </si>
  <si>
    <t>Accounts Payable</t>
  </si>
  <si>
    <t>Notes Payable</t>
  </si>
  <si>
    <t>Due to Officers and Employees</t>
  </si>
  <si>
    <t>Due to GSIS</t>
  </si>
  <si>
    <t>Due to Central Office</t>
  </si>
  <si>
    <t>Other Payables</t>
  </si>
  <si>
    <t>627-2B</t>
  </si>
  <si>
    <t>627-2C</t>
  </si>
  <si>
    <t>627-2D</t>
  </si>
  <si>
    <t>629-1</t>
  </si>
  <si>
    <t>642-1A</t>
  </si>
  <si>
    <t>642-1B</t>
  </si>
  <si>
    <t>642-1C</t>
  </si>
  <si>
    <t>642-1D</t>
  </si>
  <si>
    <t>642-2</t>
  </si>
  <si>
    <t>678-1</t>
  </si>
  <si>
    <t>678-2</t>
  </si>
  <si>
    <t>678-13</t>
  </si>
  <si>
    <t>719-4</t>
  </si>
  <si>
    <t>719-7</t>
  </si>
  <si>
    <t>719-9</t>
  </si>
  <si>
    <t>Equipment Rental - External (BA)</t>
  </si>
  <si>
    <t>Interest Income</t>
  </si>
  <si>
    <t>Representation Allowance (RA)</t>
  </si>
  <si>
    <t>Transportation Allowance (TA)</t>
  </si>
  <si>
    <t>Clothing/Uniform Allowance</t>
  </si>
  <si>
    <t>Productivity Incentive Allowance</t>
  </si>
  <si>
    <t>Cash Gift</t>
  </si>
  <si>
    <t>Honoraria</t>
  </si>
  <si>
    <t>Terminal Leave Benefits</t>
  </si>
  <si>
    <t>Overtime and Night Pay</t>
  </si>
  <si>
    <t>Hazard Pay</t>
  </si>
  <si>
    <t>Longevity Pay</t>
  </si>
  <si>
    <t>884-3</t>
  </si>
  <si>
    <t>Training Expenses</t>
  </si>
  <si>
    <t>Office Supplies Expenses</t>
  </si>
  <si>
    <t>Accountable Forms Expenses</t>
  </si>
  <si>
    <t>Drugs and Medicines Expenses</t>
  </si>
  <si>
    <t>Textbooks and Instructional Materials Expenses</t>
  </si>
  <si>
    <t>Water Expenses</t>
  </si>
  <si>
    <t>Electricity Expenses</t>
  </si>
  <si>
    <t>Representation Expenses</t>
  </si>
  <si>
    <t>Transportation and Delivery Expenses</t>
  </si>
  <si>
    <t>Legal Services</t>
  </si>
  <si>
    <t>Auditing Services</t>
  </si>
  <si>
    <t>Janitorial Services</t>
  </si>
  <si>
    <t>Other Professional Services</t>
  </si>
  <si>
    <t>Donations</t>
  </si>
  <si>
    <t>Taxes, Duties and Licenses</t>
  </si>
  <si>
    <t>Fidelity Bond Premiums</t>
  </si>
  <si>
    <t>Insurance Expenses</t>
  </si>
  <si>
    <t>969-4</t>
  </si>
  <si>
    <t>Subscription Expenses</t>
  </si>
  <si>
    <t>Bank Charges</t>
  </si>
  <si>
    <t>Interest Expenses</t>
  </si>
  <si>
    <t>121-1</t>
  </si>
  <si>
    <t>678-13A</t>
  </si>
  <si>
    <t>Certified Correct:</t>
  </si>
  <si>
    <t>National Irrigation Administration</t>
  </si>
  <si>
    <t>CREDIT</t>
  </si>
  <si>
    <t>DEBIT</t>
  </si>
  <si>
    <t>TOTAL</t>
  </si>
  <si>
    <t>Regional Office</t>
  </si>
  <si>
    <t xml:space="preserve">Region 3 </t>
  </si>
  <si>
    <t>Tambubong , San Rafael, Bulacan</t>
  </si>
  <si>
    <t>TRIAL BALANCE</t>
  </si>
  <si>
    <t>ACCOUNT TITLE</t>
  </si>
  <si>
    <t>Manager,  Administrative &amp; Finance  Division</t>
  </si>
  <si>
    <t>DEBIT
PREVIOUS</t>
  </si>
  <si>
    <t>DEBIT
CURRENT</t>
  </si>
  <si>
    <t>CREDIT
CURRENT</t>
  </si>
  <si>
    <t>Agrarian Reform Infrastructure Support Project 3</t>
  </si>
  <si>
    <t>CREDIT
PREVIOUS</t>
  </si>
  <si>
    <t>5-03-01-040</t>
  </si>
  <si>
    <t>5-03-01-020</t>
  </si>
  <si>
    <t>ACCOUNT
CODE
(Old)</t>
  </si>
  <si>
    <t>ACCOUNT
CODE
(New)</t>
  </si>
  <si>
    <t>Advances for Payroll</t>
  </si>
  <si>
    <t>Other Supplies and Materials Inventory</t>
  </si>
  <si>
    <t>Other Machinery and Equipment</t>
  </si>
  <si>
    <t>5-02-99-990</t>
  </si>
  <si>
    <t>Account Name</t>
  </si>
  <si>
    <t>Account
Code</t>
  </si>
  <si>
    <t>Balance</t>
  </si>
  <si>
    <t>Responsibility
Center</t>
  </si>
  <si>
    <t>Particulars</t>
  </si>
  <si>
    <t>JOURNAL ENTRY VOUCHER</t>
  </si>
  <si>
    <t>No.</t>
  </si>
  <si>
    <t>Agency Name</t>
  </si>
  <si>
    <t>Collection</t>
  </si>
  <si>
    <t>X</t>
  </si>
  <si>
    <t>Check Disbursement</t>
  </si>
  <si>
    <t>Cash Disbursement</t>
  </si>
  <si>
    <t>Others</t>
  </si>
  <si>
    <t>ACCOUNTING ENTRIES</t>
  </si>
  <si>
    <t>Accounts and Explanation</t>
  </si>
  <si>
    <t>Ref.</t>
  </si>
  <si>
    <t>Amount</t>
  </si>
  <si>
    <t>Reporting Period:</t>
  </si>
  <si>
    <t>Disbursing Officer:</t>
  </si>
  <si>
    <t>Office:</t>
  </si>
  <si>
    <t>Approved by:</t>
  </si>
  <si>
    <t>/mhelz ®</t>
  </si>
  <si>
    <t>Debit (Array)</t>
  </si>
  <si>
    <t>Credit (Array)</t>
  </si>
  <si>
    <t>Fund CODE:</t>
  </si>
  <si>
    <t>DATE</t>
  </si>
  <si>
    <t>SUNDRY</t>
  </si>
  <si>
    <t>Acct. Code</t>
  </si>
  <si>
    <t>Prepared by:</t>
  </si>
  <si>
    <t>2</t>
  </si>
  <si>
    <t>3</t>
  </si>
  <si>
    <t>4</t>
  </si>
  <si>
    <t>2-1</t>
  </si>
  <si>
    <t>2-2</t>
  </si>
  <si>
    <t>2-3</t>
  </si>
  <si>
    <t>3-1</t>
  </si>
  <si>
    <t>3-2</t>
  </si>
  <si>
    <t>3-3</t>
  </si>
  <si>
    <t>4-1</t>
  </si>
  <si>
    <t>4-2</t>
  </si>
  <si>
    <t>4-3</t>
  </si>
  <si>
    <t>2-4</t>
  </si>
  <si>
    <t>Agency:</t>
  </si>
  <si>
    <t>Fund Code:</t>
  </si>
  <si>
    <t>Deposits</t>
  </si>
  <si>
    <t>Payment/W/drawals</t>
  </si>
  <si>
    <t>CASH IN BANK REGISTER</t>
  </si>
  <si>
    <t>To take-up Cash in Bank Register as follows:</t>
  </si>
  <si>
    <t>Row Labels</t>
  </si>
  <si>
    <t>Grand Total</t>
  </si>
  <si>
    <t>Values</t>
  </si>
  <si>
    <t>Running Balance</t>
  </si>
  <si>
    <t>Report Date</t>
  </si>
  <si>
    <t>Check Date</t>
  </si>
  <si>
    <t>Sum of Debit</t>
  </si>
  <si>
    <t>(blank)</t>
  </si>
  <si>
    <t>Cash in Bank</t>
  </si>
  <si>
    <t>JOURNAL ENTRY</t>
  </si>
  <si>
    <t>Sum of Credit</t>
  </si>
  <si>
    <t>Payee</t>
  </si>
  <si>
    <t>CK/ADA #</t>
  </si>
  <si>
    <t>AMOUNT</t>
  </si>
  <si>
    <t>PARTICULARS</t>
  </si>
  <si>
    <t>CREDIT SUNDRY</t>
  </si>
  <si>
    <t>DEBIT SUNDRY</t>
  </si>
  <si>
    <t>BREAKDOWN OF DEPOSITS</t>
  </si>
  <si>
    <t>Posted by:</t>
  </si>
  <si>
    <t>RD SIGNATORIES</t>
  </si>
  <si>
    <t>Name:</t>
  </si>
  <si>
    <t>Designation</t>
  </si>
  <si>
    <t>Certfied Correct:</t>
  </si>
  <si>
    <t>JEV SIGNATORIES</t>
  </si>
  <si>
    <t>Account</t>
  </si>
  <si>
    <t>Everything else are locked.</t>
  </si>
  <si>
    <t>Shaded areas are locked</t>
  </si>
  <si>
    <t>JEV Number will be filled-up in the Regional Office.</t>
  </si>
  <si>
    <t>Please refer to the table provided for "Sort Code" &amp; "Sub Code". Fill them up acccurately.</t>
  </si>
  <si>
    <t>When accomplished, filter "Check Number" and uncheck blank.</t>
  </si>
  <si>
    <t>Print as reference in preparing CkDRegister.</t>
  </si>
  <si>
    <t>CkDRegister</t>
  </si>
  <si>
    <t>Fill-up the Beginning Balance in cell H10.</t>
  </si>
  <si>
    <t>Recap</t>
  </si>
  <si>
    <t>Refresh all Pivot Tables</t>
  </si>
  <si>
    <t>Print as reference in preparing JEV.</t>
  </si>
  <si>
    <t>JEV Check</t>
  </si>
  <si>
    <t>Just enter the Journal Entries generated in the Recap</t>
  </si>
  <si>
    <t>Select the Corresponding Disbursing Officer in the bottom part of the form. A dropdown is available.</t>
  </si>
  <si>
    <t>Breakdown of Deposits</t>
  </si>
  <si>
    <t>ASA Charging</t>
  </si>
  <si>
    <t>Create a duplicate sheet of CkDJ Data Entry by using either of the ff. steps</t>
  </si>
  <si>
    <t>Right click the mouse on said sheet, move or copy..., a dialog box will appear, check Create a copy and click OK</t>
  </si>
  <si>
    <t>Drag the said sheet to any desired location in the sheet table, press the Ctrl button and release the mouse button.</t>
  </si>
  <si>
    <t>Filter the column "ASA #" and uncheck blank.</t>
  </si>
  <si>
    <t>Unprotect Sheet under the Menu Review.</t>
  </si>
  <si>
    <t>Hide all the irrelevant columns. (A,D,E,F,G &amp; O)</t>
  </si>
  <si>
    <t>Accomplish all shaded field (Funding Code, Reporting Period, Office and RD &amp; JEV Signatories)</t>
  </si>
  <si>
    <t>Accomplished all the necessary data per column without spaces, except the shaded areas.</t>
  </si>
  <si>
    <t>Make sure you  enter date format on column "Check Date".</t>
  </si>
  <si>
    <t>Filter the Payee column and uncheck blank.</t>
  </si>
  <si>
    <t>Print</t>
  </si>
  <si>
    <t>Make sure the original Blank worksheet is secured.</t>
  </si>
  <si>
    <t>Address:</t>
  </si>
  <si>
    <t>CkDJ Data Entry</t>
  </si>
  <si>
    <t>1</t>
  </si>
  <si>
    <t>R.O.</t>
  </si>
  <si>
    <t>Check/
Transaction
No.</t>
  </si>
  <si>
    <t>NO NEED FOR A SEPARATE REPORT FOR DEBIT MEMOS</t>
  </si>
  <si>
    <t>ALWAYS SAVE YOUR WORK</t>
  </si>
  <si>
    <t>NGAS CODE</t>
  </si>
  <si>
    <t>ACCOUNT NAME</t>
  </si>
  <si>
    <t>PPSAS CODE</t>
  </si>
  <si>
    <t>Cash-Collecting Officers</t>
  </si>
  <si>
    <t>Advances to Special Disbursing Officer</t>
  </si>
  <si>
    <t>Accounts Receivable - ISF (Current &amp; Back Accounts)</t>
  </si>
  <si>
    <t>Due from National Government Agencies</t>
  </si>
  <si>
    <t>Due from Local Government Units</t>
  </si>
  <si>
    <t>Due from Central Office</t>
  </si>
  <si>
    <t>Due from Other Funds</t>
  </si>
  <si>
    <t>Fuel, Oil and Lubricants Inventory</t>
  </si>
  <si>
    <t>Textbooks and Instructional Materials Inventory</t>
  </si>
  <si>
    <t>Construction Materials Inventory</t>
  </si>
  <si>
    <t>169-1</t>
  </si>
  <si>
    <t>169-2</t>
  </si>
  <si>
    <t>Semi-Expendable Office Equipment</t>
  </si>
  <si>
    <t>169-3</t>
  </si>
  <si>
    <t>169-4</t>
  </si>
  <si>
    <t>Semi-Expendable Agricultural and Forestry Equipment</t>
  </si>
  <si>
    <t>169-5</t>
  </si>
  <si>
    <t>Semi-Expendable Marine and Fishery Equipment</t>
  </si>
  <si>
    <t>169-6</t>
  </si>
  <si>
    <t>169-7</t>
  </si>
  <si>
    <t>Semi-Expendable Disaster Response and Rescue Equipment</t>
  </si>
  <si>
    <t>169-8</t>
  </si>
  <si>
    <t>Semi-Expendable Military, Police and Security Equipment</t>
  </si>
  <si>
    <t>169-9</t>
  </si>
  <si>
    <t>Semi-Expendable Medical Equipment</t>
  </si>
  <si>
    <t>169-10</t>
  </si>
  <si>
    <t>Semi-Expendable Printing Equipment</t>
  </si>
  <si>
    <t>169-11</t>
  </si>
  <si>
    <t>Semi-Expendable Sports Equipment</t>
  </si>
  <si>
    <t>169-12</t>
  </si>
  <si>
    <t>Semi-Expendable Technical and Scientific Equipment</t>
  </si>
  <si>
    <t>169-13</t>
  </si>
  <si>
    <t>Semi-Expendable Furniture and Fixtures</t>
  </si>
  <si>
    <t>169-14</t>
  </si>
  <si>
    <t>Semi-Expendable Books</t>
  </si>
  <si>
    <t>Prepaid Insurance</t>
  </si>
  <si>
    <t>Other Prepayments</t>
  </si>
  <si>
    <t>Power Supply Systems</t>
  </si>
  <si>
    <t>Buildings</t>
  </si>
  <si>
    <t>Medical Equipment</t>
  </si>
  <si>
    <t>Marine and Fishery Equipment</t>
  </si>
  <si>
    <t>Disaster Response and Rescue Equipment</t>
  </si>
  <si>
    <t>Road Networks</t>
  </si>
  <si>
    <t>Water Supply Systems</t>
  </si>
  <si>
    <t>Allowance for Impairment-Accounts Receivable</t>
  </si>
  <si>
    <t>Due to NGAs</t>
  </si>
  <si>
    <t>Due to Other Funds</t>
  </si>
  <si>
    <t>625-2A</t>
  </si>
  <si>
    <t>Assistance from Local Government Units</t>
  </si>
  <si>
    <t>Salaries and Wages-Casual/Contractual</t>
  </si>
  <si>
    <t>716-1</t>
  </si>
  <si>
    <t>Subsistence Allowance</t>
  </si>
  <si>
    <t>716-2</t>
  </si>
  <si>
    <t>716-3</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</si>
  <si>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</si>
  <si>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</si>
  <si>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</si>
  <si>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</si>
  <si>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</si>
  <si>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</si>
  <si>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</si>
  <si>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769-1</t>
  </si>
  <si>
    <t>Semi-Expendable Machinery and Equipment Expenses</t>
  </si>
  <si>
    <t>769-2</t>
  </si>
  <si>
    <t>Semi-Expendable Furniture, Fixtures and Books Expenses</t>
  </si>
  <si>
    <t>Other Utility Expenses</t>
  </si>
  <si>
    <t>Internet Subscription Expenses</t>
  </si>
  <si>
    <t>Awards/Rewards Expenses</t>
  </si>
  <si>
    <t>779-1</t>
  </si>
  <si>
    <t>Indemnities</t>
  </si>
  <si>
    <t>Printing and Publication Expenses</t>
  </si>
  <si>
    <t>Rent/Lease Expenses</t>
  </si>
  <si>
    <t>Other General Services</t>
  </si>
  <si>
    <t>Security Services</t>
  </si>
  <si>
    <t>5-05-01-990</t>
  </si>
  <si>
    <t>5-02-99-990A</t>
  </si>
  <si>
    <t>5-02-99-990B</t>
  </si>
  <si>
    <t>5-02-99-990C</t>
  </si>
  <si>
    <t>Other Maintenance &amp; Operating Expenses - Job Order</t>
  </si>
  <si>
    <t>5-02-99-990D</t>
  </si>
  <si>
    <t>969-5</t>
  </si>
  <si>
    <t>Other Maintenance &amp; Operating Expenses - GAD</t>
  </si>
  <si>
    <t>5-02-99-990E</t>
  </si>
  <si>
    <t>Irrigator's Share / Remuneration /Subsidy</t>
  </si>
  <si>
    <t>Collection/Viability Bonus</t>
  </si>
  <si>
    <t>5-02-99-990F</t>
  </si>
  <si>
    <t>169-15</t>
  </si>
  <si>
    <t>169-16</t>
  </si>
  <si>
    <t>413-1</t>
  </si>
  <si>
    <t>413-2</t>
  </si>
  <si>
    <t>413-4</t>
  </si>
  <si>
    <t>413-5</t>
  </si>
  <si>
    <t>414-1</t>
  </si>
  <si>
    <t>414-2</t>
  </si>
  <si>
    <t>414-3</t>
  </si>
  <si>
    <t>Petty Cash</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</si>
  <si>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</si>
  <si>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</si>
  <si>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</si>
  <si>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</si>
  <si>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</si>
  <si>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</si>
  <si>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</si>
  <si>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</si>
  <si>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</si>
  <si>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</si>
  <si>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</si>
  <si>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</si>
  <si>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</si>
  <si>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</si>
  <si>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</si>
  <si>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</si>
  <si>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</si>
  <si>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</si>
  <si>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</si>
  <si>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</si>
  <si>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</si>
  <si>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</si>
  <si>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</si>
  <si>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</si>
  <si>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</si>
  <si>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</si>
  <si>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</si>
  <si>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</si>
  <si>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</si>
  <si>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</si>
  <si>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</si>
  <si>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</si>
  <si>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</si>
  <si>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</si>
  <si>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</si>
  <si>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</si>
  <si>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</si>
  <si>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</si>
  <si>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</si>
  <si>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</si>
  <si>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</si>
  <si>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</si>
  <si>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</si>
  <si>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</si>
  <si>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</si>
  <si>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</si>
  <si>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</si>
  <si>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</si>
  <si>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</si>
  <si>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</si>
  <si>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</si>
  <si>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</si>
  <si>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</si>
  <si>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</si>
  <si>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</si>
  <si>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</si>
  <si>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</si>
  <si>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</si>
  <si>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</si>
  <si>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</si>
  <si>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</si>
  <si>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</si>
  <si>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</si>
  <si>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</si>
  <si>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</si>
  <si>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</si>
  <si>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</si>
  <si>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</si>
  <si>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</si>
  <si>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</si>
  <si>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(PA/CIS/CIP Equity)</t>
  </si>
  <si>
    <t>Other Unearned Revenue</t>
  </si>
  <si>
    <t>Revenue and Expense Summary</t>
  </si>
  <si>
    <t>Other Service Income - CIS Equity &amp; Amortization</t>
  </si>
  <si>
    <t>Other Service Income - Pump Amortization (Current Account)</t>
  </si>
  <si>
    <t>Other Service Income - Pump Amortization (Back Account)</t>
  </si>
  <si>
    <t>Other Service Income - Pump Equity (Current Account)</t>
  </si>
  <si>
    <t>Other Service Income - Pump Equity (Back Account)</t>
  </si>
  <si>
    <t>Equipment Rental - Internal (CA)</t>
  </si>
  <si>
    <t>Equipment Rental - External (CA)</t>
  </si>
  <si>
    <t>Equipment Rental - Internal (BA)</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</si>
  <si>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</si>
  <si>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</si>
  <si>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</si>
  <si>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</si>
  <si>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</si>
  <si>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</si>
  <si>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</si>
  <si>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Salaries and Wages-Regular</t>
  </si>
  <si>
    <t>Laundry Allowance</t>
  </si>
  <si>
    <t>Other Bonuses and Allowances - Medical Allowance</t>
  </si>
  <si>
    <t>Other Bonuses and Allowances - Meal Allowance</t>
  </si>
  <si>
    <t>Other Bonuses and Allowances - Children Allowance</t>
  </si>
  <si>
    <t>Other Bonuses and Allowances - Anniversary Bonus</t>
  </si>
  <si>
    <t>Pag-IBIG Contributions</t>
  </si>
  <si>
    <t>PhilHealth Contributions</t>
  </si>
  <si>
    <t>Retirement Gratuity</t>
  </si>
  <si>
    <t>Traveling Expenses-Local</t>
  </si>
  <si>
    <t>Traveling Expenses-Foreign</t>
  </si>
  <si>
    <t>Food Supplies Expenses</t>
  </si>
  <si>
    <t>Medical, Dental and Laboratory Supplies Expenses</t>
  </si>
  <si>
    <t>Postage and Courier Expenses</t>
  </si>
  <si>
    <t>Telephone Expenses - Mobile</t>
  </si>
  <si>
    <t>Telephone Expenses - Landline</t>
  </si>
  <si>
    <t>Cable, Satellite, Telegraph and Radio Expenses</t>
  </si>
  <si>
    <t>Consultancy Services</t>
  </si>
  <si>
    <t>Repairs and Maintenance-Land Improvements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</si>
  <si>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</si>
  <si>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</si>
  <si>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</si>
  <si>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</si>
  <si>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</si>
  <si>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</si>
  <si>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</si>
  <si>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</si>
  <si>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</si>
  <si>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</si>
  <si>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</si>
  <si>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</si>
  <si>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</si>
  <si>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Maintenance-Transportation Equipment - Motor Vehicles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</si>
  <si>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</si>
  <si>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</si>
  <si>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</si>
  <si>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</si>
  <si>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Subsidy to Regional Offices/Staff Bureaus</t>
  </si>
  <si>
    <t>Advertising Expenses</t>
  </si>
  <si>
    <t>Membership Dues and Contributions to Organizations</t>
  </si>
  <si>
    <t>Other Maintenance and Operating Expenses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</si>
  <si>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</si>
  <si>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</si>
  <si>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</si>
  <si>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</si>
  <si>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</si>
  <si>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</si>
  <si>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</si>
  <si>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</si>
  <si>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</si>
  <si>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</si>
  <si>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</si>
  <si>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</si>
  <si>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</si>
  <si>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</si>
  <si>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</si>
  <si>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</si>
  <si>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</si>
  <si>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</si>
  <si>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</si>
  <si>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</si>
  <si>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PPSAS Code</t>
  </si>
  <si>
    <t>NGAS Code</t>
  </si>
  <si>
    <t>Rommel T. De Vera</t>
  </si>
  <si>
    <t>Cash in Bank-Local Currency, Current Account</t>
  </si>
  <si>
    <t>413-3</t>
  </si>
  <si>
    <t>Due to GSIS - Educ Assist Loan</t>
  </si>
  <si>
    <t>413-6</t>
  </si>
  <si>
    <t>Due to GSIS - Emergency Loan</t>
  </si>
  <si>
    <t>413-7</t>
  </si>
  <si>
    <t>Due to GSIS - Calamity Loan</t>
  </si>
  <si>
    <t>413-8</t>
  </si>
  <si>
    <t>Due to GSIS - Housing Loan</t>
  </si>
  <si>
    <t>414-4</t>
  </si>
  <si>
    <t>Due to Pag-IBIG - Calamity Loan</t>
  </si>
  <si>
    <t>414-5</t>
  </si>
  <si>
    <t>Fund Code</t>
  </si>
  <si>
    <t>Series</t>
  </si>
  <si>
    <t>Cr Sundry</t>
  </si>
  <si>
    <t>Cr CIB</t>
  </si>
  <si>
    <t>ASA # / Obligation #</t>
  </si>
  <si>
    <t>RECAPITULATION</t>
  </si>
  <si>
    <t xml:space="preserve">Amount </t>
  </si>
  <si>
    <t>Account Code</t>
  </si>
  <si>
    <t>Deposits is linked in the Breakdown of Deposits total</t>
  </si>
  <si>
    <t>Enter the Check Number and fill-up Series accordingly to generate data. (Check Number and Series are shaded)</t>
  </si>
  <si>
    <t>Hide the Series columns.</t>
  </si>
  <si>
    <t>Filter and make sure that blank field is uncheck.</t>
  </si>
  <si>
    <t>Cash in Bank-Local Currency, Current Account - RO</t>
  </si>
  <si>
    <t>1010202000RO</t>
  </si>
  <si>
    <t>111ROSCO</t>
  </si>
  <si>
    <t>Cash in Bank-Local Currency, Current Account - RO Subsidy/Capital Outlay</t>
  </si>
  <si>
    <t>1010202000ROSCO</t>
  </si>
  <si>
    <t>111RONIMF</t>
  </si>
  <si>
    <t>Cash in Bank-Local Currency, Current Account - RO NIMF</t>
  </si>
  <si>
    <t>1010202000RONIMF</t>
  </si>
  <si>
    <t>1010202000FO</t>
  </si>
  <si>
    <t>111RO-LP</t>
  </si>
  <si>
    <t>Cash in Bank-Local Currency, Current Account - RO - LP</t>
  </si>
  <si>
    <t>1010202000ROLP</t>
  </si>
  <si>
    <t>Cash in Bank-Local Currency, Current Account-Land Bank of the Philippines ( LBP)</t>
  </si>
  <si>
    <t>Cash in Bank-Local Currency, Current Account-Philippine National Bank (PNB)</t>
  </si>
  <si>
    <t>112</t>
  </si>
  <si>
    <t>113</t>
  </si>
  <si>
    <t>116</t>
  </si>
  <si>
    <t>117</t>
  </si>
  <si>
    <t>121</t>
  </si>
  <si>
    <t>121-4</t>
  </si>
  <si>
    <t>136</t>
  </si>
  <si>
    <t>137</t>
  </si>
  <si>
    <t>138</t>
  </si>
  <si>
    <t>141</t>
  </si>
  <si>
    <t>142</t>
  </si>
  <si>
    <t>144</t>
  </si>
  <si>
    <t>146</t>
  </si>
  <si>
    <t>123</t>
  </si>
  <si>
    <t>149</t>
  </si>
  <si>
    <t>154</t>
  </si>
  <si>
    <t>155</t>
  </si>
  <si>
    <t>156</t>
  </si>
  <si>
    <t>160</t>
  </si>
  <si>
    <t>161</t>
  </si>
  <si>
    <t>163</t>
  </si>
  <si>
    <t>168</t>
  </si>
  <si>
    <t>165</t>
  </si>
  <si>
    <t>201</t>
  </si>
  <si>
    <t>202</t>
  </si>
  <si>
    <t>302</t>
  </si>
  <si>
    <t>251</t>
  </si>
  <si>
    <t>351</t>
  </si>
  <si>
    <t>255</t>
  </si>
  <si>
    <t>352</t>
  </si>
  <si>
    <t>205</t>
  </si>
  <si>
    <t>305</t>
  </si>
  <si>
    <t>211</t>
  </si>
  <si>
    <t>311</t>
  </si>
  <si>
    <t>215</t>
  </si>
  <si>
    <t>315</t>
  </si>
  <si>
    <t>226</t>
  </si>
  <si>
    <t>326</t>
  </si>
  <si>
    <t>221</t>
  </si>
  <si>
    <t>321</t>
  </si>
  <si>
    <t>223</t>
  </si>
  <si>
    <t>323</t>
  </si>
  <si>
    <t>227</t>
  </si>
  <si>
    <t>327</t>
  </si>
  <si>
    <t>228</t>
  </si>
  <si>
    <t>328</t>
  </si>
  <si>
    <t>229</t>
  </si>
  <si>
    <t>329</t>
  </si>
  <si>
    <t>230</t>
  </si>
  <si>
    <t>330</t>
  </si>
  <si>
    <t>231</t>
  </si>
  <si>
    <t>331</t>
  </si>
  <si>
    <t>234</t>
  </si>
  <si>
    <t>334</t>
  </si>
  <si>
    <t>233</t>
  </si>
  <si>
    <t>333</t>
  </si>
  <si>
    <t>235</t>
  </si>
  <si>
    <t>335</t>
  </si>
  <si>
    <t>236</t>
  </si>
  <si>
    <t>336</t>
  </si>
  <si>
    <t>240</t>
  </si>
  <si>
    <t>340</t>
  </si>
  <si>
    <t>241</t>
  </si>
  <si>
    <t>341</t>
  </si>
  <si>
    <t>243</t>
  </si>
  <si>
    <t>343</t>
  </si>
  <si>
    <t>244</t>
  </si>
  <si>
    <t>344</t>
  </si>
  <si>
    <t>248</t>
  </si>
  <si>
    <t>348</t>
  </si>
  <si>
    <t>222</t>
  </si>
  <si>
    <t>322</t>
  </si>
  <si>
    <t>224</t>
  </si>
  <si>
    <t>324</t>
  </si>
  <si>
    <t>250</t>
  </si>
  <si>
    <t>350</t>
  </si>
  <si>
    <t>103</t>
  </si>
  <si>
    <t>181</t>
  </si>
  <si>
    <t>177</t>
  </si>
  <si>
    <t>178</t>
  </si>
  <si>
    <t>185</t>
  </si>
  <si>
    <t>180</t>
  </si>
  <si>
    <t>186</t>
  </si>
  <si>
    <t>290</t>
  </si>
  <si>
    <t>355</t>
  </si>
  <si>
    <t>401</t>
  </si>
  <si>
    <t>402</t>
  </si>
  <si>
    <t>444</t>
  </si>
  <si>
    <t>445</t>
  </si>
  <si>
    <t>411</t>
  </si>
  <si>
    <t>Due to the Treasurer of the Philippines</t>
  </si>
  <si>
    <t>Due to Pag-IBIG - MP2</t>
  </si>
  <si>
    <t>421</t>
  </si>
  <si>
    <t>422</t>
  </si>
  <si>
    <t>424</t>
  </si>
  <si>
    <t>426</t>
  </si>
  <si>
    <t>454-2</t>
  </si>
  <si>
    <t>455</t>
  </si>
  <si>
    <t>501</t>
  </si>
  <si>
    <t>Accumulated Surplus/(Deficit) (Government Equity)</t>
  </si>
  <si>
    <t>510</t>
  </si>
  <si>
    <t>Accumulated Surplus/(Deficit) (Retained Earnings)</t>
  </si>
  <si>
    <t>512</t>
  </si>
  <si>
    <t>664</t>
  </si>
  <si>
    <t>651</t>
  </si>
  <si>
    <t>656</t>
  </si>
  <si>
    <t>657</t>
  </si>
  <si>
    <t>653</t>
  </si>
  <si>
    <t>654</t>
  </si>
  <si>
    <t>701</t>
  </si>
  <si>
    <t>705</t>
  </si>
  <si>
    <t>711</t>
  </si>
  <si>
    <t>713</t>
  </si>
  <si>
    <t>714</t>
  </si>
  <si>
    <t>715</t>
  </si>
  <si>
    <t>717</t>
  </si>
  <si>
    <t>720</t>
  </si>
  <si>
    <t>721</t>
  </si>
  <si>
    <t>722</t>
  </si>
  <si>
    <t>723</t>
  </si>
  <si>
    <t>725</t>
  </si>
  <si>
    <t>724</t>
  </si>
  <si>
    <t>731</t>
  </si>
  <si>
    <t>732</t>
  </si>
  <si>
    <t>733</t>
  </si>
  <si>
    <t>734</t>
  </si>
  <si>
    <t>740</t>
  </si>
  <si>
    <t>742</t>
  </si>
  <si>
    <t>749</t>
  </si>
  <si>
    <t>751</t>
  </si>
  <si>
    <t>752</t>
  </si>
  <si>
    <t>753</t>
  </si>
  <si>
    <t>754</t>
  </si>
  <si>
    <t>755</t>
  </si>
  <si>
    <t>756</t>
  </si>
  <si>
    <t>758</t>
  </si>
  <si>
    <t>759</t>
  </si>
  <si>
    <t>760</t>
  </si>
  <si>
    <t>761</t>
  </si>
  <si>
    <t>763</t>
  </si>
  <si>
    <t>764</t>
  </si>
  <si>
    <t>765</t>
  </si>
  <si>
    <t>766</t>
  </si>
  <si>
    <t>767</t>
  </si>
  <si>
    <t>768</t>
  </si>
  <si>
    <t>771</t>
  </si>
  <si>
    <t>773</t>
  </si>
  <si>
    <t>772</t>
  </si>
  <si>
    <t>774</t>
  </si>
  <si>
    <t>775</t>
  </si>
  <si>
    <t>779</t>
  </si>
  <si>
    <t>791</t>
  </si>
  <si>
    <t>792</t>
  </si>
  <si>
    <t>793</t>
  </si>
  <si>
    <t>799</t>
  </si>
  <si>
    <t>796</t>
  </si>
  <si>
    <t>797</t>
  </si>
  <si>
    <t>795</t>
  </si>
  <si>
    <t>802</t>
  </si>
  <si>
    <t>854</t>
  </si>
  <si>
    <t>855</t>
  </si>
  <si>
    <t>811</t>
  </si>
  <si>
    <t>815</t>
  </si>
  <si>
    <t>826</t>
  </si>
  <si>
    <t>821</t>
  </si>
  <si>
    <t>823</t>
  </si>
  <si>
    <t>829</t>
  </si>
  <si>
    <t>830</t>
  </si>
  <si>
    <t>831</t>
  </si>
  <si>
    <t>832</t>
  </si>
  <si>
    <t>833</t>
  </si>
  <si>
    <t>834</t>
  </si>
  <si>
    <t>835</t>
  </si>
  <si>
    <t>836</t>
  </si>
  <si>
    <t>840</t>
  </si>
  <si>
    <t>841</t>
  </si>
  <si>
    <t>843</t>
  </si>
  <si>
    <t>844</t>
  </si>
  <si>
    <t>848</t>
  </si>
  <si>
    <t>822</t>
  </si>
  <si>
    <t>850</t>
  </si>
  <si>
    <t>872</t>
  </si>
  <si>
    <t>891</t>
  </si>
  <si>
    <t>892</t>
  </si>
  <si>
    <t>893</t>
  </si>
  <si>
    <t>780</t>
  </si>
  <si>
    <t>781</t>
  </si>
  <si>
    <t>783</t>
  </si>
  <si>
    <t>784</t>
  </si>
  <si>
    <t>782</t>
  </si>
  <si>
    <t>778</t>
  </si>
  <si>
    <t>786</t>
  </si>
  <si>
    <t>878</t>
  </si>
  <si>
    <t>884</t>
  </si>
  <si>
    <t>975</t>
  </si>
  <si>
    <t>971</t>
  </si>
  <si>
    <t>902</t>
  </si>
  <si>
    <t>955</t>
  </si>
  <si>
    <t>911</t>
  </si>
  <si>
    <t>915</t>
  </si>
  <si>
    <t>926</t>
  </si>
  <si>
    <t>921</t>
  </si>
  <si>
    <t>923</t>
  </si>
  <si>
    <t>927</t>
  </si>
  <si>
    <t>929</t>
  </si>
  <si>
    <t>930</t>
  </si>
  <si>
    <t>931</t>
  </si>
  <si>
    <t>934</t>
  </si>
  <si>
    <t>935</t>
  </si>
  <si>
    <t>936</t>
  </si>
  <si>
    <t>940</t>
  </si>
  <si>
    <t>941</t>
  </si>
  <si>
    <t>943</t>
  </si>
  <si>
    <t>944</t>
  </si>
  <si>
    <t>948</t>
  </si>
  <si>
    <t>922</t>
  </si>
  <si>
    <t>924</t>
  </si>
  <si>
    <t>950</t>
  </si>
  <si>
    <t>Fund 501 LFPS (LBP Account # 0112-1156-84)</t>
  </si>
  <si>
    <t>Bayaoas, Urdaneta City, Pangasinan</t>
  </si>
  <si>
    <t>Pangasinan IMO</t>
  </si>
  <si>
    <t>Rosalita M. Ubando</t>
  </si>
  <si>
    <t>LA Union Imo</t>
  </si>
  <si>
    <t>Ilocos Sur IMO</t>
  </si>
  <si>
    <t>Ilocos Norte IMO</t>
  </si>
  <si>
    <t>VANESSA C. MOULIC, CPA</t>
  </si>
  <si>
    <t>Division Manager-AFD</t>
  </si>
  <si>
    <t>Ilocos Norte</t>
  </si>
  <si>
    <t>Ilocos Norte PIO</t>
  </si>
  <si>
    <t>Ilocos Norte INIS</t>
  </si>
  <si>
    <t>Ilocos Norte NISRIP</t>
  </si>
  <si>
    <t>Ilocos Norte SULVEC</t>
  </si>
  <si>
    <t>Iloco Sur IMO</t>
  </si>
  <si>
    <t>Ilocos Sur PIO</t>
  </si>
  <si>
    <t>Ilocos Sur RIS</t>
  </si>
  <si>
    <t>Ilocos Sur BPIS</t>
  </si>
  <si>
    <t xml:space="preserve">La Union </t>
  </si>
  <si>
    <t>La Union PIO</t>
  </si>
  <si>
    <t>La Union MASALIP RIS</t>
  </si>
  <si>
    <t>La Union AMBURAYAN RIS</t>
  </si>
  <si>
    <t>5</t>
  </si>
  <si>
    <t>5-1</t>
  </si>
  <si>
    <t>Pangasinan PIO</t>
  </si>
  <si>
    <t>5-2</t>
  </si>
  <si>
    <t>Pangasinan ARIS</t>
  </si>
  <si>
    <t>Fund 101 (LBP Account # 0112-1156-50)</t>
  </si>
  <si>
    <t>Fund 501 SUBSIDY NISRIP (LBP Account # 0112-1156-76)</t>
  </si>
  <si>
    <t>Fund 102 NISRIP-PC (LBP Account # 0112-1151-61)</t>
  </si>
  <si>
    <t>Fund 102 PIDP PC (LBP Account # 0112-1145-80)</t>
  </si>
  <si>
    <t>Fund 158 ARISP III (LBP Account # 0112-1144-59)</t>
  </si>
  <si>
    <t>Gross Amount BIR</t>
  </si>
  <si>
    <t>Project</t>
  </si>
  <si>
    <t>Sub-Project</t>
  </si>
  <si>
    <t>Fund 501 LFPS(INISAIP) (LBP Account # 0112-1156-84)</t>
  </si>
  <si>
    <t>RHODA S. ECHANES</t>
  </si>
  <si>
    <t>Financial Planning Specialist</t>
  </si>
  <si>
    <t>Fund 501 LFPS ARISEP (LBP Account # 3792-1011-50)</t>
  </si>
  <si>
    <t>Fund 501 SUBSIDY INISAIP (LBP Account # 0112-1156-76)</t>
  </si>
  <si>
    <t>Fund 501 TRUST (LBP Account # 0112-1157-14)</t>
  </si>
  <si>
    <t>428</t>
  </si>
  <si>
    <t>Trut Liabilities-Disallowances/Charges</t>
  </si>
  <si>
    <t>412-1</t>
  </si>
  <si>
    <t>Due to BIR - Compensation</t>
  </si>
  <si>
    <t>412-2</t>
  </si>
  <si>
    <t>Due to BIR - 5%</t>
  </si>
  <si>
    <t>412-3</t>
  </si>
  <si>
    <t>Due to BIR - 3%</t>
  </si>
  <si>
    <t>412-4</t>
  </si>
  <si>
    <t>Due to BIR - 2%</t>
  </si>
  <si>
    <t>412-5</t>
  </si>
  <si>
    <t>Due to BIR - 1%</t>
  </si>
  <si>
    <t>412-6</t>
  </si>
  <si>
    <t>Due to BIR - 10%</t>
  </si>
  <si>
    <t>PRINCESS SHAIRA GRACE T. TORALBA</t>
  </si>
  <si>
    <t>Marilou Lorenzo</t>
  </si>
  <si>
    <t>Leave Benefits Payable</t>
  </si>
  <si>
    <t>884-1</t>
  </si>
  <si>
    <t>884-4</t>
  </si>
  <si>
    <t>417</t>
  </si>
  <si>
    <t>Due to SSS</t>
  </si>
  <si>
    <t>Normal Balance</t>
  </si>
  <si>
    <t>CO PPSAS CODE</t>
  </si>
  <si>
    <t>102</t>
  </si>
  <si>
    <t>1-01-01-010</t>
  </si>
  <si>
    <t>1-01-01-020</t>
  </si>
  <si>
    <t>1-01-02-020</t>
  </si>
  <si>
    <t>1-01-02-02024</t>
  </si>
  <si>
    <t>1-01-02-02029</t>
  </si>
  <si>
    <t>1-01-02-030</t>
  </si>
  <si>
    <t>1-01-02-03001</t>
  </si>
  <si>
    <t>1-01-02-03004</t>
  </si>
  <si>
    <t>1-01-02-040</t>
  </si>
  <si>
    <t>1-01-02-04001</t>
  </si>
  <si>
    <t>1-01-03-02000</t>
  </si>
  <si>
    <t>1-01-03-030</t>
  </si>
  <si>
    <t>1-01-03-03001</t>
  </si>
  <si>
    <t>1-01-03-04000</t>
  </si>
  <si>
    <t>1-01-03-04001</t>
  </si>
  <si>
    <t>1-03-01-010</t>
  </si>
  <si>
    <t xml:space="preserve">Accounts Receivable - ISF </t>
  </si>
  <si>
    <t>1-03-01-010A</t>
  </si>
  <si>
    <t>121-2</t>
  </si>
  <si>
    <t>Accounts Receivable - ISF (Back Accounts)</t>
  </si>
  <si>
    <t>1-03-01-010B</t>
  </si>
  <si>
    <t>1-03-01-010C</t>
  </si>
  <si>
    <t>1-03-01-010E</t>
  </si>
  <si>
    <t>301-A</t>
  </si>
  <si>
    <t>1-03-01-012</t>
  </si>
  <si>
    <t>1-03-03-010</t>
  </si>
  <si>
    <t>1-03-03-050</t>
  </si>
  <si>
    <t>1-03-03-030</t>
  </si>
  <si>
    <t>1-03-04-060</t>
  </si>
  <si>
    <t>1-03-04-070</t>
  </si>
  <si>
    <t>1-03-04-050</t>
  </si>
  <si>
    <t>1-03-99-010</t>
  </si>
  <si>
    <t>1-03-99-020</t>
  </si>
  <si>
    <t>301-B</t>
  </si>
  <si>
    <t>Allowance for Impairment-Due from Officers and Employees</t>
  </si>
  <si>
    <t>1-03-99-022</t>
  </si>
  <si>
    <t>1-03-99-990</t>
  </si>
  <si>
    <t>1-04-01-010</t>
  </si>
  <si>
    <t>157</t>
  </si>
  <si>
    <t>Property and Equipment for Distribution</t>
  </si>
  <si>
    <t>1-04-02-090</t>
  </si>
  <si>
    <t>1-04-04-010</t>
  </si>
  <si>
    <t>1-04-04-020</t>
  </si>
  <si>
    <t>158</t>
  </si>
  <si>
    <t>Non-Accountable Forms Inventory</t>
  </si>
  <si>
    <t>1-04-04-030</t>
  </si>
  <si>
    <t>159</t>
  </si>
  <si>
    <t>Drugs and Medicines Inventory</t>
  </si>
  <si>
    <t>1-04-04-060</t>
  </si>
  <si>
    <t>1-04-04-070</t>
  </si>
  <si>
    <t>1-04-04-080</t>
  </si>
  <si>
    <t>162</t>
  </si>
  <si>
    <t>Agricultural and Marine Supplies Inventory</t>
  </si>
  <si>
    <t>1-04-04-090</t>
  </si>
  <si>
    <t>1-04-04-100</t>
  </si>
  <si>
    <t>164</t>
  </si>
  <si>
    <t>Military, Police and Traffic Supplies Inventory</t>
  </si>
  <si>
    <t>1-04-04-110</t>
  </si>
  <si>
    <t>1-04-04-130</t>
  </si>
  <si>
    <t>166</t>
  </si>
  <si>
    <t>Electrical Supplies and Materials Inventory</t>
  </si>
  <si>
    <t>1-04-04-190</t>
  </si>
  <si>
    <t>1-04-04-990</t>
  </si>
  <si>
    <t>1-04-05-010</t>
  </si>
  <si>
    <t>1-04-05-020</t>
  </si>
  <si>
    <t>1-04-05-030</t>
  </si>
  <si>
    <t>1-04-05-040</t>
  </si>
  <si>
    <t>1-04-05-050</t>
  </si>
  <si>
    <t>1-04-05-060</t>
  </si>
  <si>
    <t>1-04-05-070</t>
  </si>
  <si>
    <t>1-04-05-080</t>
  </si>
  <si>
    <t>1-04-05-090</t>
  </si>
  <si>
    <t>1-04-05-100</t>
  </si>
  <si>
    <t>1-04-05-110</t>
  </si>
  <si>
    <t>1-04-05-120</t>
  </si>
  <si>
    <t>1-04-05-130</t>
  </si>
  <si>
    <t>Semi-Expendable Other Equipment</t>
  </si>
  <si>
    <t>1-04-05-990</t>
  </si>
  <si>
    <t>1-04-06-010</t>
  </si>
  <si>
    <t>1-04-06-020</t>
  </si>
  <si>
    <t>1-06-01-010</t>
  </si>
  <si>
    <t>1-06-02-990</t>
  </si>
  <si>
    <t>1-06-02-991</t>
  </si>
  <si>
    <t>1-06-03-010</t>
  </si>
  <si>
    <t>1-06-03-011</t>
  </si>
  <si>
    <t>1-06-03-040</t>
  </si>
  <si>
    <t>1-06-03-041</t>
  </si>
  <si>
    <t>1-06-03-050</t>
  </si>
  <si>
    <t>1-06-03-051</t>
  </si>
  <si>
    <t>1-06-04-010</t>
  </si>
  <si>
    <t>1-06-04-011</t>
  </si>
  <si>
    <t>1-06-04-990</t>
  </si>
  <si>
    <t>1-06-04-991</t>
  </si>
  <si>
    <t>1-06-05-010</t>
  </si>
  <si>
    <t>1-06-05-011</t>
  </si>
  <si>
    <t>1-06-05-020</t>
  </si>
  <si>
    <t>1-06-05-021</t>
  </si>
  <si>
    <t>1-06-05-030</t>
  </si>
  <si>
    <t>1-06-05-031</t>
  </si>
  <si>
    <t>1-06-05-040</t>
  </si>
  <si>
    <t>1-06-05-041</t>
  </si>
  <si>
    <t>1-06-05-050</t>
  </si>
  <si>
    <t>1-06-05-051</t>
  </si>
  <si>
    <t>1-06-05-070</t>
  </si>
  <si>
    <t>1-06-05-071</t>
  </si>
  <si>
    <t>1-06-05-080</t>
  </si>
  <si>
    <t>1-06-05-081</t>
  </si>
  <si>
    <t>1-06-05-090</t>
  </si>
  <si>
    <t>1-06-05-091</t>
  </si>
  <si>
    <t>1-06-05-100</t>
  </si>
  <si>
    <t>1-06-05-101</t>
  </si>
  <si>
    <t>1-06-05-110</t>
  </si>
  <si>
    <t>1-06-05-111</t>
  </si>
  <si>
    <t>1-06-05-130</t>
  </si>
  <si>
    <t>1-06-05-131</t>
  </si>
  <si>
    <t>1-06-05-140</t>
  </si>
  <si>
    <t>1-06-05-141</t>
  </si>
  <si>
    <t>1-06-05-990</t>
  </si>
  <si>
    <t>1-06-05-991</t>
  </si>
  <si>
    <t>1-06-06-010</t>
  </si>
  <si>
    <t>1-06-06-011</t>
  </si>
  <si>
    <t>1-06-06-030</t>
  </si>
  <si>
    <t>1-06-06-031</t>
  </si>
  <si>
    <t>1-06-06-040</t>
  </si>
  <si>
    <t>1-06-06-041</t>
  </si>
  <si>
    <t>1-06-06-990</t>
  </si>
  <si>
    <t>1-06-06-991</t>
  </si>
  <si>
    <t>1-06-07-010</t>
  </si>
  <si>
    <t>1-06-07-011</t>
  </si>
  <si>
    <t>1-06-07-020</t>
  </si>
  <si>
    <t>1-06-07-021</t>
  </si>
  <si>
    <t>270-Land Imp</t>
  </si>
  <si>
    <t>Construction in Progress- Land Improvements</t>
  </si>
  <si>
    <t>1-06-98-010</t>
  </si>
  <si>
    <t>270-Infra</t>
  </si>
  <si>
    <t xml:space="preserve">Construction in Progress-Infrastructure Assets </t>
  </si>
  <si>
    <t>1-06-98-020</t>
  </si>
  <si>
    <t>270-Bldg/OS</t>
  </si>
  <si>
    <t>Construction in Progress-Building and Other Structures</t>
  </si>
  <si>
    <t>1-06-98-030</t>
  </si>
  <si>
    <t>270-F&amp;F</t>
  </si>
  <si>
    <t>Construction in Progress-furniture &amp; Fixtures</t>
  </si>
  <si>
    <t>1-06-98-060</t>
  </si>
  <si>
    <t>1-06-98-990</t>
  </si>
  <si>
    <t>1-06-98-991</t>
  </si>
  <si>
    <t>280</t>
  </si>
  <si>
    <t>Computer Software</t>
  </si>
  <si>
    <t>1-08-02-010</t>
  </si>
  <si>
    <t>380</t>
  </si>
  <si>
    <t>Accumulated Amortization-Computer Software</t>
  </si>
  <si>
    <t>1-08-01-021</t>
  </si>
  <si>
    <t>281</t>
  </si>
  <si>
    <t>Other Intangible Assets</t>
  </si>
  <si>
    <t>1-08-01-990</t>
  </si>
  <si>
    <t>1-99-01-020</t>
  </si>
  <si>
    <t>105</t>
  </si>
  <si>
    <t>Advances for Operating Expenses</t>
  </si>
  <si>
    <t>1-99-01-010</t>
  </si>
  <si>
    <t>1-99-01-030</t>
  </si>
  <si>
    <t>1-99-01-040</t>
  </si>
  <si>
    <t>1-99-02-010</t>
  </si>
  <si>
    <t>1-99-02-020</t>
  </si>
  <si>
    <t>1-99-02-050</t>
  </si>
  <si>
    <t>1-99-02-990</t>
  </si>
  <si>
    <t>1-99-03-010</t>
  </si>
  <si>
    <t>1-99-03-020</t>
  </si>
  <si>
    <t>1-99-99-990A</t>
  </si>
  <si>
    <t>290A</t>
  </si>
  <si>
    <t>Other Assets- Unserviceable Assets</t>
  </si>
  <si>
    <t>1-99-99-990B</t>
  </si>
  <si>
    <t>1-99-99-991</t>
  </si>
  <si>
    <t>2-01-01-010</t>
  </si>
  <si>
    <t>2-01-01-020</t>
  </si>
  <si>
    <t>403-FO</t>
  </si>
  <si>
    <t>2-01-01-040</t>
  </si>
  <si>
    <t>2-01-02-040</t>
  </si>
  <si>
    <t>2-01-02-050</t>
  </si>
  <si>
    <t>2-02-01-010</t>
  </si>
  <si>
    <t>2-02-01-020</t>
  </si>
  <si>
    <t>2-02-01-030</t>
  </si>
  <si>
    <t>2-02-01-040</t>
  </si>
  <si>
    <t>2-02-01-050</t>
  </si>
  <si>
    <t>2-02-01-110</t>
  </si>
  <si>
    <t>2-02-01-090</t>
  </si>
  <si>
    <t>2-03-01-060</t>
  </si>
  <si>
    <t>2-03-01-070</t>
  </si>
  <si>
    <t>2-03-01-050</t>
  </si>
  <si>
    <t>425</t>
  </si>
  <si>
    <t>Trust Liabilities</t>
  </si>
  <si>
    <t>2-04-01-010</t>
  </si>
  <si>
    <t>2-04-01-040</t>
  </si>
  <si>
    <t>Trust Liabilities-Disallowances/Charges</t>
  </si>
  <si>
    <t>2-04-01-080</t>
  </si>
  <si>
    <t>Deferred Credits (Irrigation Service Fee)</t>
  </si>
  <si>
    <t>2-05-01-990A</t>
  </si>
  <si>
    <t>456-RO</t>
  </si>
  <si>
    <t>2-06-01-020</t>
  </si>
  <si>
    <t>456-FO</t>
  </si>
  <si>
    <t>2-99-99-990</t>
  </si>
  <si>
    <t>3-01-01-010</t>
  </si>
  <si>
    <t>3-03-01-010</t>
  </si>
  <si>
    <t>625-1</t>
  </si>
  <si>
    <t>Irrigation Service Fee- Principal (Current Account)</t>
  </si>
  <si>
    <t>4-02-01-990A</t>
  </si>
  <si>
    <t>Irrigation Service Fee- Principal (Back Account)</t>
  </si>
  <si>
    <t>4-02-01-990B</t>
  </si>
  <si>
    <t>Irrigation Service Fee- Principal (Back Account)-CAP</t>
  </si>
  <si>
    <t>4-02-01-990C</t>
  </si>
  <si>
    <t>4-02-01-990D</t>
  </si>
  <si>
    <t>CIS Amortization (Current Account)</t>
  </si>
  <si>
    <t>4-02-01-990E</t>
  </si>
  <si>
    <t>CIS Amortization (Back Account)</t>
  </si>
  <si>
    <t>4-02-01-990F</t>
  </si>
  <si>
    <t>4-02-01-990H</t>
  </si>
  <si>
    <t>4-02-01-990I</t>
  </si>
  <si>
    <t>4-02-01-990J</t>
  </si>
  <si>
    <t>4-02-01-990K</t>
  </si>
  <si>
    <t>642-1</t>
  </si>
  <si>
    <t>Equipment Rental</t>
  </si>
  <si>
    <t>4-02-02-050</t>
  </si>
  <si>
    <t>4-02-02-050A</t>
  </si>
  <si>
    <t>4-02-02-050B</t>
  </si>
  <si>
    <t>4-02-02-050C</t>
  </si>
  <si>
    <t>4-02-02-050D</t>
  </si>
  <si>
    <t>642-1E</t>
  </si>
  <si>
    <t>Income from NIA facilities/Dormitory operations</t>
  </si>
  <si>
    <t>4-02-02-050E</t>
  </si>
  <si>
    <t>4-02-02-130</t>
  </si>
  <si>
    <t>4-02-02-210</t>
  </si>
  <si>
    <t>4-02-01-140</t>
  </si>
  <si>
    <t>4-03-01-010</t>
  </si>
  <si>
    <t>4-03-01-030</t>
  </si>
  <si>
    <t>4-03-01-050</t>
  </si>
  <si>
    <t>4-03-01-060</t>
  </si>
  <si>
    <t>4-03-01-070</t>
  </si>
  <si>
    <t>4-05-01-170</t>
  </si>
  <si>
    <t>Miscellaneous Income-Bid Documents</t>
  </si>
  <si>
    <t>4-06-09-990A</t>
  </si>
  <si>
    <t>678-12</t>
  </si>
  <si>
    <t>Miscellaneous Income-Scrap of Fixed Assets</t>
  </si>
  <si>
    <t>4-06-09-990L</t>
  </si>
  <si>
    <t>Miscellaneous Income-Filing Fee/Certification</t>
  </si>
  <si>
    <t>4-06-09-990U</t>
  </si>
  <si>
    <t>Miscellaneous Income-Liquidated Damages</t>
  </si>
  <si>
    <t>4-06-09-990K</t>
  </si>
  <si>
    <t>678-13B</t>
  </si>
  <si>
    <t>Miscellaneous Income-Other Miscellaneous Income</t>
  </si>
  <si>
    <t>4-06-09-990V</t>
  </si>
  <si>
    <t>5-01-01-010</t>
  </si>
  <si>
    <t>5-01-01-020</t>
  </si>
  <si>
    <t>705A</t>
  </si>
  <si>
    <t>Salaries and Wages-Casual</t>
  </si>
  <si>
    <t>5-01-01-020A</t>
  </si>
  <si>
    <t>Personal Economic Relief Allowance (PERA)</t>
  </si>
  <si>
    <t>5-01-02-010</t>
  </si>
  <si>
    <t>5-01-02-020</t>
  </si>
  <si>
    <t>5-01-02-030</t>
  </si>
  <si>
    <t>5-01-02-040</t>
  </si>
  <si>
    <t>5-01-02-050</t>
  </si>
  <si>
    <t>5-01-02-060</t>
  </si>
  <si>
    <t>5-01-02-070</t>
  </si>
  <si>
    <t>5-01-02-080</t>
  </si>
  <si>
    <t>5-01-02-100</t>
  </si>
  <si>
    <t>5-01-02-110</t>
  </si>
  <si>
    <t>5-01-02-120</t>
  </si>
  <si>
    <t>5-01-02-130</t>
  </si>
  <si>
    <t>Year End Bonus</t>
  </si>
  <si>
    <t>5-01-02-140</t>
  </si>
  <si>
    <t>5-01-02-150</t>
  </si>
  <si>
    <t>726</t>
  </si>
  <si>
    <t>Mid-Year Bonus</t>
  </si>
  <si>
    <t>5-01-02-160</t>
  </si>
  <si>
    <t>Other Bonuses and Allowances - Collective Negotiation Agreement Incentive Allowance</t>
  </si>
  <si>
    <t>5-01-02-990D</t>
  </si>
  <si>
    <t>Other Bonuses and Allowances - Rice Subsidy Allowance</t>
  </si>
  <si>
    <t>5-01-02-990I</t>
  </si>
  <si>
    <t>5-01-02-990A</t>
  </si>
  <si>
    <t>5-01-02-990B</t>
  </si>
  <si>
    <t>5-01-02-990C</t>
  </si>
  <si>
    <t>5-01-02-990G</t>
  </si>
  <si>
    <t>719-11</t>
  </si>
  <si>
    <t>Other Bonuses and Allowances - Performace Based Bonus</t>
  </si>
  <si>
    <t>5-01-02-990K</t>
  </si>
  <si>
    <t>719-12</t>
  </si>
  <si>
    <t>Other Bonuses and Allowances - Personnel Enhancement Incentive</t>
  </si>
  <si>
    <t>5-01-02-990L</t>
  </si>
  <si>
    <t>719-13</t>
  </si>
  <si>
    <t>Other Bonuses and Allowances - SRI</t>
  </si>
  <si>
    <t>5-01-02-990M</t>
  </si>
  <si>
    <t>5-01-03-010</t>
  </si>
  <si>
    <t>5-01-03-020</t>
  </si>
  <si>
    <t>5-01-03-030</t>
  </si>
  <si>
    <t>5-01-03-040</t>
  </si>
  <si>
    <t>5-01-04-020</t>
  </si>
  <si>
    <t>5-01-04-030</t>
  </si>
  <si>
    <t>Other Personnel Benefits</t>
  </si>
  <si>
    <t>5-01-04-990</t>
  </si>
  <si>
    <t>5-02-01-010</t>
  </si>
  <si>
    <t>5-02-01-020</t>
  </si>
  <si>
    <t>5-02-02-010</t>
  </si>
  <si>
    <t>5-02-02-020</t>
  </si>
  <si>
    <t>5-02-03-010</t>
  </si>
  <si>
    <t>5-02-03-020</t>
  </si>
  <si>
    <t>757</t>
  </si>
  <si>
    <t>Non-Accountable Forms Expense</t>
  </si>
  <si>
    <t>5-02-03-030</t>
  </si>
  <si>
    <t>5-02-03-050</t>
  </si>
  <si>
    <t>5-02-03-070</t>
  </si>
  <si>
    <t>5-02-03-080</t>
  </si>
  <si>
    <t>5-02-03-090</t>
  </si>
  <si>
    <t>5-02-03-110</t>
  </si>
  <si>
    <t>5-02-03-120</t>
  </si>
  <si>
    <t>5-02-03-210</t>
  </si>
  <si>
    <t>5-02-03-220</t>
  </si>
  <si>
    <t>770</t>
  </si>
  <si>
    <t>Electrical Supplies and Materials Expense</t>
  </si>
  <si>
    <t>5-02-03-260</t>
  </si>
  <si>
    <t>762-2</t>
  </si>
  <si>
    <t>Housekeeping/Cleaning Supplies Expense</t>
  </si>
  <si>
    <t>5-02-03-280</t>
  </si>
  <si>
    <t>5-02-03-990</t>
  </si>
  <si>
    <t>5-02-04-010</t>
  </si>
  <si>
    <t>5-02-04-020</t>
  </si>
  <si>
    <t>5-02-04-990</t>
  </si>
  <si>
    <t>5-02-05-010</t>
  </si>
  <si>
    <t>5-02-05-020A</t>
  </si>
  <si>
    <t>5-02-05-020B</t>
  </si>
  <si>
    <t>5-02-05-030</t>
  </si>
  <si>
    <t>5-02-05-040</t>
  </si>
  <si>
    <t>5-02-06-010</t>
  </si>
  <si>
    <t>5-02-06-030</t>
  </si>
  <si>
    <t>5-02-11-010</t>
  </si>
  <si>
    <t>5-02-11-020</t>
  </si>
  <si>
    <t>5-02-11-030</t>
  </si>
  <si>
    <t>5-02-11-990</t>
  </si>
  <si>
    <t>5-02-12-020</t>
  </si>
  <si>
    <t>5-02-12-030</t>
  </si>
  <si>
    <t>5-02-12-990</t>
  </si>
  <si>
    <t>5-02-13-020</t>
  </si>
  <si>
    <t>Repairs and Maintenance-Infrastructure Assets - Water Supply Systems</t>
  </si>
  <si>
    <t>5-02-13-030B</t>
  </si>
  <si>
    <t xml:space="preserve">Repairs and Maintenance-Infrastructure Assets - Other Infrastructure Assets </t>
  </si>
  <si>
    <t>5-02-13-030E</t>
  </si>
  <si>
    <t>5-02-13-040A</t>
  </si>
  <si>
    <t>5-02-13-040C</t>
  </si>
  <si>
    <t>5-02-13-050A</t>
  </si>
  <si>
    <t>5-02-13-050B</t>
  </si>
  <si>
    <t>5-02-13-050C</t>
  </si>
  <si>
    <t>5-02-13-050F</t>
  </si>
  <si>
    <t>5-02-13-050G</t>
  </si>
  <si>
    <t>5-02-13-050H</t>
  </si>
  <si>
    <t>5-02-13-050I</t>
  </si>
  <si>
    <t>5-02-13-050J</t>
  </si>
  <si>
    <t>5-02-13-050K</t>
  </si>
  <si>
    <t>5-02-13-050L</t>
  </si>
  <si>
    <t>5-02-13-050M</t>
  </si>
  <si>
    <t>Repairs and Maintenance-Machinery and Equipment - Other Equipment</t>
  </si>
  <si>
    <t>5-02-13-050O</t>
  </si>
  <si>
    <t>5-02-13-060A</t>
  </si>
  <si>
    <t>5-02-13-060B</t>
  </si>
  <si>
    <t>5-02-13-060C</t>
  </si>
  <si>
    <t>5-02-13-060D</t>
  </si>
  <si>
    <t>5-02-13-070</t>
  </si>
  <si>
    <t xml:space="preserve">Repairs and Maintenance-Other Property, Plant and Equipment </t>
  </si>
  <si>
    <t>5-02-13-990</t>
  </si>
  <si>
    <t>5-02-14-070</t>
  </si>
  <si>
    <t>5-02-15-010</t>
  </si>
  <si>
    <t>5-02-15-020</t>
  </si>
  <si>
    <t>5-02-15-030</t>
  </si>
  <si>
    <t>883</t>
  </si>
  <si>
    <t>Labor and Wages</t>
  </si>
  <si>
    <t>5-02-16-010</t>
  </si>
  <si>
    <t>5-02-99-010</t>
  </si>
  <si>
    <t>5-02-99-020</t>
  </si>
  <si>
    <t>5-02-99-030</t>
  </si>
  <si>
    <t>5-02-99-040</t>
  </si>
  <si>
    <t>5-02-99-050</t>
  </si>
  <si>
    <t>5-02-99-060</t>
  </si>
  <si>
    <t>5-02-99-070</t>
  </si>
  <si>
    <t>5-02-99-080</t>
  </si>
  <si>
    <t>879</t>
  </si>
  <si>
    <t>Major Events and Conventions Expenses</t>
  </si>
  <si>
    <t>5-02-99-180</t>
  </si>
  <si>
    <t>OMOE- Meals &amp; Snacks</t>
  </si>
  <si>
    <t>884-2</t>
  </si>
  <si>
    <t>OMOE- Laboratory Analysis of Soil &amp; Water Sample</t>
  </si>
  <si>
    <t>OMOE- Contractual Services</t>
  </si>
  <si>
    <t>OMOE- Job Order</t>
  </si>
  <si>
    <t>884-5</t>
  </si>
  <si>
    <t>OMOE- Collection/Viability Bonus</t>
  </si>
  <si>
    <t>884-6</t>
  </si>
  <si>
    <t>OMOE- Collection Expenses</t>
  </si>
  <si>
    <t>884-7</t>
  </si>
  <si>
    <t>OMOE- Motor Cycle Allowance</t>
  </si>
  <si>
    <t>5-02-99-990G</t>
  </si>
  <si>
    <t>884-8</t>
  </si>
  <si>
    <t>OMOE- Sports</t>
  </si>
  <si>
    <t>5-02-99-990H</t>
  </si>
  <si>
    <t>884-9</t>
  </si>
  <si>
    <t>OMOE- Rice Subsidy Allowance</t>
  </si>
  <si>
    <t>5-02-99-990I</t>
  </si>
  <si>
    <t>884-10</t>
  </si>
  <si>
    <t>OMOE- Gratuity Pay</t>
  </si>
  <si>
    <t>5-02-99-990J</t>
  </si>
  <si>
    <t>884-11</t>
  </si>
  <si>
    <t>OMOE- OME- Annual Physical Exam</t>
  </si>
  <si>
    <t>5-02-99-990K</t>
  </si>
  <si>
    <t>884-12</t>
  </si>
  <si>
    <t>OMOE- OME- IA Remuneration for Operation &amp; Maintenance</t>
  </si>
  <si>
    <t>5-02-99-990L</t>
  </si>
  <si>
    <t>884-13</t>
  </si>
  <si>
    <t>OMOE- OME- COVID 19 Expenses</t>
  </si>
  <si>
    <t>5-02-99-990N</t>
  </si>
  <si>
    <t>884-14</t>
  </si>
  <si>
    <t>OMOE- OME- Various Expenses</t>
  </si>
  <si>
    <t>5-02-99-990M</t>
  </si>
  <si>
    <t>Depreciation-Other Land Improvements</t>
  </si>
  <si>
    <t>5-05-01-020B</t>
  </si>
  <si>
    <t>Depreciation-Infrastructure Assets - Water Supply Systems</t>
  </si>
  <si>
    <t>5-05-01-030C</t>
  </si>
  <si>
    <t>5-05-01-040A</t>
  </si>
  <si>
    <t>5-05-01-040C</t>
  </si>
  <si>
    <t>5-05-01-050A</t>
  </si>
  <si>
    <t>5-05-01-050B</t>
  </si>
  <si>
    <t>5-05-01-050C</t>
  </si>
  <si>
    <t>5-05-01-050D</t>
  </si>
  <si>
    <t>5-05-01-050F</t>
  </si>
  <si>
    <t>5-05-01-050G</t>
  </si>
  <si>
    <t>5-05-01-050H</t>
  </si>
  <si>
    <t>5-05-01-050I</t>
  </si>
  <si>
    <t>5-05-01-050L</t>
  </si>
  <si>
    <t>5-05-01-050M</t>
  </si>
  <si>
    <t>5-05-01-050P</t>
  </si>
  <si>
    <t>5-05-01-060A</t>
  </si>
  <si>
    <t>5-05-01-060B</t>
  </si>
  <si>
    <t>5-05-01-060C</t>
  </si>
  <si>
    <t>5-05-01-060D</t>
  </si>
  <si>
    <t>5-05-01-070A</t>
  </si>
  <si>
    <t>5-05-01-070B</t>
  </si>
  <si>
    <t>970-A</t>
  </si>
  <si>
    <t>Impairment Loss- Loans and Receivables</t>
  </si>
  <si>
    <t>5-05-03-030</t>
  </si>
  <si>
    <t>970-B</t>
  </si>
  <si>
    <t>Impairment Loss- Other Receivables</t>
  </si>
  <si>
    <t>5-05-03-060</t>
  </si>
  <si>
    <t>970-C</t>
  </si>
  <si>
    <t>Impairment Loss- Inventories</t>
  </si>
  <si>
    <t>5-05-03-070</t>
  </si>
  <si>
    <t>970-D</t>
  </si>
  <si>
    <t>Impairment Loss- Property,Planr and Equipment</t>
  </si>
  <si>
    <t>5-05-03-090</t>
  </si>
  <si>
    <t>111FO-COB</t>
  </si>
  <si>
    <t>Cash in Bank-Local Currency, Current Account - FO COB</t>
  </si>
  <si>
    <t>111FO-TRUST</t>
  </si>
  <si>
    <t>Cash in Bank-Local Currency, Current Account - FO TRUST</t>
  </si>
  <si>
    <t>1-01-02-02000ROLP</t>
  </si>
  <si>
    <t>1-01-02-02000RONIMF</t>
  </si>
  <si>
    <t>111RO-TRUST</t>
  </si>
  <si>
    <t>Cash in Bank-Local Currency, Current Account - RO Trust</t>
  </si>
  <si>
    <t>1010202000ROTrust</t>
  </si>
  <si>
    <t>111FO-SUBNISRIP</t>
  </si>
  <si>
    <t>Cash in Bank-Local Currency, Current Account - FO - nisrip</t>
  </si>
  <si>
    <t>10102020FOSUBNISRIP</t>
  </si>
  <si>
    <t>111RO-SUBNISRIP</t>
  </si>
  <si>
    <t>Cash in Bank-Local Currency, Current Account - RO - nisrip</t>
  </si>
  <si>
    <t>10102020ROSUBNISRIP</t>
  </si>
  <si>
    <t>205019900A</t>
  </si>
  <si>
    <t>2-05-01-990B</t>
  </si>
  <si>
    <t>454-3</t>
  </si>
  <si>
    <t>Other Deferred Credits</t>
  </si>
  <si>
    <t>205019900B</t>
  </si>
  <si>
    <t>2-05-01-990C</t>
  </si>
  <si>
    <t>205029900C</t>
  </si>
  <si>
    <t>2-05-02-990</t>
  </si>
  <si>
    <t>Mayla Rose Rafal</t>
  </si>
  <si>
    <t>ROCHELLE E. RABANAL, CPA</t>
  </si>
  <si>
    <t>Chief Corporate Accountant B</t>
  </si>
  <si>
    <t>Name of Bank: LBP-Urdaneta Branch</t>
  </si>
  <si>
    <t>Fund:</t>
  </si>
  <si>
    <t>Account No. :</t>
  </si>
  <si>
    <t>Sub Code
(%)</t>
  </si>
  <si>
    <t>Check/Serial Number</t>
  </si>
  <si>
    <t>DV/Payroll Number</t>
  </si>
  <si>
    <t>ORS/BURS No.</t>
  </si>
  <si>
    <t>Responsibility Center Code</t>
  </si>
  <si>
    <t>Appendix 13</t>
  </si>
  <si>
    <t xml:space="preserve">REPORT OF ADVICE TO DEBIT ACCOUNT ISSUED </t>
  </si>
  <si>
    <t>ADA</t>
  </si>
  <si>
    <t xml:space="preserve">DV/Payroll No. </t>
  </si>
  <si>
    <t xml:space="preserve">Payee </t>
  </si>
  <si>
    <t>UACS Object Code</t>
  </si>
  <si>
    <t>Nature of Payment</t>
  </si>
  <si>
    <t>Serial No.</t>
  </si>
  <si>
    <t>CERTIFICATION</t>
  </si>
  <si>
    <t xml:space="preserve">I hereby certify on my official oath that the above is a true statement of all ADAs issued by me during </t>
  </si>
  <si>
    <t>Name and Signature of Disbursing Officer/Cashier</t>
  </si>
  <si>
    <t>Official Designation</t>
  </si>
  <si>
    <t>C E R T I F I C A T I O N</t>
  </si>
  <si>
    <t xml:space="preserve">     I  hereby certify on my official oath that this Report of Checks Issued in _________ sheet(s) is a full, true and correct </t>
  </si>
  <si>
    <t xml:space="preserve">statement  of   all   checks issued by   me   during  the period  stated above for which Check Nos. ___________ to _____________ inclusive, </t>
  </si>
  <si>
    <t>were actually issued by me in payment for obligations shown in the attached disbursement vouchers/payroll.</t>
  </si>
  <si>
    <t>REPORT OF CHECKS ISSUED</t>
  </si>
  <si>
    <t>(All)</t>
  </si>
  <si>
    <t>111FO</t>
  </si>
  <si>
    <t>Fund 501 COB (LBP Account # 0112-1157-49)</t>
  </si>
  <si>
    <t>Fund 501 CAPITAL OUTLAY (LBP Account # 0112-1157-49)</t>
  </si>
  <si>
    <t>Fund 501 COB O&amp;M (LBP Account # 0112-1157-49)</t>
  </si>
  <si>
    <t>NIA PANGASINAN IMO</t>
  </si>
  <si>
    <t>FRANCIS CARLO L. ZACARIAS</t>
  </si>
  <si>
    <t>Chief, Administrative &amp; Finance Section</t>
  </si>
  <si>
    <t>403</t>
  </si>
  <si>
    <t>Fund 501 LFPS (LBP Account # 0112-1157-22)</t>
  </si>
  <si>
    <t>I hereby certify on my official oath that this Cash in Bank Register in _ Sheets is a full, true and correct  statement of all checks issued by me during the period stated above for which Check Nos.  to  inclusive, were actually issued by me in payment for obligation shown in the attached disbursement voucher/payroll.</t>
  </si>
  <si>
    <t xml:space="preserve">the period stated above for which ADA Nos.stated above for which  inclusive, were actually issued by me in the amounts shown thereon. </t>
  </si>
  <si>
    <t>Data Encoder</t>
  </si>
  <si>
    <r>
      <t xml:space="preserve">Period Covered: </t>
    </r>
    <r>
      <rPr>
        <b/>
        <u/>
        <sz val="16"/>
        <rFont val="Cambria"/>
        <family val="1"/>
        <scheme val="major"/>
      </rPr>
      <t>SEPTEMBER 1-30, 2023</t>
    </r>
  </si>
  <si>
    <r>
      <t xml:space="preserve">Entity Name : </t>
    </r>
    <r>
      <rPr>
        <b/>
        <u/>
        <sz val="14"/>
        <rFont val="Cambria"/>
        <family val="1"/>
        <scheme val="major"/>
      </rPr>
      <t>NIA-RO1</t>
    </r>
  </si>
  <si>
    <r>
      <t xml:space="preserve">Fund Cluster : </t>
    </r>
    <r>
      <rPr>
        <b/>
        <u/>
        <sz val="14"/>
        <rFont val="Cambria"/>
        <family val="1"/>
        <scheme val="major"/>
      </rPr>
      <t>501 COB</t>
    </r>
  </si>
  <si>
    <r>
      <t xml:space="preserve">Report No.: </t>
    </r>
    <r>
      <rPr>
        <b/>
        <u/>
        <sz val="14"/>
        <rFont val="Cambria"/>
        <family val="1"/>
        <scheme val="major"/>
      </rPr>
      <t>2023-09-001</t>
    </r>
  </si>
  <si>
    <r>
      <t xml:space="preserve">Bank Name/Account No. : </t>
    </r>
    <r>
      <rPr>
        <b/>
        <u/>
        <sz val="14"/>
        <rFont val="Cambria"/>
        <family val="1"/>
        <scheme val="major"/>
      </rPr>
      <t>NIA-R1-501 COB/ 0112-1156-76</t>
    </r>
  </si>
  <si>
    <r>
      <t xml:space="preserve">Sheet No.:  </t>
    </r>
    <r>
      <rPr>
        <b/>
        <u/>
        <sz val="14"/>
        <rFont val="Cambria"/>
        <family val="1"/>
        <scheme val="major"/>
      </rPr>
      <t>1 of 1</t>
    </r>
  </si>
  <si>
    <t>Noted by:</t>
  </si>
  <si>
    <t xml:space="preserve">Section Chief, Administrative &amp; Finance </t>
  </si>
  <si>
    <t>JANUARY 01-31, 2025</t>
  </si>
  <si>
    <t>0112-1157-30</t>
  </si>
  <si>
    <t>Fund 501 CARP (LBP Account # 0112-1157-30)</t>
  </si>
  <si>
    <t>MALOU S. FERRER</t>
  </si>
  <si>
    <t>501 CARP</t>
  </si>
  <si>
    <t>1817224</t>
  </si>
  <si>
    <t>1-501-2024-02-005</t>
  </si>
  <si>
    <t>MAÑALAC CONSTRUCTION AND SUPPLY</t>
  </si>
  <si>
    <t>DM-2025-01-001</t>
  </si>
  <si>
    <t>1-501-2025-01-001</t>
  </si>
  <si>
    <t>EMERSON DELOS SANTOS ET AL.</t>
  </si>
  <si>
    <t>Salary Differential-CPCS New Rate Salary Adjustmenr of NIA Pangasinan IMO/ CARP (COTERMINOUS)  for the period October 05, 2021- December 31,2022</t>
  </si>
  <si>
    <t>187225</t>
  </si>
  <si>
    <t>1-501-2025-01-003</t>
  </si>
  <si>
    <t>JUNE MARLOWE A. SORIA</t>
  </si>
  <si>
    <t>CPCS Salary Diffential for the period October 05,2021- December 31,2022</t>
  </si>
  <si>
    <t>187226</t>
  </si>
  <si>
    <t>1-501-2024-12-099</t>
  </si>
  <si>
    <t xml:space="preserve">CASA DEL CAMBA HOTEL &amp; RESTAURANT </t>
  </si>
  <si>
    <t xml:space="preserve">Payment of meals, snacks and Lodging served/used during the conduct of Financial Management System Training of Bamban Irrigators Farmers Association on December 4-6, 2024 held at Brgy. Bamban, Infanta, Pangasinan </t>
  </si>
  <si>
    <t>DM-2025-01-002</t>
  </si>
  <si>
    <t>GSIS</t>
  </si>
  <si>
    <t>GSIS Premiums(Personal &amp; Government Shares) of Emerson A. Delos Snatos et al. (Coterminous) Oct-05, 2021- Dec 31, 2022</t>
  </si>
  <si>
    <t>1-501-2025-01-002</t>
  </si>
  <si>
    <t>240001 CAPITAL OUTLAY AGNO RIS (REPAIR) CY 2023</t>
  </si>
  <si>
    <t>240229</t>
  </si>
  <si>
    <t>1817227</t>
  </si>
  <si>
    <t>2025-01-0001</t>
  </si>
  <si>
    <t>2025-01-0002</t>
  </si>
  <si>
    <t>2025-01-0003</t>
  </si>
  <si>
    <t>2025-01-0004</t>
  </si>
  <si>
    <t>1-501-2024-11-083</t>
  </si>
  <si>
    <t>270-INFRA</t>
  </si>
  <si>
    <t>A.P. TAGARINO ENGINEERING AND CONSTRUCTION SERVICES</t>
  </si>
  <si>
    <t>1817228</t>
  </si>
  <si>
    <t xml:space="preserve">GLF  BUILDERS AND CONSTRUCTION SUPPLY </t>
  </si>
  <si>
    <t>First partial payment (30.19%) for LOWER AGNO RIS  (CARP- IC CY 2024) located in Rosales , Pangasinan with contract no. R1-PIMO-24-09-102</t>
  </si>
  <si>
    <t>240180 CAPITAL OUTLAY LOWER AGNO RIS CY 2024</t>
  </si>
  <si>
    <t>240180 CAPITAL OUTLAY ARAGAAG CIS CY 2024</t>
  </si>
  <si>
    <t>2025-01-0005</t>
  </si>
  <si>
    <t>1-501-2024-11-084</t>
  </si>
  <si>
    <t>1817229</t>
  </si>
  <si>
    <t>2025-01-006</t>
  </si>
  <si>
    <t>1-501-2024-12-110</t>
  </si>
  <si>
    <t>ADESSA CORPORATION</t>
  </si>
  <si>
    <t xml:space="preserve">Payment of aircon, floor mounted 3 toner for use of Design Unit/Carp-IC </t>
  </si>
  <si>
    <t>1817230</t>
  </si>
  <si>
    <t>2025-01-007</t>
  </si>
  <si>
    <t>PANELCO III</t>
  </si>
  <si>
    <t>240001 CAPITAL OUTLAY - MASA FLORENDA SWIP CY 2023 P 117,748.43
240122 CAPITAL OUTLAY- SINAPOG CIS CY 2024 P 17, 573.27</t>
  </si>
  <si>
    <t>240001 CAPITAL OUTLAY- SAN MIGUEL SPIP CY 2023</t>
  </si>
  <si>
    <t xml:space="preserve">240229 </t>
  </si>
  <si>
    <t>DM-2025-0-003</t>
  </si>
  <si>
    <t xml:space="preserve">JERICO T .BARAQUIO ET AL. </t>
  </si>
  <si>
    <t>Wages and Allowances of NIA-Pangasinan IMO ( Casual- CARP- IC/ Capital Outlay) for the period January 01-31, 2025</t>
  </si>
  <si>
    <t>DM-2025-0-004</t>
  </si>
  <si>
    <t>DANILO L. ABES ET AL.</t>
  </si>
  <si>
    <t>Salaries &amp; Allowances if NIA Pangasinan IMO/ CARP</t>
  </si>
  <si>
    <t>DM-2025-01-003</t>
  </si>
  <si>
    <t>DM-2025-01-004</t>
  </si>
  <si>
    <t>DM-2025-01-005</t>
  </si>
  <si>
    <t>DM-2025-0-005</t>
  </si>
  <si>
    <t>J. ARCEGA ET AL.</t>
  </si>
  <si>
    <t>Wages of NIA-Pangasinan IMO ( COS- CARP- IC/ Capital Outlay) for the period January 01-15, 2025</t>
  </si>
  <si>
    <t>1217231</t>
  </si>
  <si>
    <t>2025-01-008</t>
  </si>
  <si>
    <t>Payment of electric consumption (2560.0KWH) if NIA-LOWER AGNO RIS, Tomana East, Rosales, Pangasinan for the month of  January  2025</t>
  </si>
  <si>
    <t>DM-2025-01-006</t>
  </si>
  <si>
    <t>PHILIPPINE HEALTH INSURANCE CORPORATION</t>
  </si>
  <si>
    <t xml:space="preserve"> PHIC Premiums ( Personal &amp; Government shares) of Jerico T. Baraquio et al. of NIA- Pangasinan IMO (Casual- CARP IC/Capital Outlay) for the month of JANUARY 2025</t>
  </si>
  <si>
    <t>DM-2025-01-007</t>
  </si>
  <si>
    <t xml:space="preserve"> PHIC Premiums ( Personal &amp; Government shares) of DANILO L. ABES et al. of NIA- Pangasinan IMO (COTERMINOUS- CARP IC/Capital Outlay) for the month of JANUARY 2025</t>
  </si>
  <si>
    <t>DM-2025-01-008</t>
  </si>
  <si>
    <t xml:space="preserve">H.D.M.F. </t>
  </si>
  <si>
    <t>HDMF Premiums (Personal &amp; Government Shares) of Jerico T. Baraquio et al. of NIA-Pangasinan IMO (Casual- CARP- IC/Capital Outlay) for the month of JANUARY 2025</t>
  </si>
  <si>
    <t>DM-2025-01-009</t>
  </si>
  <si>
    <t>N/A</t>
  </si>
  <si>
    <t xml:space="preserve">Multi-Purpose Loan MPL of C. Basanes et al. </t>
  </si>
  <si>
    <t>1817232</t>
  </si>
  <si>
    <t>2025-01-009</t>
  </si>
  <si>
    <t>LBP-URDANETA for the account of BIR NIA-PPIO (501 CARP) 00 916 415 174</t>
  </si>
  <si>
    <t>Withholding Tax due of Danilo L. Abes et al. of NIA Pangasinan IMO (CARP), for the month of JANUARY 2025</t>
  </si>
  <si>
    <t>1817233</t>
  </si>
  <si>
    <t>2025-01-010</t>
  </si>
  <si>
    <t>1817234</t>
  </si>
  <si>
    <t>2025-01-011</t>
  </si>
  <si>
    <t>HDMF Premiums (Personal &amp; Government Shares) of Joselito Arcega and 7 others (Contract of Service)  of NIA-Pangasinan IMO (CARP- IC/Capital Outlay) for the month of JANUARY 2025</t>
  </si>
  <si>
    <t>1817235</t>
  </si>
  <si>
    <t>2025-01-012</t>
  </si>
  <si>
    <t>Monthly Contribution of PHIC Premiums of Joselito B. Arcega &amp; 6 others (Contract of Service) of NIA-Pangasinan IMO for the month of January 2025</t>
  </si>
  <si>
    <t>1817236</t>
  </si>
  <si>
    <t>2025-01-013</t>
  </si>
  <si>
    <t xml:space="preserve">NIA-REGION 1 EMPLOYEES MULTI-PURPOSE COOPERATIVE </t>
  </si>
  <si>
    <t>NIA Multi-purpose loan of Richard C. De Guzman &amp; 1 other (Contract of Service) of NIA-Pangasinan IMO, Urdaneta City, Pangasinan covering the period of January 1-15, 2025</t>
  </si>
  <si>
    <t>1817237</t>
  </si>
  <si>
    <t>2025-01-014</t>
  </si>
  <si>
    <t>DM-2025-01-010</t>
  </si>
  <si>
    <t>J. Arcega &amp; 4 others (Contract of Service) for the month of January 2025</t>
  </si>
  <si>
    <t>DM-2025-01-011</t>
  </si>
  <si>
    <t>Multi-Purpose Loan MPL of Shalimar E. Velasco  for the month of January 2025</t>
  </si>
  <si>
    <t>DM-2025-01-012</t>
  </si>
  <si>
    <t>MP2 of Jonalyn A. Julian for the month of January 2025</t>
  </si>
  <si>
    <t>DM-2025-01-013</t>
  </si>
  <si>
    <t>Premiums (Personal &amp; Government shares) of Danilo L. Abes et al. for the month of January 2025</t>
  </si>
  <si>
    <t>1817238</t>
  </si>
  <si>
    <t>2025-01-015</t>
  </si>
  <si>
    <t>NIA-PIMO 501 TRUST</t>
  </si>
  <si>
    <t xml:space="preserve">Transfer monetary earned leaves credits of Casual Employees to Trust Fund </t>
  </si>
  <si>
    <t>1817239</t>
  </si>
  <si>
    <t>2025-01-016</t>
  </si>
  <si>
    <t xml:space="preserve">Transfer unused Salary Differential for monetization of Coterminous Personnel under Fund 501-CARP </t>
  </si>
  <si>
    <t>DM-2025-01-014</t>
  </si>
  <si>
    <t>1-501-2024-07-038</t>
  </si>
  <si>
    <t>1-501-2025-01-006</t>
  </si>
  <si>
    <t>1-501-2024-01-001</t>
  </si>
  <si>
    <t>1-501-2024-12-120</t>
  </si>
  <si>
    <t>ALCEL CORPORATION</t>
  </si>
  <si>
    <t>Third partial payment (63.71%) for the CONSTRUCTION OF  UPPER BANILA CIS (CARP-IC-CY 2024) located in Umingan, Pangasinan with Contract No. R1-PIMO-24-05-081</t>
  </si>
  <si>
    <t>DM-2025-01-003-A</t>
  </si>
  <si>
    <t>DM-2025-01-004-A</t>
  </si>
  <si>
    <t>G.S.I.S.</t>
  </si>
  <si>
    <t>GSIS Premiums(Personal &amp; Government Shares) of J. Baraquio et al. (Casual) for the month of January 2025</t>
  </si>
  <si>
    <t>DM-2025-01-015</t>
  </si>
  <si>
    <t>GSIS Premiums(Personal &amp; Government Shares) of d. (Casual) for the month of January 2025</t>
  </si>
  <si>
    <t>GSIS Premiums(Personal &amp; Government Shares) of D. L. Abes et al. (Coterminous) for the month of January 2025</t>
  </si>
  <si>
    <t>1807496</t>
  </si>
  <si>
    <t>FUNDING CHECK</t>
  </si>
  <si>
    <t>1817240</t>
  </si>
  <si>
    <t>Second Partial payment (64.72%) for ARAGAAG CIS CARP-IC 2024 located in Asingan, Pangasinan with contract no.  R1-PIMO-24-09-101</t>
  </si>
  <si>
    <t>240180 CAPITAL OUTLAY- ARAGAAG CIS CY 2024</t>
  </si>
  <si>
    <t>1817241</t>
  </si>
  <si>
    <t>2025-01-017</t>
  </si>
  <si>
    <t>2025-01-018</t>
  </si>
  <si>
    <t>NIA PIMO 501 LFPs</t>
  </si>
  <si>
    <t xml:space="preserve">Transfer payment of GSIS CPCS Salary Differential Premiums of June Marlowe A. Soria due to erronuesly charged to Fund LFPs </t>
  </si>
  <si>
    <t>1817242</t>
  </si>
  <si>
    <t>2025-01-019</t>
  </si>
  <si>
    <t>1-501-2024-12-124</t>
  </si>
  <si>
    <t>JOF ENTERPRISES</t>
  </si>
  <si>
    <t>Payment of Rental of Service Vehicle Plate No. NGB 3449 to be used by NIA- Pangasinan IMO covered of December 2024</t>
  </si>
  <si>
    <t>1817243</t>
  </si>
  <si>
    <t>2025-01-020</t>
  </si>
  <si>
    <t>1-501-2024-12-127</t>
  </si>
  <si>
    <t>Payment of Rental of Service Vehicle Plate No. NFF 7376 to be used by NIA- Pangasinan IMO covered of December 2024</t>
  </si>
  <si>
    <t>1817244</t>
  </si>
  <si>
    <t>2025-01-021</t>
  </si>
  <si>
    <t>Payment of Rental of Service Vehicle Plate No. NFF 7376 to be used by NIA- Pangasinan IMO covered of October  2024</t>
  </si>
  <si>
    <t>1817245</t>
  </si>
  <si>
    <t>2025-01-022</t>
  </si>
  <si>
    <t>Payment of Rental of Service Vehicle Plate No. NFF 7376 to be used by NIA- Pangasinan IMO covered of November  2024</t>
  </si>
  <si>
    <t>1817246</t>
  </si>
  <si>
    <t>2025-01-023</t>
  </si>
  <si>
    <t>1-501-2025-01-005</t>
  </si>
  <si>
    <t>1-501-2025-12-125</t>
  </si>
  <si>
    <t>1-501-2024-12-125</t>
  </si>
  <si>
    <t>1-501-2024-12-126</t>
  </si>
  <si>
    <t>AKINU BUILDER AND TRADING CORPORATION</t>
  </si>
  <si>
    <t xml:space="preserve">Payment of ICT Equipment (2 Units Desktop Computers &amp; 2 others) for the use of Finance Unit and Property Unit (Laptop for Francis Dave T. Ramirez and Ryan Rivera) </t>
  </si>
  <si>
    <t>1817247</t>
  </si>
  <si>
    <t>2025-01-024</t>
  </si>
  <si>
    <t>1-501-2025-01-004</t>
  </si>
  <si>
    <t>PHILCOPY CORPORATION</t>
  </si>
  <si>
    <t>Payment of Photocopier supply ( Toner, Kyocera Ecosys M4125idn) used in the Photocopier machine assigned to PIMO CARP IC</t>
  </si>
  <si>
    <t>1817248</t>
  </si>
  <si>
    <t>2025-01-025</t>
  </si>
  <si>
    <t xml:space="preserve">Payment of 10 pcs Toner, Kyocera TK 6113 for use of PIMO CARP-IC </t>
  </si>
  <si>
    <t>1817249</t>
  </si>
  <si>
    <t>2025-01-026</t>
  </si>
  <si>
    <t>XAVIERY COMPUTER CENTER</t>
  </si>
  <si>
    <t>Payment of Office Supplies ( 2 Flash Drive 64 g and 3 others)</t>
  </si>
  <si>
    <t>1817250</t>
  </si>
  <si>
    <t>2025-01-027</t>
  </si>
  <si>
    <t>1817251</t>
  </si>
  <si>
    <t>2025-01-028</t>
  </si>
  <si>
    <t>1817252</t>
  </si>
  <si>
    <t>2025-01-029</t>
  </si>
  <si>
    <t>Withholding of Final VAT (5%) of various contractors of Pangasinan Irrigation Management Office, Urdaneta City for the month of January 2025</t>
  </si>
  <si>
    <t>Withholding of Final VAT (5%) of various Suppliers  of Pangasinan Irrigation Management Office, Urdaneta City for the month of January 2025</t>
  </si>
  <si>
    <t>Percentage Tax (3%) of various suppliers/ Contractors of Pangasinan Irrigation Management Office, Urdaneta City for the month of January 2025</t>
  </si>
  <si>
    <t>1817253</t>
  </si>
  <si>
    <t>2025-01-030</t>
  </si>
  <si>
    <t>-</t>
  </si>
  <si>
    <t>Payment of retention deducted in the first (1st) partial payment of MAÑALAC CONSTRUCTION AND SUPPLY under contract no. R1-PIMO-23-10-068 in connection with the CONSTRUCTION OF AGNO RIS (CARP-IC 2023)located in San Manuel, Pangasinan</t>
  </si>
  <si>
    <t>First partial payment (43.27%) for ARAGAAG CIS (CARP- IC CY 2024) located in Asingan, Pangasinan with contract no. R1-PIMO-24-09-101</t>
  </si>
  <si>
    <t>Payment of Electric consumption (9660.0KWH) of NIA-PIMO, Bayaoas, Urdaneta City, Pangasinan for the billing period of December 14, 2024 to January 14, 2025</t>
  </si>
  <si>
    <t>Salaries &amp; Allowances of NIA Pangasinan IMO/ CARP</t>
  </si>
  <si>
    <t>240073 - MOOE IDP CY 2024
LOWER AGNO RIS RABAGO 26,350.00
LOWER AGNO RIS GUILING 21,730.00</t>
  </si>
  <si>
    <t>PS CY 2025</t>
  </si>
  <si>
    <t>240098 CAPITAL OUTLAY-UPPER BANILA CIS</t>
  </si>
  <si>
    <t>240122 CAPITAL OUTLAY- SINAPOG CIS CY 2024</t>
  </si>
  <si>
    <t>240001 CAPITAL OUTLAY-MASA FLORENDA SWIP</t>
  </si>
  <si>
    <t>240001 CAPITAL OUTLAY-SAN MIGUEL SPIP</t>
  </si>
  <si>
    <t xml:space="preserve">240001 CAPITAL OUTLAY-PANGAOAN SPIP
</t>
  </si>
  <si>
    <t>240001 CAPITAL OUTLAY-SAN MIGUEL SPIP - 27,937.01 
240001 CAPITAL OUTLAY-PANGAOAN SPIP - 5,662.99</t>
  </si>
  <si>
    <t xml:space="preserve">CAPITAL OUTLAY CY 2023
ASA NO. 240001 
AGNO RIS REPAIR 142,572.10
SINAPOG CIS 174,799.40
MASA FLORENDA   73,318.54
ASA NO. 240122 SINAPOG CIS CY 2024 45,305.96
</t>
  </si>
  <si>
    <t xml:space="preserve">240001 CAPITAL OUTLAY  SAN MIGUEL SPIP CY 2023
</t>
  </si>
  <si>
    <t>240173 MOOE IDP CY 2024</t>
  </si>
  <si>
    <t>Withholding of Income Tax ( 2% &amp;1%) of various suppliers/contractores of Pangasinan Irrigation Management Office, Urdaneta City, Pangasinan for the month of January 2025</t>
  </si>
  <si>
    <t xml:space="preserve">240180 CAPITAL OUTLAY ARAGAAG CIS CY 2024 = 327967.68
240180 CAPITAL OUTLAY LOWER AGNO RIS CY 2024 = 240310.57
240098 CAPITAL OUTLAY UPPER BANILA CIS CY 2024 = 173575.88
240180 CAPITAL OUTLAY ARAGAAG CIS CY 2024 = 162608.87
</t>
  </si>
  <si>
    <t>240073 CAPITAL OUTLAY LOWER AGNO RIS RABAGO</t>
  </si>
  <si>
    <t xml:space="preserve">240001 CAPITAL OUTLAY- SAN MIGUEL SPIP CY 2023 =4821.43
240001 CAPITAL OUTLAY - MASA FLORENDA SWIP CY 2023 = 4595.7
240122 CAPITAL OUTLAY- SINAPOG CIS CY 2024 = 1138.53
240001  CAPITAL OUTLAY-SAN MIGUEL SPIP CY 2023 = 1325.89
240001 CAPITAL OUTLAY - PANGAOAN SPIP CY 2023 = 1500
240001 CAPITAL OUTLAY - PANGAOAN SPIP CY 2023= 1500
240001 CAPITAL OUTLAY - PANGAOAN SPIP CY 2023= 1500
240173 MOOE IDP CY 2024
= 433.04
240001 CAPITAL OUTLAY-SAN MIGUEL SPIP = 4330.36
240173 MOOE IDP CY 2024 = 254.46
240173 MOOE IDP CY 2024 = 254.46
 </t>
  </si>
  <si>
    <t>Withholding Tax due of Jerico T. Baraquio et al. of NIA Pangasinan IMO (CARP), for the month of JANUARY 2025</t>
  </si>
  <si>
    <t xml:space="preserve">240073 CAPITAL OUTLAY LOWER AGNO RIS RABAGO = 961.6
240180 CAPITAL OUTLAY ARAGAAG CIS CY 2024 = 131187.07
240180 CAPITAL OUTLAY LOWER AGNO RIS CY 2024 = 96124.23
240001 CAPITAL OUTLAY- SAN MIGUEL SPIP CY 2023  = 964.29
240098 CAPITAL OUTLAY UPPER BANILA CIS CY 2024 = 69430.35
240180 CAPITAL OUTLAY ARAGAAG CIS CY 2024 = 65043.55
 240001  CAPITAL OUTLAY-SAN MIGUEL SPIP CY 2023 = 530.36
240001 CAPITAL OUTLAY - PANGAOAN SPIP CY 2023 =600
240001 CAPITAL OUTLAY - PANGAOAN SPIP CY 2023 = 600
240001 CAPITAL OUTLAY-AGNO RIS REPAIR CY 2023 = 3892.82
240173 MOOE IDP CY 2024 = 86.61
240001 CAPITAL OUTLAY-SAN MIGUEL SPIP = 866.07,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</si>
</sst>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00_);_(* \(#,##0.00\);_(* &quot;-&quot;??_);_(@_)"/>
    <numFmt numFmtId="165" formatCode="&quot;P&quot;#,##0.00_);\(&quot;P&quot;#,##0.00\)"/>
    <numFmt numFmtId="166" formatCode="_(&quot;P&quot;* #,##0.00_);_(&quot;P&quot;* \(#,##0.00\);_(&quot;P&quot;* &quot;-&quot;??_);_(@_)"/>
    <numFmt numFmtId="167" formatCode="&quot;For the month ended&quot;\ mmmm\ d\,\ yyyy"/>
    <numFmt numFmtId="168" formatCode="mm/dd/yyyy"/>
    <numFmt numFmtId="169" formatCode="mmmm\ &quot;01-&quot;dd\,\ yyyy"/>
    <numFmt numFmtId="170" formatCode="[$-3409]mmmm\ dd\,\ yyyy;@"/>
    <numFmt numFmtId="171" formatCode="mm/dd/yy;@"/>
    <numFmt numFmtId="172" formatCode="mmmm\ &quot;1-&quot;dd\,\ yyyy"/>
    <numFmt numFmtId="173" formatCode="&quot;Beginning Balance as of &quot;mmmm\ &quot;01&quot;\,\ yyyy"/>
    <numFmt numFmtId="174" formatCode="[$-3409]dd\-mmm\-yy;@"/>
  </numFmts>
  <fonts count="61" x14ac:knownFonts="1">
    <font>
      <sz val="12"/>
      <name val="Times New Roman"/>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sz val="14"/>
      <name val="Times New Roman"/>
      <family val="1"/>
    </font>
    <font>
      <b/>
      <sz val="12"/>
      <color rgb="FFFF0000"/>
      <name val="Times New Roman"/>
      <family val="1"/>
    </font>
    <font>
      <b/>
      <sz val="18"/>
      <name val="Times New Roman"/>
      <family val="1"/>
    </font>
    <font>
      <b/>
      <sz val="15"/>
      <name val="Times New Roman"/>
      <family val="1"/>
    </font>
    <font>
      <b/>
      <u/>
      <sz val="12"/>
      <name val="Times New Roman"/>
      <family val="1"/>
    </font>
    <font>
      <b/>
      <sz val="11"/>
      <name val="Times New Roman"/>
      <family val="1"/>
    </font>
    <font>
      <sz val="12"/>
      <color rgb="FFC00000"/>
      <name val="Times New Roman"/>
      <family val="1"/>
    </font>
    <font>
      <sz val="10"/>
      <name val="Times New Roman"/>
      <family val="1"/>
    </font>
    <font>
      <b/>
      <sz val="10"/>
      <name val="Times New Roman"/>
      <family val="1"/>
    </font>
    <font>
      <sz val="12"/>
      <color rgb="FF0070C0"/>
      <name val="Times New Roman"/>
      <family val="1"/>
    </font>
    <font>
      <b/>
      <sz val="12"/>
      <color theme="1"/>
      <name val="Times New Roman"/>
      <family val="1"/>
    </font>
    <font>
      <b/>
      <sz val="10"/>
      <color rgb="FFFF0000"/>
      <name val="Times New Roman"/>
      <family val="1"/>
    </font>
    <font>
      <sz val="12"/>
      <color theme="1"/>
      <name val="Times New Roman"/>
      <family val="1"/>
    </font>
    <font>
      <sz val="12"/>
      <name val="Calibri"/>
      <family val="2"/>
      <scheme val="minor"/>
    </font>
    <font>
      <sz val="9"/>
      <color theme="1"/>
      <name val="Times New Roman"/>
      <family val="1"/>
    </font>
    <font>
      <sz val="6"/>
      <color theme="1"/>
      <name val="Times New Roman"/>
      <family val="1"/>
    </font>
    <font>
      <sz val="8"/>
      <name val="Times New Roman"/>
      <family val="1"/>
    </font>
    <font>
      <b/>
      <sz val="12"/>
      <name val="Calibri"/>
      <family val="2"/>
      <scheme val="minor"/>
    </font>
    <font>
      <sz val="12"/>
      <name val="Calibri"/>
      <family val="2"/>
    </font>
    <font>
      <sz val="12"/>
      <color theme="1"/>
      <name val="Calibri"/>
      <family val="2"/>
    </font>
    <font>
      <sz val="12"/>
      <color rgb="FFFF0000"/>
      <name val="Calibri"/>
      <family val="2"/>
      <scheme val="minor"/>
    </font>
    <font>
      <b/>
      <sz val="14"/>
      <name val="Times New Roman"/>
      <family val="1"/>
    </font>
    <font>
      <b/>
      <sz val="13"/>
      <name val="Times New Roman"/>
      <family val="1"/>
    </font>
    <font>
      <sz val="13"/>
      <color theme="1"/>
      <name val="Times New Roman"/>
      <family val="1"/>
    </font>
    <font>
      <sz val="11"/>
      <name val="Times New Roman"/>
      <family val="1"/>
    </font>
    <font>
      <i/>
      <sz val="14"/>
      <name val="Times New Roman"/>
      <family val="1"/>
    </font>
    <font>
      <sz val="11"/>
      <color theme="1"/>
      <name val="Trajan Pro"/>
      <family val="1"/>
    </font>
    <font>
      <sz val="11"/>
      <color theme="1"/>
      <name val="Times New Roman"/>
      <family val="1"/>
    </font>
    <font>
      <b/>
      <sz val="13"/>
      <color theme="1"/>
      <name val="Trajan Pro"/>
      <family val="1"/>
    </font>
    <font>
      <sz val="10"/>
      <color theme="1"/>
      <name val="Trajan Pro"/>
      <family val="1"/>
    </font>
    <font>
      <u/>
      <sz val="11"/>
      <name val="Times New Roman"/>
      <family val="1"/>
    </font>
    <font>
      <sz val="13"/>
      <name val="Times New Roman"/>
      <family val="1"/>
    </font>
    <font>
      <u/>
      <sz val="11"/>
      <color theme="10"/>
      <name val="Calibri"/>
      <family val="2"/>
      <scheme val="minor"/>
    </font>
    <font>
      <sz val="12"/>
      <name val="Arial"/>
      <family val="2"/>
    </font>
    <font>
      <b/>
      <sz val="20"/>
      <name val="Cambria"/>
      <family val="1"/>
      <scheme val="major"/>
    </font>
    <font>
      <sz val="18"/>
      <name val="Cambria"/>
      <family val="1"/>
      <scheme val="major"/>
    </font>
    <font>
      <sz val="14"/>
      <name val="Cambria"/>
      <family val="1"/>
      <scheme val="major"/>
    </font>
    <font>
      <u/>
      <sz val="13"/>
      <name val="Times New Roman"/>
      <family val="1"/>
    </font>
    <font>
      <b/>
      <sz val="16"/>
      <name val="Cambria"/>
      <family val="1"/>
      <scheme val="major"/>
    </font>
    <font>
      <sz val="13"/>
      <name val="Cambria"/>
      <family val="1"/>
      <scheme val="major"/>
    </font>
    <font>
      <b/>
      <u/>
      <sz val="14"/>
      <name val="Cambria"/>
      <family val="1"/>
      <scheme val="major"/>
    </font>
    <font>
      <sz val="13"/>
      <color theme="1"/>
      <name val="Cambria"/>
      <family val="1"/>
      <scheme val="major"/>
    </font>
    <font>
      <u/>
      <sz val="13"/>
      <name val="Cambria"/>
      <family val="1"/>
      <scheme val="major"/>
    </font>
    <font>
      <b/>
      <sz val="12"/>
      <name val="Cambria"/>
      <family val="1"/>
      <scheme val="major"/>
    </font>
    <font>
      <sz val="12"/>
      <name val="Cambria"/>
      <family val="1"/>
      <scheme val="major"/>
    </font>
    <font>
      <b/>
      <sz val="12"/>
      <color rgb="FF002060"/>
      <name val="Cambria"/>
      <family val="1"/>
      <scheme val="major"/>
    </font>
    <font>
      <b/>
      <sz val="18"/>
      <name val="Cambria"/>
      <family val="1"/>
      <scheme val="major"/>
    </font>
    <font>
      <b/>
      <sz val="14"/>
      <name val="Cambria"/>
      <family val="1"/>
      <scheme val="major"/>
    </font>
    <font>
      <b/>
      <u/>
      <sz val="16"/>
      <name val="Cambria"/>
      <family val="1"/>
      <scheme val="major"/>
    </font>
    <font>
      <i/>
      <sz val="14"/>
      <name val="Cambria"/>
      <family val="1"/>
      <scheme val="major"/>
    </font>
    <font>
      <b/>
      <sz val="13"/>
      <name val="Cambria"/>
      <family val="1"/>
      <scheme val="major"/>
    </font>
    <font>
      <b/>
      <u/>
      <sz val="18"/>
      <name val="Cambria"/>
      <family val="1"/>
      <scheme val="major"/>
    </font>
    <font>
      <b/>
      <sz val="14"/>
      <color rgb="FFFF0000"/>
      <name val="Cambria"/>
      <family val="1"/>
      <scheme val="major"/>
    </font>
    <font>
      <sz val="12"/>
      <color rgb="FFFF0000"/>
      <name val="Times New Roman"/>
      <family val="1"/>
    </font>
  </fonts>
  <fills count="14">
    <fill>
      <patternFill patternType="none"/>
    </fill>
    <fill>
      <patternFill patternType="gray125"/>
    </fill>
    <fill>
      <patternFill patternType="solid">
        <fgColor indexed="9"/>
        <bgColor indexed="64"/>
      </patternFill>
    </fill>
    <fill>
      <patternFill patternType="gray0625">
        <fgColor indexed="8"/>
      </patternFill>
    </fill>
    <fill>
      <patternFill patternType="gray125">
        <fgColor indexed="53"/>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
      <patternFill patternType="solid">
        <fgColor theme="4" tint="0.59999389629810485"/>
        <bgColor indexed="64"/>
      </patternFill>
    </fill>
  </fills>
  <borders count="77">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theme="0"/>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medium">
        <color indexed="64"/>
      </right>
      <top style="medium">
        <color indexed="64"/>
      </top>
      <bottom style="medium">
        <color indexed="64"/>
      </bottom>
      <diagonal/>
    </border>
  </borders>
  <cellStyleXfs count="11">
    <xf numFmtId="0" fontId="0" fillId="0" borderId="0"/>
    <xf numFmtId="164" fontId="2" fillId="0" borderId="0" applyFont="0" applyFill="0" applyBorder="0" applyAlignment="0" applyProtection="0"/>
    <xf numFmtId="166" fontId="2" fillId="0" borderId="0" applyFont="0" applyFill="0" applyBorder="0" applyAlignment="0" applyProtection="0"/>
    <xf numFmtId="0" fontId="4" fillId="0" borderId="0"/>
    <xf numFmtId="164" fontId="4" fillId="0" borderId="0" applyFont="0" applyFill="0" applyBorder="0" applyAlignment="0" applyProtection="0"/>
    <xf numFmtId="0" fontId="1" fillId="0" borderId="0"/>
    <xf numFmtId="164" fontId="1" fillId="0" borderId="0" applyFont="0" applyFill="0" applyBorder="0" applyAlignment="0" applyProtection="0"/>
    <xf numFmtId="0" fontId="2" fillId="0" borderId="0"/>
    <xf numFmtId="0" fontId="4" fillId="0" borderId="0"/>
    <xf numFmtId="43" fontId="1" fillId="0" borderId="0" applyFont="0" applyFill="0" applyBorder="0" applyAlignment="0" applyProtection="0"/>
    <xf numFmtId="0" fontId="39" fillId="0" borderId="0" applyNumberFormat="0" applyFill="0" applyBorder="0" applyAlignment="0" applyProtection="0"/>
  </cellStyleXfs>
  <cellXfs count="551">
    <xf numFmtId="0" fontId="0" fillId="0" borderId="0" xfId="0"/>
    <xf numFmtId="0" fontId="2" fillId="0" borderId="0" xfId="0" applyFont="1" applyProtection="1">
      <protection locked="0"/>
    </xf>
    <xf numFmtId="166" fontId="2" fillId="0" borderId="3" xfId="2" applyFont="1" applyBorder="1" applyAlignment="1">
      <alignment horizontal="center"/>
    </xf>
    <xf numFmtId="164" fontId="2" fillId="0" borderId="3" xfId="1" applyFont="1" applyBorder="1" applyAlignment="1">
      <alignment horizontal="center"/>
    </xf>
    <xf numFmtId="0" fontId="5" fillId="0" borderId="0" xfId="3" applyFont="1" applyAlignment="1">
      <alignment horizontal="centerContinuous"/>
    </xf>
    <xf numFmtId="0" fontId="6" fillId="0" borderId="0" xfId="3" applyFont="1" applyAlignment="1">
      <alignment horizontal="centerContinuous"/>
    </xf>
    <xf numFmtId="0" fontId="4" fillId="0" borderId="0" xfId="3"/>
    <xf numFmtId="0" fontId="3" fillId="0" borderId="0" xfId="3" applyFont="1" applyAlignment="1">
      <alignment horizontal="centerContinuous"/>
    </xf>
    <xf numFmtId="0" fontId="2" fillId="0" borderId="0" xfId="3" applyFont="1" applyAlignment="1">
      <alignment horizontal="centerContinuous"/>
    </xf>
    <xf numFmtId="0" fontId="4" fillId="0" borderId="0" xfId="3" applyAlignment="1">
      <alignment horizontal="centerContinuous"/>
    </xf>
    <xf numFmtId="0" fontId="4" fillId="0" borderId="1" xfId="3" applyBorder="1" applyAlignment="1">
      <alignment horizontal="centerContinuous"/>
    </xf>
    <xf numFmtId="167" fontId="2" fillId="0" borderId="0" xfId="0" applyNumberFormat="1" applyFont="1" applyAlignment="1">
      <alignment horizontal="centerContinuous" vertical="center"/>
    </xf>
    <xf numFmtId="0" fontId="7" fillId="0" borderId="0" xfId="3" applyFont="1" applyAlignment="1">
      <alignment horizontal="centerContinuous"/>
    </xf>
    <xf numFmtId="0" fontId="2" fillId="0" borderId="9" xfId="3" applyFont="1" applyBorder="1" applyAlignment="1">
      <alignment horizontal="left" indent="1"/>
    </xf>
    <xf numFmtId="166" fontId="2" fillId="0" borderId="2" xfId="2" applyFont="1" applyBorder="1" applyAlignment="1">
      <alignment horizontal="center"/>
    </xf>
    <xf numFmtId="164" fontId="2" fillId="0" borderId="10" xfId="4" applyFont="1" applyBorder="1" applyAlignment="1">
      <alignment horizontal="center"/>
    </xf>
    <xf numFmtId="164" fontId="2" fillId="0" borderId="2" xfId="4" applyFont="1" applyBorder="1" applyAlignment="1">
      <alignment horizontal="center"/>
    </xf>
    <xf numFmtId="0" fontId="2" fillId="0" borderId="9" xfId="3" applyFont="1" applyBorder="1" applyAlignment="1">
      <alignment horizontal="left" indent="3"/>
    </xf>
    <xf numFmtId="166" fontId="2" fillId="0" borderId="10" xfId="2" applyFont="1" applyBorder="1" applyAlignment="1">
      <alignment horizontal="center"/>
    </xf>
    <xf numFmtId="0" fontId="3" fillId="2" borderId="7" xfId="3" applyFont="1" applyFill="1" applyBorder="1" applyAlignment="1">
      <alignment horizontal="center"/>
    </xf>
    <xf numFmtId="164" fontId="2" fillId="2" borderId="5" xfId="3" applyNumberFormat="1" applyFont="1" applyFill="1" applyBorder="1" applyAlignment="1">
      <alignment horizontal="center"/>
    </xf>
    <xf numFmtId="166" fontId="3" fillId="0" borderId="5" xfId="2" applyFont="1" applyBorder="1" applyAlignment="1">
      <alignment horizontal="center"/>
    </xf>
    <xf numFmtId="166" fontId="3" fillId="0" borderId="8" xfId="2" applyFont="1" applyBorder="1" applyAlignment="1">
      <alignment horizontal="center"/>
    </xf>
    <xf numFmtId="0" fontId="2" fillId="0" borderId="0" xfId="3" applyFont="1"/>
    <xf numFmtId="165" fontId="2" fillId="0" borderId="0" xfId="0" applyNumberFormat="1" applyFont="1" applyAlignment="1">
      <alignment vertical="center"/>
    </xf>
    <xf numFmtId="165" fontId="2" fillId="0" borderId="0" xfId="3" applyNumberFormat="1" applyFont="1"/>
    <xf numFmtId="164" fontId="2" fillId="0" borderId="0" xfId="3" applyNumberFormat="1" applyFont="1"/>
    <xf numFmtId="164" fontId="2" fillId="0" borderId="0" xfId="3" applyNumberFormat="1" applyFont="1" applyAlignment="1">
      <alignment horizontal="center"/>
    </xf>
    <xf numFmtId="164" fontId="2" fillId="0" borderId="2" xfId="1" applyFont="1" applyBorder="1" applyAlignment="1">
      <alignment horizontal="center"/>
    </xf>
    <xf numFmtId="164" fontId="2" fillId="0" borderId="10" xfId="1" applyFont="1" applyBorder="1" applyAlignment="1">
      <alignment horizontal="center"/>
    </xf>
    <xf numFmtId="164" fontId="3" fillId="0" borderId="0" xfId="0" applyNumberFormat="1" applyFont="1" applyAlignment="1">
      <alignment horizontal="centerContinuous"/>
    </xf>
    <xf numFmtId="164" fontId="2" fillId="0" borderId="3" xfId="1" applyFont="1" applyBorder="1" applyAlignment="1" applyProtection="1">
      <alignment horizontal="center"/>
      <protection locked="0"/>
    </xf>
    <xf numFmtId="0" fontId="3" fillId="2" borderId="6" xfId="3" applyFont="1" applyFill="1" applyBorder="1" applyAlignment="1">
      <alignment horizontal="center" vertical="center" wrapText="1"/>
    </xf>
    <xf numFmtId="0" fontId="3" fillId="2" borderId="11" xfId="3" applyFont="1" applyFill="1" applyBorder="1" applyAlignment="1">
      <alignment horizontal="center" vertical="center" wrapText="1"/>
    </xf>
    <xf numFmtId="0" fontId="3" fillId="2" borderId="4" xfId="3" applyFont="1" applyFill="1" applyBorder="1" applyAlignment="1">
      <alignment horizontal="center" vertical="center" wrapText="1"/>
    </xf>
    <xf numFmtId="0" fontId="3" fillId="2" borderId="12" xfId="3" applyFont="1" applyFill="1" applyBorder="1" applyAlignment="1">
      <alignment horizontal="center" vertical="center" wrapText="1"/>
    </xf>
    <xf numFmtId="49" fontId="2" fillId="0" borderId="3" xfId="0" applyNumberFormat="1" applyFont="1" applyBorder="1" applyAlignment="1" applyProtection="1">
      <alignment horizontal="center"/>
      <protection locked="0"/>
    </xf>
    <xf numFmtId="164" fontId="2" fillId="0" borderId="3" xfId="4" applyFont="1" applyBorder="1" applyAlignment="1">
      <alignment horizontal="center"/>
    </xf>
    <xf numFmtId="0" fontId="2" fillId="0" borderId="0" xfId="0" applyFont="1" applyAlignment="1" applyProtection="1">
      <alignment horizontal="center"/>
      <protection locked="0"/>
    </xf>
    <xf numFmtId="49" fontId="2" fillId="0" borderId="0" xfId="0" applyNumberFormat="1" applyFont="1" applyAlignment="1" applyProtection="1">
      <alignment horizontal="center"/>
      <protection locked="0"/>
    </xf>
    <xf numFmtId="0" fontId="2" fillId="0" borderId="0" xfId="0" applyFont="1"/>
    <xf numFmtId="0" fontId="9" fillId="0" borderId="16" xfId="0" applyFont="1" applyBorder="1" applyAlignment="1">
      <alignment horizontal="centerContinuous" vertical="center"/>
    </xf>
    <xf numFmtId="0" fontId="10" fillId="0" borderId="17" xfId="0" applyFont="1" applyBorder="1" applyAlignment="1">
      <alignment horizontal="centerContinuous" vertical="center"/>
    </xf>
    <xf numFmtId="0" fontId="10" fillId="0" borderId="18" xfId="0" applyFont="1" applyBorder="1" applyAlignment="1">
      <alignment horizontal="centerContinuous" vertical="center"/>
    </xf>
    <xf numFmtId="0" fontId="0" fillId="0" borderId="0" xfId="0" applyAlignment="1">
      <alignment horizontal="centerContinuous"/>
    </xf>
    <xf numFmtId="0" fontId="0" fillId="0" borderId="19" xfId="0" applyBorder="1" applyAlignment="1">
      <alignment horizontal="centerContinuous"/>
    </xf>
    <xf numFmtId="0" fontId="0" fillId="0" borderId="1" xfId="0" applyBorder="1"/>
    <xf numFmtId="0" fontId="2" fillId="0" borderId="1" xfId="0" applyFont="1" applyBorder="1" applyAlignment="1">
      <alignment horizontal="centerContinuous"/>
    </xf>
    <xf numFmtId="0" fontId="0" fillId="0" borderId="23" xfId="0" applyBorder="1" applyAlignment="1">
      <alignment horizontal="centerContinuous"/>
    </xf>
    <xf numFmtId="0" fontId="0" fillId="0" borderId="24" xfId="0" applyBorder="1" applyAlignment="1">
      <alignment horizontal="centerContinuous"/>
    </xf>
    <xf numFmtId="0" fontId="0" fillId="0" borderId="25" xfId="0" applyBorder="1" applyAlignment="1">
      <alignment horizontal="centerContinuous"/>
    </xf>
    <xf numFmtId="0" fontId="0" fillId="0" borderId="23" xfId="0" applyBorder="1"/>
    <xf numFmtId="0" fontId="0" fillId="0" borderId="24" xfId="0" applyBorder="1"/>
    <xf numFmtId="0" fontId="0" fillId="0" borderId="25" xfId="0" applyBorder="1"/>
    <xf numFmtId="0" fontId="2" fillId="0" borderId="16" xfId="0" applyFont="1" applyBorder="1"/>
    <xf numFmtId="0" fontId="2" fillId="0" borderId="17" xfId="0" applyFont="1" applyBorder="1"/>
    <xf numFmtId="0" fontId="2" fillId="0" borderId="17" xfId="0" applyFont="1" applyBorder="1" applyAlignment="1">
      <alignment horizontal="center"/>
    </xf>
    <xf numFmtId="0" fontId="2" fillId="0" borderId="18" xfId="0" applyFont="1" applyBorder="1"/>
    <xf numFmtId="0" fontId="2" fillId="0" borderId="1" xfId="0" applyFont="1" applyBorder="1"/>
    <xf numFmtId="0" fontId="2" fillId="0" borderId="0" xfId="0" applyFont="1" applyAlignment="1">
      <alignment horizontal="left" indent="1"/>
    </xf>
    <xf numFmtId="0" fontId="2" fillId="0" borderId="0" xfId="0" applyFont="1" applyAlignment="1">
      <alignment horizontal="left"/>
    </xf>
    <xf numFmtId="0" fontId="2" fillId="0" borderId="19" xfId="0" applyFont="1" applyBorder="1"/>
    <xf numFmtId="0" fontId="2" fillId="0" borderId="23" xfId="0" applyFont="1" applyBorder="1"/>
    <xf numFmtId="0" fontId="2" fillId="0" borderId="24" xfId="0" applyFont="1" applyBorder="1"/>
    <xf numFmtId="0" fontId="2" fillId="0" borderId="25" xfId="0" applyFont="1" applyBorder="1"/>
    <xf numFmtId="0" fontId="3" fillId="0" borderId="16" xfId="0" applyFont="1" applyBorder="1"/>
    <xf numFmtId="0" fontId="0" fillId="0" borderId="17" xfId="0" applyBorder="1"/>
    <xf numFmtId="0" fontId="0" fillId="0" borderId="45" xfId="0" applyBorder="1"/>
    <xf numFmtId="0" fontId="0" fillId="0" borderId="17" xfId="0" applyBorder="1" applyAlignment="1">
      <alignment horizontal="left" indent="1"/>
    </xf>
    <xf numFmtId="0" fontId="2" fillId="0" borderId="1" xfId="0" applyFont="1" applyBorder="1" applyAlignment="1">
      <alignment horizontal="left" indent="1"/>
    </xf>
    <xf numFmtId="0" fontId="0" fillId="0" borderId="46" xfId="0" applyBorder="1" applyAlignment="1">
      <alignment horizontal="left" indent="1"/>
    </xf>
    <xf numFmtId="0" fontId="0" fillId="0" borderId="0" xfId="0" applyAlignment="1">
      <alignment horizontal="left" indent="1"/>
    </xf>
    <xf numFmtId="39" fontId="2" fillId="0" borderId="0" xfId="1" applyNumberFormat="1" applyFont="1" applyBorder="1" applyProtection="1"/>
    <xf numFmtId="39" fontId="2" fillId="0" borderId="19" xfId="1" applyNumberFormat="1" applyFont="1" applyBorder="1" applyProtection="1"/>
    <xf numFmtId="0" fontId="0" fillId="0" borderId="46" xfId="0" applyBorder="1"/>
    <xf numFmtId="0" fontId="0" fillId="0" borderId="19" xfId="0" applyBorder="1"/>
    <xf numFmtId="0" fontId="2" fillId="0" borderId="0" xfId="0" applyFont="1" applyAlignment="1">
      <alignment horizontal="center"/>
    </xf>
    <xf numFmtId="164" fontId="2" fillId="0" borderId="2" xfId="1" applyFont="1" applyBorder="1" applyProtection="1"/>
    <xf numFmtId="0" fontId="2" fillId="0" borderId="2" xfId="0" applyFont="1" applyBorder="1" applyAlignment="1">
      <alignment horizontal="center"/>
    </xf>
    <xf numFmtId="0" fontId="2" fillId="0" borderId="2" xfId="0" applyFont="1" applyBorder="1"/>
    <xf numFmtId="0" fontId="2" fillId="0" borderId="13" xfId="0" applyFont="1" applyBorder="1"/>
    <xf numFmtId="0" fontId="3" fillId="0" borderId="33" xfId="0" applyFont="1" applyBorder="1" applyAlignment="1">
      <alignment horizontal="center" vertical="center"/>
    </xf>
    <xf numFmtId="0" fontId="3" fillId="0" borderId="0" xfId="0" applyFont="1" applyAlignment="1">
      <alignment horizontal="centerContinuous" vertical="center"/>
    </xf>
    <xf numFmtId="0" fontId="2" fillId="0" borderId="0" xfId="0" applyFont="1" applyAlignment="1">
      <alignment horizontal="centerContinuous" vertical="center"/>
    </xf>
    <xf numFmtId="164" fontId="2" fillId="0" borderId="0" xfId="1" applyFont="1" applyAlignment="1" applyProtection="1">
      <alignment horizontal="centerContinuous" vertical="center"/>
    </xf>
    <xf numFmtId="0" fontId="2" fillId="0" borderId="0" xfId="0" applyFont="1" applyAlignment="1">
      <alignment vertical="center"/>
    </xf>
    <xf numFmtId="0" fontId="2" fillId="0" borderId="0" xfId="0" applyFont="1" applyAlignment="1">
      <alignment horizontal="left" vertical="center"/>
    </xf>
    <xf numFmtId="164" fontId="3" fillId="0" borderId="0" xfId="1" applyFont="1" applyAlignment="1" applyProtection="1">
      <alignment horizontal="left" vertical="center"/>
    </xf>
    <xf numFmtId="164" fontId="2" fillId="0" borderId="0" xfId="1" applyFont="1" applyAlignment="1" applyProtection="1">
      <alignment vertical="center"/>
    </xf>
    <xf numFmtId="0" fontId="2" fillId="0" borderId="0" xfId="0" applyFont="1" applyAlignment="1">
      <alignment horizontal="center" vertical="center"/>
    </xf>
    <xf numFmtId="0" fontId="0" fillId="0" borderId="0" xfId="0" applyAlignment="1">
      <alignment vertical="center"/>
    </xf>
    <xf numFmtId="164" fontId="0" fillId="0" borderId="0" xfId="1" applyFont="1" applyAlignment="1" applyProtection="1">
      <alignment vertical="center"/>
    </xf>
    <xf numFmtId="0" fontId="11" fillId="0" borderId="1" xfId="0" applyFont="1" applyBorder="1" applyAlignment="1">
      <alignment horizontal="centerContinuous"/>
    </xf>
    <xf numFmtId="0" fontId="3" fillId="0" borderId="0" xfId="0" applyFont="1" applyAlignment="1">
      <alignment horizontal="centerContinuous"/>
    </xf>
    <xf numFmtId="0" fontId="3" fillId="0" borderId="0" xfId="0" applyFont="1"/>
    <xf numFmtId="0" fontId="0" fillId="0" borderId="48" xfId="0" pivotButton="1" applyBorder="1"/>
    <xf numFmtId="0" fontId="0" fillId="0" borderId="48" xfId="0" applyBorder="1" applyAlignment="1">
      <alignment horizontal="left"/>
    </xf>
    <xf numFmtId="0" fontId="0" fillId="0" borderId="48" xfId="0" applyBorder="1"/>
    <xf numFmtId="164" fontId="0" fillId="0" borderId="48" xfId="0" applyNumberFormat="1" applyBorder="1"/>
    <xf numFmtId="0" fontId="2" fillId="0" borderId="48" xfId="0" applyFont="1" applyBorder="1" applyAlignment="1">
      <alignment vertical="center" shrinkToFit="1"/>
    </xf>
    <xf numFmtId="164" fontId="0" fillId="0" borderId="0" xfId="0" applyNumberFormat="1"/>
    <xf numFmtId="0" fontId="2" fillId="0" borderId="48" xfId="0" applyFont="1" applyBorder="1" applyAlignment="1">
      <alignment horizontal="center"/>
    </xf>
    <xf numFmtId="164" fontId="2" fillId="0" borderId="30" xfId="1" applyFont="1" applyBorder="1" applyAlignment="1" applyProtection="1">
      <alignment vertical="center" shrinkToFit="1"/>
    </xf>
    <xf numFmtId="49" fontId="3" fillId="0" borderId="32" xfId="1" applyNumberFormat="1" applyFont="1" applyBorder="1" applyAlignment="1" applyProtection="1">
      <alignment horizontal="center" vertical="center" shrinkToFit="1"/>
    </xf>
    <xf numFmtId="164" fontId="3" fillId="0" borderId="32" xfId="1" applyFont="1" applyBorder="1" applyAlignment="1" applyProtection="1">
      <alignment vertical="center" shrinkToFit="1"/>
    </xf>
    <xf numFmtId="164" fontId="3" fillId="0" borderId="44" xfId="1" applyFont="1" applyBorder="1" applyAlignment="1" applyProtection="1">
      <alignment vertical="center" shrinkToFit="1"/>
    </xf>
    <xf numFmtId="164" fontId="2" fillId="0" borderId="48" xfId="1" applyFont="1" applyBorder="1" applyAlignment="1" applyProtection="1">
      <alignment vertical="center" shrinkToFit="1"/>
      <protection locked="0"/>
    </xf>
    <xf numFmtId="0" fontId="3" fillId="4" borderId="50" xfId="0" applyFont="1" applyFill="1" applyBorder="1" applyAlignment="1">
      <alignment horizontal="center" vertical="center" shrinkToFit="1"/>
    </xf>
    <xf numFmtId="0" fontId="3" fillId="0" borderId="48" xfId="0" applyFont="1" applyBorder="1" applyAlignment="1">
      <alignment vertical="center" shrinkToFit="1"/>
    </xf>
    <xf numFmtId="164" fontId="2" fillId="0" borderId="30" xfId="1" applyFont="1" applyBorder="1" applyAlignment="1" applyProtection="1">
      <alignment vertical="center" shrinkToFit="1"/>
      <protection locked="0"/>
    </xf>
    <xf numFmtId="0" fontId="3" fillId="3" borderId="58" xfId="0" applyFont="1" applyFill="1" applyBorder="1" applyAlignment="1">
      <alignment horizontal="center"/>
    </xf>
    <xf numFmtId="0" fontId="14" fillId="0" borderId="24" xfId="0" applyFont="1" applyBorder="1" applyAlignment="1">
      <alignment horizontal="centerContinuous"/>
    </xf>
    <xf numFmtId="0" fontId="15" fillId="0" borderId="24" xfId="0" applyFont="1" applyBorder="1" applyAlignment="1">
      <alignment horizontal="centerContinuous"/>
    </xf>
    <xf numFmtId="0" fontId="14" fillId="0" borderId="25" xfId="0" applyFont="1" applyBorder="1" applyAlignment="1">
      <alignment horizontal="centerContinuous"/>
    </xf>
    <xf numFmtId="0" fontId="2" fillId="0" borderId="46" xfId="0" applyFont="1" applyBorder="1" applyAlignment="1">
      <alignment horizontal="left" indent="1"/>
    </xf>
    <xf numFmtId="0" fontId="2" fillId="0" borderId="0" xfId="0" applyFont="1" applyAlignment="1">
      <alignment shrinkToFit="1"/>
    </xf>
    <xf numFmtId="0" fontId="13" fillId="0" borderId="48" xfId="0" applyFont="1" applyBorder="1"/>
    <xf numFmtId="0" fontId="8" fillId="0" borderId="48" xfId="0" applyFont="1" applyBorder="1"/>
    <xf numFmtId="0" fontId="16" fillId="0" borderId="48" xfId="0" applyFont="1" applyBorder="1"/>
    <xf numFmtId="0" fontId="2" fillId="0" borderId="48" xfId="0" applyFont="1" applyBorder="1"/>
    <xf numFmtId="0" fontId="3" fillId="5" borderId="48" xfId="0" applyFont="1" applyFill="1" applyBorder="1" applyAlignment="1" applyProtection="1">
      <alignment horizontal="center" shrinkToFit="1"/>
      <protection locked="0"/>
    </xf>
    <xf numFmtId="0" fontId="2" fillId="5" borderId="48" xfId="0" applyFont="1" applyFill="1" applyBorder="1" applyAlignment="1" applyProtection="1">
      <alignment horizontal="center" shrinkToFit="1"/>
      <protection locked="0"/>
    </xf>
    <xf numFmtId="49" fontId="2" fillId="7" borderId="48" xfId="1" applyNumberFormat="1" applyFont="1" applyFill="1" applyBorder="1" applyAlignment="1" applyProtection="1">
      <alignment horizontal="center" vertical="center" shrinkToFit="1"/>
      <protection locked="0"/>
    </xf>
    <xf numFmtId="0" fontId="3" fillId="0" borderId="1" xfId="0" applyFont="1" applyBorder="1" applyAlignment="1">
      <alignment horizontal="centerContinuous"/>
    </xf>
    <xf numFmtId="0" fontId="3" fillId="0" borderId="46" xfId="0" applyFont="1" applyBorder="1" applyAlignment="1">
      <alignment horizontal="centerContinuous"/>
    </xf>
    <xf numFmtId="0" fontId="14" fillId="0" borderId="23" xfId="0" applyFont="1" applyBorder="1" applyAlignment="1">
      <alignment horizontal="centerContinuous"/>
    </xf>
    <xf numFmtId="0" fontId="14" fillId="0" borderId="47" xfId="0" applyFont="1" applyBorder="1" applyAlignment="1">
      <alignment horizontal="centerContinuous"/>
    </xf>
    <xf numFmtId="164" fontId="3" fillId="0" borderId="0" xfId="0" applyNumberFormat="1" applyFont="1" applyAlignment="1">
      <alignment vertical="center"/>
    </xf>
    <xf numFmtId="0" fontId="8" fillId="0" borderId="0" xfId="0" applyFont="1"/>
    <xf numFmtId="164" fontId="2" fillId="0" borderId="48" xfId="1" applyFont="1" applyBorder="1" applyAlignment="1" applyProtection="1">
      <alignment vertical="center" shrinkToFit="1"/>
    </xf>
    <xf numFmtId="171" fontId="2" fillId="0" borderId="42" xfId="0" applyNumberFormat="1" applyFont="1" applyBorder="1" applyAlignment="1">
      <alignment horizontal="center" vertical="center" shrinkToFit="1"/>
    </xf>
    <xf numFmtId="0" fontId="2" fillId="0" borderId="48" xfId="0" applyFont="1" applyBorder="1" applyAlignment="1">
      <alignment horizontal="left" vertical="center" shrinkToFit="1"/>
    </xf>
    <xf numFmtId="0" fontId="2" fillId="0" borderId="48" xfId="0" applyFont="1" applyBorder="1" applyAlignment="1" applyProtection="1">
      <alignment horizontal="center"/>
      <protection locked="0"/>
    </xf>
    <xf numFmtId="0" fontId="2" fillId="0" borderId="59" xfId="0" applyFont="1" applyBorder="1" applyAlignment="1" applyProtection="1">
      <alignment horizontal="center"/>
      <protection locked="0"/>
    </xf>
    <xf numFmtId="0" fontId="17" fillId="6" borderId="61" xfId="0" applyFont="1" applyFill="1" applyBorder="1" applyAlignment="1">
      <alignment horizontal="center" vertical="center" wrapText="1"/>
    </xf>
    <xf numFmtId="0" fontId="17" fillId="0" borderId="13" xfId="0" applyFont="1" applyBorder="1" applyAlignment="1">
      <alignment horizontal="center" vertical="center" wrapText="1"/>
    </xf>
    <xf numFmtId="164" fontId="17" fillId="0" borderId="13" xfId="1" applyFont="1" applyFill="1" applyBorder="1" applyAlignment="1" applyProtection="1">
      <alignment horizontal="center" vertical="center"/>
    </xf>
    <xf numFmtId="164" fontId="17" fillId="6" borderId="62" xfId="1" applyFont="1" applyFill="1" applyBorder="1" applyAlignment="1" applyProtection="1">
      <alignment horizontal="center" vertical="center"/>
    </xf>
    <xf numFmtId="0" fontId="3" fillId="0" borderId="42" xfId="1" applyNumberFormat="1" applyFont="1" applyBorder="1" applyAlignment="1" applyProtection="1">
      <alignment horizontal="center" vertical="center" shrinkToFit="1"/>
      <protection locked="0"/>
    </xf>
    <xf numFmtId="0" fontId="3" fillId="0" borderId="48" xfId="1" applyNumberFormat="1" applyFont="1" applyBorder="1" applyAlignment="1" applyProtection="1">
      <alignment horizontal="center" vertical="center" shrinkToFit="1"/>
      <protection locked="0"/>
    </xf>
    <xf numFmtId="0" fontId="17" fillId="6" borderId="13" xfId="0" applyFont="1" applyFill="1" applyBorder="1" applyAlignment="1">
      <alignment horizontal="center" vertical="center" wrapText="1"/>
    </xf>
    <xf numFmtId="0" fontId="3" fillId="0" borderId="50" xfId="1" applyNumberFormat="1" applyFont="1" applyBorder="1" applyAlignment="1" applyProtection="1">
      <alignment horizontal="center" vertical="center" shrinkToFit="1"/>
    </xf>
    <xf numFmtId="0" fontId="0" fillId="0" borderId="48" xfId="0" applyBorder="1" applyAlignment="1">
      <alignment vertical="center"/>
    </xf>
    <xf numFmtId="164" fontId="0" fillId="0" borderId="48" xfId="0" applyNumberFormat="1" applyBorder="1" applyAlignment="1">
      <alignment vertical="center"/>
    </xf>
    <xf numFmtId="49" fontId="2" fillId="0" borderId="3" xfId="1" applyNumberFormat="1" applyFont="1" applyBorder="1" applyAlignment="1" applyProtection="1">
      <alignment horizontal="center"/>
      <protection locked="0"/>
    </xf>
    <xf numFmtId="0" fontId="3" fillId="0" borderId="0" xfId="0" applyFont="1" applyAlignment="1">
      <alignment vertical="center"/>
    </xf>
    <xf numFmtId="164" fontId="0" fillId="0" borderId="48" xfId="1" applyFont="1" applyBorder="1" applyAlignment="1">
      <alignment vertical="center"/>
    </xf>
    <xf numFmtId="174" fontId="2" fillId="6" borderId="14" xfId="0" applyNumberFormat="1" applyFont="1" applyFill="1" applyBorder="1" applyAlignment="1">
      <alignment horizontal="center" vertical="center" shrinkToFit="1"/>
    </xf>
    <xf numFmtId="174" fontId="2" fillId="0" borderId="2" xfId="0" applyNumberFormat="1" applyFont="1" applyBorder="1" applyAlignment="1" applyProtection="1">
      <alignment horizontal="center" vertical="center" shrinkToFit="1"/>
      <protection locked="0"/>
    </xf>
    <xf numFmtId="49" fontId="2" fillId="0" borderId="2" xfId="0" applyNumberFormat="1" applyFont="1" applyBorder="1" applyAlignment="1" applyProtection="1">
      <alignment horizontal="center" vertical="center" shrinkToFit="1"/>
      <protection locked="0"/>
    </xf>
    <xf numFmtId="49" fontId="2" fillId="0" borderId="48" xfId="0" applyNumberFormat="1" applyFont="1" applyBorder="1" applyAlignment="1" applyProtection="1">
      <alignment horizontal="left" vertical="center" wrapText="1" shrinkToFit="1"/>
      <protection locked="0"/>
    </xf>
    <xf numFmtId="0" fontId="2" fillId="6" borderId="48" xfId="0" quotePrefix="1" applyFont="1" applyFill="1" applyBorder="1" applyAlignment="1" applyProtection="1">
      <alignment horizontal="center" vertical="center" shrinkToFit="1"/>
      <protection locked="0"/>
    </xf>
    <xf numFmtId="49" fontId="2" fillId="0" borderId="0" xfId="0" applyNumberFormat="1" applyFont="1" applyAlignment="1">
      <alignment horizontal="center" vertical="center"/>
    </xf>
    <xf numFmtId="49" fontId="2" fillId="0" borderId="0" xfId="0" applyNumberFormat="1" applyFont="1" applyAlignment="1">
      <alignment horizontal="left" vertical="center" wrapText="1"/>
    </xf>
    <xf numFmtId="164" fontId="2" fillId="0" borderId="0" xfId="1" applyFont="1" applyAlignment="1" applyProtection="1">
      <alignment horizontal="center" vertical="center"/>
    </xf>
    <xf numFmtId="0" fontId="2" fillId="0" borderId="0" xfId="0" applyFont="1" applyAlignment="1">
      <alignment vertical="center" wrapText="1"/>
    </xf>
    <xf numFmtId="0" fontId="3" fillId="0" borderId="0" xfId="0" applyFont="1" applyAlignment="1">
      <alignment horizontal="center" vertical="center"/>
    </xf>
    <xf numFmtId="0" fontId="0" fillId="0" borderId="0" xfId="0" applyAlignment="1">
      <alignment horizontal="center" vertical="center"/>
    </xf>
    <xf numFmtId="49" fontId="2" fillId="0" borderId="38" xfId="0" applyNumberFormat="1" applyFont="1" applyBorder="1" applyAlignment="1" applyProtection="1">
      <alignment horizontal="center"/>
      <protection locked="0"/>
    </xf>
    <xf numFmtId="0" fontId="2" fillId="0" borderId="3" xfId="0" applyFont="1" applyBorder="1" applyAlignment="1" applyProtection="1">
      <alignment horizontal="center" shrinkToFit="1"/>
      <protection locked="0"/>
    </xf>
    <xf numFmtId="49" fontId="3" fillId="0" borderId="0" xfId="0" applyNumberFormat="1" applyFont="1" applyAlignment="1" applyProtection="1">
      <alignment horizontal="center"/>
      <protection locked="0"/>
    </xf>
    <xf numFmtId="49" fontId="2" fillId="0" borderId="0" xfId="0" applyNumberFormat="1" applyFont="1" applyAlignment="1" applyProtection="1">
      <alignment horizontal="left"/>
      <protection locked="0"/>
    </xf>
    <xf numFmtId="174" fontId="2" fillId="0" borderId="48" xfId="0" applyNumberFormat="1" applyFont="1" applyBorder="1" applyAlignment="1" applyProtection="1">
      <alignment horizontal="center" vertical="center" shrinkToFit="1"/>
      <protection locked="0"/>
    </xf>
    <xf numFmtId="49" fontId="2" fillId="0" borderId="48" xfId="0" applyNumberFormat="1" applyFont="1" applyBorder="1" applyAlignment="1" applyProtection="1">
      <alignment horizontal="center" vertical="center" shrinkToFit="1"/>
      <protection locked="0"/>
    </xf>
    <xf numFmtId="0" fontId="2" fillId="6" borderId="48" xfId="0" applyFont="1" applyFill="1" applyBorder="1" applyAlignment="1">
      <alignment vertical="center" wrapText="1" shrinkToFit="1"/>
    </xf>
    <xf numFmtId="49" fontId="2" fillId="0" borderId="48" xfId="1" applyNumberFormat="1" applyFont="1" applyBorder="1" applyAlignment="1" applyProtection="1">
      <alignment horizontal="center" vertical="center" shrinkToFit="1"/>
      <protection locked="0"/>
    </xf>
    <xf numFmtId="0" fontId="14" fillId="0" borderId="48" xfId="0" applyFont="1" applyBorder="1" applyAlignment="1">
      <alignment horizontal="left" vertical="center" wrapText="1" shrinkToFit="1"/>
    </xf>
    <xf numFmtId="164" fontId="17" fillId="0" borderId="62" xfId="1" applyFont="1" applyFill="1" applyBorder="1" applyAlignment="1" applyProtection="1">
      <alignment horizontal="center" vertical="center"/>
    </xf>
    <xf numFmtId="49" fontId="2" fillId="0" borderId="3" xfId="1" applyNumberFormat="1" applyFont="1" applyBorder="1" applyAlignment="1" applyProtection="1">
      <alignment horizontal="center" vertical="center" shrinkToFit="1"/>
      <protection locked="0"/>
    </xf>
    <xf numFmtId="0" fontId="0" fillId="0" borderId="48" xfId="0" applyBorder="1" applyAlignment="1">
      <alignment horizontal="center"/>
    </xf>
    <xf numFmtId="0" fontId="2" fillId="0" borderId="48" xfId="0" quotePrefix="1" applyFont="1" applyBorder="1" applyAlignment="1" applyProtection="1">
      <alignment horizontal="center" vertical="center" shrinkToFit="1"/>
      <protection locked="0"/>
    </xf>
    <xf numFmtId="49" fontId="2" fillId="0" borderId="3" xfId="0" applyNumberFormat="1" applyFont="1" applyBorder="1" applyAlignment="1" applyProtection="1">
      <alignment horizontal="center" vertical="center" shrinkToFit="1"/>
      <protection locked="0"/>
    </xf>
    <xf numFmtId="49" fontId="2" fillId="7" borderId="48" xfId="0" applyNumberFormat="1" applyFont="1" applyFill="1" applyBorder="1" applyAlignment="1" applyProtection="1">
      <alignment horizontal="center" vertical="center" shrinkToFit="1"/>
      <protection locked="0"/>
    </xf>
    <xf numFmtId="164" fontId="0" fillId="0" borderId="0" xfId="0" applyNumberFormat="1" applyAlignment="1">
      <alignment vertical="center"/>
    </xf>
    <xf numFmtId="0" fontId="0" fillId="0" borderId="0" xfId="0" applyAlignment="1">
      <alignment horizontal="left" vertical="center"/>
    </xf>
    <xf numFmtId="0" fontId="3" fillId="0" borderId="42" xfId="1" applyNumberFormat="1" applyFont="1" applyFill="1" applyBorder="1" applyAlignment="1" applyProtection="1">
      <alignment horizontal="center" vertical="center" shrinkToFit="1"/>
      <protection locked="0"/>
    </xf>
    <xf numFmtId="0" fontId="3" fillId="0" borderId="48" xfId="1" applyNumberFormat="1" applyFont="1" applyFill="1" applyBorder="1" applyAlignment="1" applyProtection="1">
      <alignment horizontal="center" vertical="center" shrinkToFit="1"/>
      <protection locked="0"/>
    </xf>
    <xf numFmtId="0" fontId="2" fillId="0" borderId="3" xfId="0" applyFont="1" applyBorder="1" applyAlignment="1">
      <alignment horizontal="center" vertical="center" shrinkToFit="1"/>
    </xf>
    <xf numFmtId="0" fontId="3" fillId="0" borderId="34" xfId="0" applyFont="1" applyBorder="1" applyAlignment="1">
      <alignment horizontal="center" vertical="center" shrinkToFit="1"/>
    </xf>
    <xf numFmtId="164" fontId="3" fillId="0" borderId="0" xfId="1" applyFont="1" applyFill="1" applyAlignment="1" applyProtection="1">
      <alignment horizontal="left" vertical="center"/>
    </xf>
    <xf numFmtId="49" fontId="2" fillId="0" borderId="48" xfId="1" applyNumberFormat="1" applyFont="1" applyFill="1" applyBorder="1" applyAlignment="1" applyProtection="1">
      <alignment horizontal="center" vertical="center" shrinkToFit="1"/>
      <protection locked="0"/>
    </xf>
    <xf numFmtId="0" fontId="8" fillId="9" borderId="48" xfId="0" quotePrefix="1" applyFont="1" applyFill="1" applyBorder="1" applyAlignment="1">
      <alignment horizontal="left" vertical="center"/>
    </xf>
    <xf numFmtId="173" fontId="8" fillId="9" borderId="48" xfId="0" applyNumberFormat="1" applyFont="1" applyFill="1" applyBorder="1" applyAlignment="1">
      <alignment horizontal="center" vertical="center" shrinkToFit="1"/>
    </xf>
    <xf numFmtId="0" fontId="8" fillId="9" borderId="3" xfId="0" applyFont="1" applyFill="1" applyBorder="1" applyAlignment="1">
      <alignment horizontal="center" vertical="center" shrinkToFit="1"/>
    </xf>
    <xf numFmtId="0" fontId="18" fillId="9" borderId="3" xfId="0" applyFont="1" applyFill="1" applyBorder="1" applyAlignment="1">
      <alignment horizontal="center" vertical="center" wrapText="1" shrinkToFit="1"/>
    </xf>
    <xf numFmtId="49" fontId="2" fillId="6" borderId="48" xfId="0" applyNumberFormat="1" applyFont="1" applyFill="1" applyBorder="1" applyAlignment="1" applyProtection="1">
      <alignment horizontal="center" vertical="center" shrinkToFit="1"/>
      <protection locked="0"/>
    </xf>
    <xf numFmtId="0" fontId="2" fillId="0" borderId="14" xfId="0" applyFont="1" applyBorder="1" applyAlignment="1">
      <alignment horizontal="left"/>
    </xf>
    <xf numFmtId="0" fontId="2" fillId="0" borderId="3" xfId="0" applyFont="1" applyBorder="1" applyAlignment="1">
      <alignment horizontal="center"/>
    </xf>
    <xf numFmtId="0" fontId="2" fillId="0" borderId="58" xfId="0" applyFont="1" applyBorder="1" applyAlignment="1">
      <alignment horizontal="left"/>
    </xf>
    <xf numFmtId="0" fontId="2" fillId="0" borderId="59" xfId="0" applyFont="1" applyBorder="1"/>
    <xf numFmtId="0" fontId="2" fillId="0" borderId="63" xfId="0" applyFont="1" applyBorder="1" applyAlignment="1">
      <alignment horizontal="center"/>
    </xf>
    <xf numFmtId="0" fontId="19" fillId="10" borderId="48" xfId="0" applyFont="1" applyFill="1" applyBorder="1"/>
    <xf numFmtId="0" fontId="19" fillId="11" borderId="48" xfId="0" applyFont="1" applyFill="1" applyBorder="1"/>
    <xf numFmtId="0" fontId="19" fillId="11" borderId="64" xfId="0" applyFont="1" applyFill="1" applyBorder="1"/>
    <xf numFmtId="0" fontId="2" fillId="0" borderId="48" xfId="0" applyFont="1" applyBorder="1" applyAlignment="1">
      <alignment shrinkToFit="1"/>
    </xf>
    <xf numFmtId="49" fontId="2" fillId="0" borderId="48" xfId="0" applyNumberFormat="1" applyFont="1" applyBorder="1" applyAlignment="1" applyProtection="1">
      <alignment horizontal="center"/>
      <protection locked="0"/>
    </xf>
    <xf numFmtId="0" fontId="2" fillId="0" borderId="48" xfId="0" applyFont="1" applyBorder="1" applyProtection="1">
      <protection locked="0"/>
    </xf>
    <xf numFmtId="164" fontId="17" fillId="0" borderId="13" xfId="1" applyFont="1" applyFill="1" applyBorder="1" applyAlignment="1" applyProtection="1">
      <alignment horizontal="center" vertical="center" wrapText="1"/>
    </xf>
    <xf numFmtId="0" fontId="2" fillId="0" borderId="14" xfId="0" quotePrefix="1" applyFont="1" applyBorder="1" applyAlignment="1">
      <alignment horizontal="left"/>
    </xf>
    <xf numFmtId="0" fontId="2" fillId="0" borderId="58" xfId="0" quotePrefix="1" applyFont="1" applyBorder="1" applyAlignment="1">
      <alignment horizontal="left"/>
    </xf>
    <xf numFmtId="0" fontId="20" fillId="0" borderId="48" xfId="0" applyFont="1" applyBorder="1" applyAlignment="1" applyProtection="1">
      <alignment horizontal="center"/>
      <protection locked="0"/>
    </xf>
    <xf numFmtId="0" fontId="20" fillId="0" borderId="46" xfId="0" applyFont="1" applyBorder="1" applyAlignment="1">
      <alignment horizontal="center"/>
    </xf>
    <xf numFmtId="0" fontId="20" fillId="0" borderId="0" xfId="0" applyFont="1"/>
    <xf numFmtId="0" fontId="20" fillId="0" borderId="0" xfId="0" applyFont="1" applyAlignment="1">
      <alignment horizontal="center"/>
    </xf>
    <xf numFmtId="0" fontId="22" fillId="10" borderId="48" xfId="0" applyFont="1" applyFill="1" applyBorder="1"/>
    <xf numFmtId="0" fontId="22" fillId="11" borderId="48" xfId="0" applyFont="1" applyFill="1" applyBorder="1"/>
    <xf numFmtId="0" fontId="21" fillId="11" borderId="64" xfId="0" applyFont="1" applyFill="1" applyBorder="1"/>
    <xf numFmtId="49" fontId="24" fillId="0" borderId="48" xfId="0" applyNumberFormat="1" applyFont="1" applyBorder="1" applyAlignment="1">
      <alignment horizontal="center"/>
    </xf>
    <xf numFmtId="0" fontId="24" fillId="0" borderId="48" xfId="0" applyFont="1" applyBorder="1" applyAlignment="1">
      <alignment horizontal="center"/>
    </xf>
    <xf numFmtId="0" fontId="24" fillId="0" borderId="48" xfId="0" applyFont="1" applyBorder="1" applyAlignment="1" applyProtection="1">
      <alignment horizontal="center"/>
      <protection locked="0"/>
    </xf>
    <xf numFmtId="49" fontId="24" fillId="0" borderId="14" xfId="0" applyNumberFormat="1" applyFont="1" applyBorder="1" applyAlignment="1">
      <alignment horizontal="center"/>
    </xf>
    <xf numFmtId="49" fontId="20" fillId="0" borderId="48" xfId="0" applyNumberFormat="1" applyFont="1" applyBorder="1" applyAlignment="1">
      <alignment horizontal="left"/>
    </xf>
    <xf numFmtId="0" fontId="20" fillId="0" borderId="48" xfId="0" applyFont="1" applyBorder="1" applyAlignment="1">
      <alignment horizontal="left"/>
    </xf>
    <xf numFmtId="49" fontId="20" fillId="0" borderId="48" xfId="0" applyNumberFormat="1" applyFont="1" applyBorder="1" applyAlignment="1">
      <alignment horizontal="center"/>
    </xf>
    <xf numFmtId="49" fontId="25" fillId="0" borderId="48" xfId="0" quotePrefix="1" applyNumberFormat="1" applyFont="1" applyBorder="1" applyAlignment="1">
      <alignment horizontal="left"/>
    </xf>
    <xf numFmtId="49" fontId="20" fillId="0" borderId="48" xfId="0" quotePrefix="1" applyNumberFormat="1" applyFont="1" applyBorder="1" applyAlignment="1">
      <alignment horizontal="left"/>
    </xf>
    <xf numFmtId="49" fontId="25" fillId="0" borderId="48" xfId="0" applyNumberFormat="1" applyFont="1" applyBorder="1" applyAlignment="1">
      <alignment horizontal="left"/>
    </xf>
    <xf numFmtId="0" fontId="25" fillId="0" borderId="48" xfId="0" applyFont="1" applyBorder="1" applyAlignment="1">
      <alignment horizontal="left"/>
    </xf>
    <xf numFmtId="0" fontId="25" fillId="0" borderId="48" xfId="0" applyFont="1" applyBorder="1" applyAlignment="1" applyProtection="1">
      <alignment horizontal="center"/>
      <protection locked="0"/>
    </xf>
    <xf numFmtId="49" fontId="25" fillId="0" borderId="48" xfId="0" applyNumberFormat="1" applyFont="1" applyBorder="1" applyAlignment="1">
      <alignment horizontal="center"/>
    </xf>
    <xf numFmtId="49" fontId="25" fillId="0" borderId="14" xfId="0" applyNumberFormat="1" applyFont="1" applyBorder="1" applyAlignment="1">
      <alignment horizontal="left"/>
    </xf>
    <xf numFmtId="49" fontId="25" fillId="0" borderId="14" xfId="0" quotePrefix="1" applyNumberFormat="1" applyFont="1" applyBorder="1" applyAlignment="1">
      <alignment horizontal="left"/>
    </xf>
    <xf numFmtId="0" fontId="26" fillId="0" borderId="0" xfId="0" applyFont="1" applyAlignment="1">
      <alignment horizontal="center"/>
    </xf>
    <xf numFmtId="49" fontId="27" fillId="0" borderId="48" xfId="0" applyNumberFormat="1" applyFont="1" applyBorder="1" applyAlignment="1">
      <alignment horizontal="left"/>
    </xf>
    <xf numFmtId="0" fontId="27" fillId="0" borderId="48" xfId="0" applyFont="1" applyBorder="1" applyAlignment="1">
      <alignment horizontal="left"/>
    </xf>
    <xf numFmtId="0" fontId="27" fillId="0" borderId="48" xfId="0" applyFont="1" applyBorder="1" applyAlignment="1" applyProtection="1">
      <alignment horizontal="center"/>
      <protection locked="0"/>
    </xf>
    <xf numFmtId="49" fontId="27" fillId="0" borderId="48" xfId="0" applyNumberFormat="1" applyFont="1" applyBorder="1" applyAlignment="1">
      <alignment horizontal="center"/>
    </xf>
    <xf numFmtId="0" fontId="3" fillId="12" borderId="0" xfId="0" applyFont="1" applyFill="1" applyAlignment="1">
      <alignment horizontal="center" vertical="center"/>
    </xf>
    <xf numFmtId="49" fontId="3" fillId="0" borderId="0" xfId="0" applyNumberFormat="1" applyFont="1" applyAlignment="1">
      <alignment horizontal="left" vertical="center"/>
    </xf>
    <xf numFmtId="164" fontId="2" fillId="12" borderId="0" xfId="1" applyFont="1" applyFill="1" applyAlignment="1">
      <alignment horizontal="left" vertical="center" wrapText="1"/>
    </xf>
    <xf numFmtId="43" fontId="2" fillId="12" borderId="0" xfId="0" applyNumberFormat="1" applyFont="1" applyFill="1" applyAlignment="1">
      <alignment vertical="center" wrapText="1"/>
    </xf>
    <xf numFmtId="49" fontId="19" fillId="0" borderId="0" xfId="0" applyNumberFormat="1" applyFont="1" applyAlignment="1">
      <alignment horizontal="center" vertical="center" shrinkToFit="1"/>
    </xf>
    <xf numFmtId="0" fontId="3" fillId="0" borderId="0" xfId="0" applyFont="1" applyAlignment="1">
      <alignment horizontal="left" vertical="center"/>
    </xf>
    <xf numFmtId="0" fontId="2" fillId="12" borderId="0" xfId="0" applyFont="1" applyFill="1" applyAlignment="1">
      <alignment vertical="center"/>
    </xf>
    <xf numFmtId="43" fontId="2" fillId="12" borderId="0" xfId="0" applyNumberFormat="1" applyFont="1" applyFill="1" applyAlignment="1">
      <alignment vertical="center"/>
    </xf>
    <xf numFmtId="49" fontId="2" fillId="12" borderId="0" xfId="0" applyNumberFormat="1" applyFont="1" applyFill="1" applyAlignment="1">
      <alignment horizontal="left" vertical="center" wrapText="1"/>
    </xf>
    <xf numFmtId="0" fontId="2" fillId="12" borderId="0" xfId="0" applyFont="1" applyFill="1" applyAlignment="1">
      <alignment vertical="center" wrapText="1"/>
    </xf>
    <xf numFmtId="164" fontId="2" fillId="0" borderId="0" xfId="1" applyAlignment="1">
      <alignment vertical="center"/>
    </xf>
    <xf numFmtId="0" fontId="1" fillId="0" borderId="0" xfId="5"/>
    <xf numFmtId="0" fontId="2" fillId="0" borderId="0" xfId="5" applyFont="1" applyAlignment="1">
      <alignment horizontal="right" vertical="center"/>
    </xf>
    <xf numFmtId="0" fontId="33" fillId="0" borderId="0" xfId="5" applyFont="1" applyAlignment="1">
      <alignment vertical="center"/>
    </xf>
    <xf numFmtId="0" fontId="14" fillId="0" borderId="0" xfId="3" applyFont="1"/>
    <xf numFmtId="0" fontId="34" fillId="0" borderId="0" xfId="5" applyFont="1"/>
    <xf numFmtId="0" fontId="35" fillId="0" borderId="0" xfId="5" applyFont="1" applyAlignment="1">
      <alignment vertical="center"/>
    </xf>
    <xf numFmtId="0" fontId="36" fillId="0" borderId="0" xfId="5" applyFont="1" applyAlignment="1">
      <alignment vertical="center"/>
    </xf>
    <xf numFmtId="0" fontId="3" fillId="0" borderId="0" xfId="5" applyFont="1"/>
    <xf numFmtId="0" fontId="31" fillId="0" borderId="0" xfId="5" applyFont="1"/>
    <xf numFmtId="0" fontId="28" fillId="0" borderId="0" xfId="5" applyFont="1"/>
    <xf numFmtId="0" fontId="31" fillId="0" borderId="0" xfId="5" applyFont="1" applyAlignment="1">
      <alignment wrapText="1"/>
    </xf>
    <xf numFmtId="0" fontId="2" fillId="0" borderId="0" xfId="5" applyFont="1"/>
    <xf numFmtId="0" fontId="2" fillId="0" borderId="0" xfId="7"/>
    <xf numFmtId="0" fontId="29" fillId="0" borderId="0" xfId="5" applyFont="1" applyAlignment="1">
      <alignment vertical="center"/>
    </xf>
    <xf numFmtId="14" fontId="31" fillId="0" borderId="37" xfId="5" applyNumberFormat="1" applyFont="1" applyBorder="1" applyAlignment="1">
      <alignment horizontal="center" vertical="center"/>
    </xf>
    <xf numFmtId="14" fontId="31" fillId="0" borderId="62" xfId="5" applyNumberFormat="1" applyFont="1" applyBorder="1" applyAlignment="1">
      <alignment horizontal="center" vertical="center"/>
    </xf>
    <xf numFmtId="14" fontId="31" fillId="0" borderId="27" xfId="5" applyNumberFormat="1" applyFont="1" applyBorder="1" applyAlignment="1">
      <alignment horizontal="center" vertical="center"/>
    </xf>
    <xf numFmtId="14" fontId="31" fillId="0" borderId="27" xfId="5" applyNumberFormat="1" applyFont="1" applyBorder="1" applyAlignment="1">
      <alignment horizontal="center" vertical="center" wrapText="1"/>
    </xf>
    <xf numFmtId="164" fontId="31" fillId="0" borderId="28" xfId="1" applyFont="1" applyBorder="1"/>
    <xf numFmtId="14" fontId="31" fillId="0" borderId="3" xfId="5" applyNumberFormat="1" applyFont="1" applyBorder="1" applyAlignment="1">
      <alignment horizontal="center" vertical="center"/>
    </xf>
    <xf numFmtId="14" fontId="31" fillId="0" borderId="48" xfId="5" applyNumberFormat="1" applyFont="1" applyBorder="1" applyAlignment="1">
      <alignment horizontal="center" vertical="center"/>
    </xf>
    <xf numFmtId="14" fontId="31" fillId="0" borderId="48" xfId="5" applyNumberFormat="1" applyFont="1" applyBorder="1" applyAlignment="1">
      <alignment horizontal="center" vertical="center" wrapText="1"/>
    </xf>
    <xf numFmtId="164" fontId="31" fillId="0" borderId="30" xfId="1" applyFont="1" applyBorder="1"/>
    <xf numFmtId="14" fontId="31" fillId="0" borderId="32" xfId="5" applyNumberFormat="1" applyFont="1" applyBorder="1" applyAlignment="1">
      <alignment horizontal="center" vertical="center"/>
    </xf>
    <xf numFmtId="14" fontId="31" fillId="0" borderId="32" xfId="5" applyNumberFormat="1" applyFont="1" applyBorder="1" applyAlignment="1">
      <alignment horizontal="center" vertical="center" wrapText="1"/>
    </xf>
    <xf numFmtId="164" fontId="31" fillId="0" borderId="44" xfId="1" applyFont="1" applyBorder="1"/>
    <xf numFmtId="0" fontId="31" fillId="0" borderId="68" xfId="5" applyFont="1" applyBorder="1"/>
    <xf numFmtId="0" fontId="31" fillId="0" borderId="24" xfId="5" applyFont="1" applyBorder="1"/>
    <xf numFmtId="0" fontId="31" fillId="0" borderId="47" xfId="5" applyFont="1" applyBorder="1"/>
    <xf numFmtId="0" fontId="31" fillId="0" borderId="66" xfId="5" applyFont="1" applyBorder="1"/>
    <xf numFmtId="0" fontId="31" fillId="0" borderId="66" xfId="5" applyFont="1" applyBorder="1" applyAlignment="1">
      <alignment wrapText="1"/>
    </xf>
    <xf numFmtId="164" fontId="31" fillId="0" borderId="25" xfId="1" applyFont="1" applyBorder="1"/>
    <xf numFmtId="0" fontId="31" fillId="0" borderId="16" xfId="5" applyFont="1" applyBorder="1"/>
    <xf numFmtId="0" fontId="31" fillId="0" borderId="17" xfId="5" applyFont="1" applyBorder="1"/>
    <xf numFmtId="164" fontId="31" fillId="0" borderId="18" xfId="1" applyFont="1" applyBorder="1"/>
    <xf numFmtId="0" fontId="29" fillId="0" borderId="1" xfId="5" applyFont="1" applyBorder="1" applyAlignment="1">
      <alignment horizontal="center"/>
    </xf>
    <xf numFmtId="0" fontId="29" fillId="0" borderId="0" xfId="5" applyFont="1" applyAlignment="1">
      <alignment horizontal="center"/>
    </xf>
    <xf numFmtId="0" fontId="38" fillId="0" borderId="0" xfId="5" applyFont="1"/>
    <xf numFmtId="0" fontId="29" fillId="0" borderId="0" xfId="5" applyFont="1" applyAlignment="1">
      <alignment horizontal="center" wrapText="1"/>
    </xf>
    <xf numFmtId="164" fontId="29" fillId="0" borderId="19" xfId="1" applyFont="1" applyBorder="1" applyAlignment="1">
      <alignment horizontal="center"/>
    </xf>
    <xf numFmtId="0" fontId="30" fillId="0" borderId="1" xfId="5" applyFont="1" applyBorder="1" applyAlignment="1">
      <alignment horizontal="center" vertical="center"/>
    </xf>
    <xf numFmtId="0" fontId="30" fillId="0" borderId="0" xfId="5" applyFont="1" applyAlignment="1">
      <alignment horizontal="center" vertical="center"/>
    </xf>
    <xf numFmtId="0" fontId="30" fillId="0" borderId="0" xfId="5" applyFont="1" applyAlignment="1">
      <alignment horizontal="center" vertical="center" wrapText="1"/>
    </xf>
    <xf numFmtId="164" fontId="30" fillId="0" borderId="19" xfId="1" applyFont="1" applyBorder="1" applyAlignment="1">
      <alignment horizontal="center" vertical="center"/>
    </xf>
    <xf numFmtId="0" fontId="38" fillId="0" borderId="1" xfId="5" applyFont="1" applyBorder="1"/>
    <xf numFmtId="0" fontId="38" fillId="0" borderId="0" xfId="5" applyFont="1" applyAlignment="1">
      <alignment horizontal="center" wrapText="1"/>
    </xf>
    <xf numFmtId="164" fontId="38" fillId="0" borderId="19" xfId="1" applyFont="1" applyBorder="1"/>
    <xf numFmtId="0" fontId="38" fillId="0" borderId="23" xfId="5" applyFont="1" applyBorder="1"/>
    <xf numFmtId="0" fontId="38" fillId="0" borderId="24" xfId="5" applyFont="1" applyBorder="1"/>
    <xf numFmtId="0" fontId="38" fillId="0" borderId="24" xfId="5" applyFont="1" applyBorder="1" applyAlignment="1">
      <alignment horizontal="center" wrapText="1"/>
    </xf>
    <xf numFmtId="164" fontId="38" fillId="0" borderId="25" xfId="1" applyFont="1" applyBorder="1"/>
    <xf numFmtId="0" fontId="2" fillId="0" borderId="0" xfId="5" applyFont="1" applyAlignment="1">
      <alignment wrapText="1"/>
    </xf>
    <xf numFmtId="164" fontId="2" fillId="0" borderId="0" xfId="1" applyFont="1"/>
    <xf numFmtId="0" fontId="0" fillId="0" borderId="71" xfId="0" pivotButton="1" applyBorder="1"/>
    <xf numFmtId="0" fontId="0" fillId="0" borderId="72" xfId="0" pivotButton="1" applyBorder="1"/>
    <xf numFmtId="0" fontId="0" fillId="0" borderId="73" xfId="0" applyBorder="1"/>
    <xf numFmtId="174" fontId="0" fillId="6" borderId="14" xfId="0" applyNumberFormat="1" applyFill="1" applyBorder="1" applyAlignment="1">
      <alignment horizontal="center" vertical="center" shrinkToFit="1"/>
    </xf>
    <xf numFmtId="174" fontId="0" fillId="0" borderId="48" xfId="0" applyNumberFormat="1" applyBorder="1" applyAlignment="1" applyProtection="1">
      <alignment horizontal="center" vertical="center" shrinkToFit="1"/>
      <protection locked="0"/>
    </xf>
    <xf numFmtId="49" fontId="0" fillId="0" borderId="48" xfId="0" applyNumberFormat="1" applyBorder="1" applyAlignment="1" applyProtection="1">
      <alignment horizontal="center" vertical="center" shrinkToFit="1"/>
      <protection locked="0"/>
    </xf>
    <xf numFmtId="0" fontId="0" fillId="6" borderId="48" xfId="0" applyFill="1" applyBorder="1" applyAlignment="1" applyProtection="1">
      <alignment horizontal="center" vertical="center" shrinkToFit="1"/>
      <protection locked="0"/>
    </xf>
    <xf numFmtId="49" fontId="0" fillId="0" borderId="48" xfId="0" applyNumberFormat="1" applyBorder="1" applyAlignment="1" applyProtection="1">
      <alignment horizontal="left" vertical="center" wrapText="1" shrinkToFit="1"/>
      <protection locked="0"/>
    </xf>
    <xf numFmtId="0" fontId="0" fillId="6" borderId="48" xfId="0" applyFill="1" applyBorder="1" applyAlignment="1">
      <alignment vertical="center" wrapText="1" shrinkToFit="1"/>
    </xf>
    <xf numFmtId="164" fontId="0" fillId="0" borderId="48" xfId="1" applyFont="1" applyBorder="1" applyAlignment="1" applyProtection="1">
      <alignment vertical="center" shrinkToFit="1"/>
      <protection locked="0"/>
    </xf>
    <xf numFmtId="49" fontId="0" fillId="0" borderId="48" xfId="1" applyNumberFormat="1" applyFont="1" applyBorder="1" applyAlignment="1" applyProtection="1">
      <alignment horizontal="center" vertical="center" shrinkToFit="1"/>
      <protection locked="0"/>
    </xf>
    <xf numFmtId="49" fontId="0" fillId="0" borderId="3" xfId="1" applyNumberFormat="1" applyFont="1" applyBorder="1" applyAlignment="1" applyProtection="1">
      <alignment horizontal="center" vertical="center" shrinkToFit="1"/>
      <protection locked="0"/>
    </xf>
    <xf numFmtId="164" fontId="0" fillId="6" borderId="3" xfId="1" applyFont="1" applyFill="1" applyBorder="1" applyAlignment="1" applyProtection="1">
      <alignment vertical="center" shrinkToFit="1"/>
    </xf>
    <xf numFmtId="0" fontId="0" fillId="6" borderId="48" xfId="0" quotePrefix="1" applyFill="1" applyBorder="1" applyAlignment="1" applyProtection="1">
      <alignment horizontal="center" vertical="center" shrinkToFit="1"/>
      <protection locked="0"/>
    </xf>
    <xf numFmtId="0" fontId="0" fillId="0" borderId="48" xfId="0" quotePrefix="1" applyBorder="1" applyAlignment="1" applyProtection="1">
      <alignment horizontal="center" vertical="center" shrinkToFit="1"/>
      <protection locked="0"/>
    </xf>
    <xf numFmtId="0" fontId="31" fillId="0" borderId="0" xfId="5" applyFont="1" applyAlignment="1">
      <alignment horizontal="right" vertical="center"/>
    </xf>
    <xf numFmtId="0" fontId="31" fillId="0" borderId="0" xfId="5" applyFont="1" applyAlignment="1">
      <alignment horizontal="right" vertical="center" wrapText="1"/>
    </xf>
    <xf numFmtId="164" fontId="32" fillId="0" borderId="0" xfId="1" applyFont="1" applyBorder="1" applyAlignment="1">
      <alignment horizontal="right" vertical="center"/>
    </xf>
    <xf numFmtId="0" fontId="37" fillId="0" borderId="0" xfId="5" applyFont="1"/>
    <xf numFmtId="0" fontId="12" fillId="0" borderId="0" xfId="5" applyFont="1"/>
    <xf numFmtId="0" fontId="37" fillId="0" borderId="0" xfId="5" applyFont="1" applyAlignment="1">
      <alignment wrapText="1"/>
    </xf>
    <xf numFmtId="164" fontId="37" fillId="0" borderId="0" xfId="1" applyFont="1" applyBorder="1"/>
    <xf numFmtId="0" fontId="31" fillId="0" borderId="24" xfId="5" applyFont="1" applyBorder="1" applyAlignment="1">
      <alignment wrapText="1"/>
    </xf>
    <xf numFmtId="164" fontId="31" fillId="0" borderId="24" xfId="1" applyFont="1" applyBorder="1"/>
    <xf numFmtId="0" fontId="0" fillId="0" borderId="75" xfId="0" applyBorder="1"/>
    <xf numFmtId="0" fontId="0" fillId="0" borderId="74" xfId="0" applyBorder="1"/>
    <xf numFmtId="0" fontId="0" fillId="0" borderId="75" xfId="0" pivotButton="1" applyBorder="1"/>
    <xf numFmtId="49" fontId="0" fillId="0" borderId="0" xfId="0" applyNumberFormat="1" applyAlignment="1" applyProtection="1">
      <alignment horizontal="left"/>
      <protection locked="0"/>
    </xf>
    <xf numFmtId="0" fontId="43" fillId="0" borderId="1" xfId="5" applyFont="1" applyBorder="1" applyAlignment="1">
      <alignment horizontal="center"/>
    </xf>
    <xf numFmtId="0" fontId="43" fillId="0" borderId="0" xfId="5" applyFont="1" applyAlignment="1">
      <alignment horizontal="center"/>
    </xf>
    <xf numFmtId="0" fontId="44" fillId="0" borderId="0" xfId="5" applyFont="1"/>
    <xf numFmtId="164" fontId="43" fillId="0" borderId="19" xfId="1" applyFont="1" applyBorder="1" applyAlignment="1">
      <alignment horizontal="center"/>
    </xf>
    <xf numFmtId="0" fontId="43" fillId="0" borderId="0" xfId="5" applyFont="1"/>
    <xf numFmtId="0" fontId="43" fillId="0" borderId="0" xfId="7" applyFont="1"/>
    <xf numFmtId="0" fontId="46" fillId="0" borderId="24" xfId="5" applyFont="1" applyBorder="1"/>
    <xf numFmtId="0" fontId="50" fillId="5" borderId="48" xfId="0" applyFont="1" applyFill="1" applyBorder="1" applyAlignment="1" applyProtection="1">
      <alignment horizontal="center" shrinkToFit="1"/>
      <protection locked="0"/>
    </xf>
    <xf numFmtId="0" fontId="51" fillId="5" borderId="48" xfId="0" applyFont="1" applyFill="1" applyBorder="1" applyAlignment="1" applyProtection="1">
      <alignment horizontal="center" shrinkToFit="1"/>
      <protection locked="0"/>
    </xf>
    <xf numFmtId="0" fontId="52" fillId="5" borderId="48" xfId="0" applyFont="1" applyFill="1" applyBorder="1" applyAlignment="1" applyProtection="1">
      <alignment shrinkToFit="1"/>
      <protection locked="0"/>
    </xf>
    <xf numFmtId="170" fontId="52" fillId="5" borderId="48" xfId="0" applyNumberFormat="1" applyFont="1" applyFill="1" applyBorder="1" applyAlignment="1" applyProtection="1">
      <alignment horizontal="left" shrinkToFit="1"/>
      <protection locked="0"/>
    </xf>
    <xf numFmtId="0" fontId="51" fillId="0" borderId="48" xfId="0" applyFont="1" applyBorder="1" applyAlignment="1">
      <alignment shrinkToFit="1"/>
    </xf>
    <xf numFmtId="0" fontId="42" fillId="0" borderId="0" xfId="0" applyFont="1" applyAlignment="1">
      <alignment vertical="center"/>
    </xf>
    <xf numFmtId="0" fontId="54" fillId="0" borderId="0" xfId="0" applyFont="1" applyAlignment="1">
      <alignment vertical="center"/>
    </xf>
    <xf numFmtId="0" fontId="54" fillId="0" borderId="0" xfId="0"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Continuous"/>
    </xf>
    <xf numFmtId="172" fontId="47" fillId="0" borderId="0" xfId="0" applyNumberFormat="1" applyFont="1" applyAlignment="1">
      <alignment horizontal="centerContinuous" vertical="center"/>
    </xf>
    <xf numFmtId="0" fontId="51" fillId="0" borderId="0" xfId="0" applyFont="1" applyAlignment="1">
      <alignment horizontal="left" vertical="center"/>
    </xf>
    <xf numFmtId="164" fontId="50" fillId="0" borderId="0" xfId="1" applyFont="1" applyAlignment="1" applyProtection="1">
      <alignment horizontal="left" vertical="center"/>
    </xf>
    <xf numFmtId="0" fontId="51" fillId="0" borderId="0" xfId="0" applyFont="1" applyAlignment="1">
      <alignment horizontal="centerContinuous" vertical="center"/>
    </xf>
    <xf numFmtId="0" fontId="51" fillId="0" borderId="0" xfId="0" applyFont="1" applyAlignment="1">
      <alignment vertical="center"/>
    </xf>
    <xf numFmtId="0" fontId="50" fillId="0" borderId="0" xfId="0" applyFont="1"/>
    <xf numFmtId="0" fontId="51" fillId="0" borderId="0" xfId="0" applyFont="1"/>
    <xf numFmtId="0" fontId="54" fillId="0" borderId="0" xfId="5" applyFont="1"/>
    <xf numFmtId="0" fontId="43" fillId="0" borderId="0" xfId="5" applyFont="1" applyAlignment="1">
      <alignment horizontal="center" wrapText="1"/>
    </xf>
    <xf numFmtId="164" fontId="43" fillId="0" borderId="0" xfId="1" applyFont="1" applyBorder="1"/>
    <xf numFmtId="0" fontId="51" fillId="0" borderId="0" xfId="5" applyFont="1" applyAlignment="1">
      <alignment horizontal="right" vertical="center"/>
    </xf>
    <xf numFmtId="0" fontId="56" fillId="0" borderId="0" xfId="5" applyFont="1" applyAlignment="1">
      <alignment horizontal="center"/>
    </xf>
    <xf numFmtId="0" fontId="50" fillId="0" borderId="0" xfId="5" applyFont="1"/>
    <xf numFmtId="0" fontId="46" fillId="0" borderId="68" xfId="5" applyFont="1" applyBorder="1" applyAlignment="1">
      <alignment horizontal="center" vertical="center"/>
    </xf>
    <xf numFmtId="0" fontId="46" fillId="0" borderId="70" xfId="5" applyFont="1" applyBorder="1" applyAlignment="1">
      <alignment horizontal="center" vertical="center"/>
    </xf>
    <xf numFmtId="0" fontId="46" fillId="0" borderId="18" xfId="5" applyFont="1" applyBorder="1" applyAlignment="1">
      <alignment horizontal="center" vertical="center"/>
    </xf>
    <xf numFmtId="0" fontId="53" fillId="0" borderId="0" xfId="0" applyFont="1" applyAlignment="1">
      <alignment horizontal="centerContinuous" vertical="center"/>
    </xf>
    <xf numFmtId="172" fontId="58" fillId="0" borderId="0" xfId="0" applyNumberFormat="1" applyFont="1" applyAlignment="1">
      <alignment horizontal="centerContinuous" vertical="center"/>
    </xf>
    <xf numFmtId="0" fontId="43" fillId="0" borderId="0" xfId="0" applyFont="1" applyAlignment="1">
      <alignment vertical="center"/>
    </xf>
    <xf numFmtId="164" fontId="54" fillId="0" borderId="0" xfId="1" applyFont="1" applyFill="1" applyAlignment="1" applyProtection="1">
      <alignment horizontal="left" vertical="center"/>
    </xf>
    <xf numFmtId="0" fontId="54" fillId="0" borderId="48" xfId="0" applyFont="1" applyBorder="1" applyAlignment="1">
      <alignment horizontal="center" vertical="center"/>
    </xf>
    <xf numFmtId="0" fontId="54" fillId="0" borderId="42" xfId="0" applyFont="1" applyBorder="1" applyAlignment="1">
      <alignment horizontal="center" vertical="center"/>
    </xf>
    <xf numFmtId="0" fontId="54" fillId="0" borderId="30" xfId="0" applyFont="1" applyBorder="1" applyAlignment="1">
      <alignment horizontal="center" vertical="center"/>
    </xf>
    <xf numFmtId="0" fontId="54" fillId="0" borderId="42" xfId="0" applyFont="1" applyBorder="1" applyAlignment="1">
      <alignment vertical="center"/>
    </xf>
    <xf numFmtId="0" fontId="54" fillId="0" borderId="30" xfId="0" applyFont="1" applyBorder="1" applyAlignment="1">
      <alignment horizontal="center" vertical="center" shrinkToFit="1"/>
    </xf>
    <xf numFmtId="0" fontId="59" fillId="9" borderId="48" xfId="0" applyFont="1" applyFill="1" applyBorder="1" applyAlignment="1">
      <alignment horizontal="center" vertical="center"/>
    </xf>
    <xf numFmtId="0" fontId="54" fillId="0" borderId="48" xfId="0" applyFont="1" applyBorder="1" applyAlignment="1">
      <alignment horizontal="center" vertical="center" shrinkToFit="1"/>
    </xf>
    <xf numFmtId="49" fontId="54" fillId="0" borderId="30" xfId="0" applyNumberFormat="1" applyFont="1" applyBorder="1" applyAlignment="1">
      <alignment horizontal="center" vertical="center"/>
    </xf>
    <xf numFmtId="0" fontId="50" fillId="0" borderId="0" xfId="0" applyFont="1" applyAlignment="1">
      <alignment vertical="center"/>
    </xf>
    <xf numFmtId="0" fontId="50" fillId="0" borderId="0" xfId="0" applyFont="1" applyAlignment="1" applyProtection="1">
      <alignment vertical="center"/>
      <protection locked="0"/>
    </xf>
    <xf numFmtId="170" fontId="50" fillId="0" borderId="0" xfId="0" applyNumberFormat="1" applyFont="1" applyAlignment="1" applyProtection="1">
      <alignment horizontal="left" vertical="center"/>
      <protection locked="0"/>
    </xf>
    <xf numFmtId="0" fontId="54" fillId="8" borderId="48" xfId="0" applyFont="1" applyFill="1" applyBorder="1" applyAlignment="1">
      <alignment horizontal="center" vertical="center"/>
    </xf>
    <xf numFmtId="171" fontId="51" fillId="0" borderId="48" xfId="0" applyNumberFormat="1" applyFont="1" applyBorder="1" applyAlignment="1" applyProtection="1">
      <alignment horizontal="center" vertical="center"/>
      <protection locked="0"/>
    </xf>
    <xf numFmtId="49" fontId="51" fillId="0" borderId="48" xfId="0" applyNumberFormat="1" applyFont="1" applyBorder="1" applyAlignment="1" applyProtection="1">
      <alignment vertical="center" wrapText="1"/>
      <protection locked="0"/>
    </xf>
    <xf numFmtId="164" fontId="51" fillId="0" borderId="48" xfId="1" applyFont="1" applyBorder="1" applyAlignment="1" applyProtection="1">
      <alignment vertical="center"/>
      <protection locked="0"/>
    </xf>
    <xf numFmtId="49" fontId="51" fillId="0" borderId="48" xfId="0" applyNumberFormat="1" applyFont="1" applyBorder="1" applyAlignment="1" applyProtection="1">
      <alignment vertical="center"/>
      <protection locked="0"/>
    </xf>
    <xf numFmtId="49" fontId="2" fillId="0" borderId="48" xfId="1" applyNumberFormat="1" applyFont="1" applyBorder="1" applyAlignment="1" applyProtection="1">
      <alignment horizontal="center" vertical="center" wrapText="1" shrinkToFit="1"/>
      <protection locked="0"/>
    </xf>
    <xf numFmtId="0" fontId="2" fillId="0" borderId="48" xfId="0" applyFont="1" applyBorder="1" applyAlignment="1">
      <alignment horizontal="left" vertical="center" wrapText="1" shrinkToFit="1"/>
    </xf>
    <xf numFmtId="49" fontId="0" fillId="0" borderId="48" xfId="1" applyNumberFormat="1" applyFont="1" applyBorder="1" applyAlignment="1" applyProtection="1">
      <alignment horizontal="center" vertical="center" wrapText="1" shrinkToFit="1"/>
      <protection locked="0"/>
    </xf>
    <xf numFmtId="49" fontId="2" fillId="6" borderId="48" xfId="0" applyNumberFormat="1" applyFont="1" applyFill="1" applyBorder="1" applyAlignment="1" applyProtection="1">
      <alignment horizontal="center" vertical="center" wrapText="1" shrinkToFit="1"/>
      <protection locked="0"/>
    </xf>
    <xf numFmtId="49" fontId="2" fillId="7" borderId="48" xfId="0" applyNumberFormat="1" applyFont="1" applyFill="1" applyBorder="1" applyAlignment="1" applyProtection="1">
      <alignment horizontal="center" vertical="center" wrapText="1" shrinkToFit="1"/>
      <protection locked="0"/>
    </xf>
    <xf numFmtId="0" fontId="0" fillId="0" borderId="48" xfId="0" applyBorder="1" applyAlignment="1" applyProtection="1">
      <alignment horizontal="center" vertical="center" shrinkToFit="1"/>
      <protection locked="0"/>
    </xf>
    <xf numFmtId="164" fontId="0" fillId="6" borderId="3" xfId="1" applyFont="1" applyFill="1" applyBorder="1" applyAlignment="1" applyProtection="1">
      <alignment horizontal="right" vertical="center" shrinkToFit="1"/>
    </xf>
    <xf numFmtId="164" fontId="2" fillId="6" borderId="3" xfId="1" applyFont="1" applyFill="1" applyBorder="1" applyAlignment="1" applyProtection="1">
      <alignment horizontal="right" vertical="center" shrinkToFit="1"/>
    </xf>
    <xf numFmtId="2" fontId="2" fillId="0" borderId="48" xfId="0" applyNumberFormat="1" applyFont="1" applyBorder="1" applyAlignment="1">
      <alignment horizontal="right" vertical="center"/>
    </xf>
    <xf numFmtId="164" fontId="19" fillId="0" borderId="48" xfId="1" applyFont="1" applyBorder="1" applyAlignment="1" applyProtection="1">
      <alignment vertical="center" shrinkToFit="1"/>
      <protection locked="0"/>
    </xf>
    <xf numFmtId="49" fontId="19" fillId="0" borderId="48" xfId="1" applyNumberFormat="1" applyFont="1" applyBorder="1" applyAlignment="1" applyProtection="1">
      <alignment horizontal="center" vertical="center" wrapText="1" shrinkToFit="1"/>
      <protection locked="0"/>
    </xf>
    <xf numFmtId="49" fontId="19" fillId="0" borderId="48" xfId="1" applyNumberFormat="1" applyFont="1" applyBorder="1" applyAlignment="1" applyProtection="1">
      <alignment horizontal="center" vertical="center" shrinkToFit="1"/>
      <protection locked="0"/>
    </xf>
    <xf numFmtId="49" fontId="60" fillId="0" borderId="48" xfId="0" applyNumberFormat="1" applyFont="1" applyBorder="1" applyAlignment="1" applyProtection="1">
      <alignment horizontal="center" vertical="center" shrinkToFit="1"/>
      <protection locked="0"/>
    </xf>
    <xf numFmtId="49" fontId="60" fillId="0" borderId="2" xfId="0" applyNumberFormat="1" applyFont="1" applyBorder="1" applyAlignment="1" applyProtection="1">
      <alignment horizontal="center" vertical="center" shrinkToFit="1"/>
      <protection locked="0"/>
    </xf>
    <xf numFmtId="0" fontId="60" fillId="6" borderId="48" xfId="0" applyFont="1" applyFill="1" applyBorder="1" applyAlignment="1" applyProtection="1">
      <alignment horizontal="center" vertical="center" shrinkToFit="1"/>
      <protection locked="0"/>
    </xf>
    <xf numFmtId="49" fontId="60" fillId="0" borderId="2" xfId="0" applyNumberFormat="1" applyFont="1" applyBorder="1" applyAlignment="1" applyProtection="1">
      <alignment horizontal="left" vertical="center" wrapText="1" shrinkToFit="1"/>
      <protection locked="0"/>
    </xf>
    <xf numFmtId="49" fontId="60" fillId="0" borderId="48" xfId="0" applyNumberFormat="1" applyFont="1" applyBorder="1" applyAlignment="1" applyProtection="1">
      <alignment horizontal="left" vertical="center" wrapText="1" shrinkToFit="1"/>
      <protection locked="0"/>
    </xf>
    <xf numFmtId="0" fontId="60" fillId="6" borderId="2" xfId="0" applyFont="1" applyFill="1" applyBorder="1" applyAlignment="1">
      <alignment vertical="center" wrapText="1" shrinkToFit="1"/>
    </xf>
    <xf numFmtId="0" fontId="60" fillId="6" borderId="48" xfId="0" quotePrefix="1" applyFont="1" applyFill="1" applyBorder="1" applyAlignment="1" applyProtection="1">
      <alignment horizontal="center" vertical="center" shrinkToFit="1"/>
      <protection locked="0"/>
    </xf>
    <xf numFmtId="0" fontId="60" fillId="0" borderId="48" xfId="0" quotePrefix="1" applyFont="1" applyBorder="1" applyAlignment="1" applyProtection="1">
      <alignment horizontal="center" vertical="center" shrinkToFit="1"/>
      <protection locked="0"/>
    </xf>
    <xf numFmtId="164" fontId="60" fillId="0" borderId="2" xfId="1" applyFont="1" applyBorder="1" applyAlignment="1" applyProtection="1">
      <alignment vertical="center" shrinkToFit="1"/>
      <protection locked="0"/>
    </xf>
    <xf numFmtId="49" fontId="60" fillId="0" borderId="2" xfId="1" applyNumberFormat="1" applyFont="1" applyBorder="1" applyAlignment="1" applyProtection="1">
      <alignment horizontal="center" vertical="center" wrapText="1" shrinkToFit="1"/>
      <protection locked="0"/>
    </xf>
    <xf numFmtId="49" fontId="60" fillId="0" borderId="3" xfId="1" applyNumberFormat="1" applyFont="1" applyBorder="1" applyAlignment="1" applyProtection="1">
      <alignment horizontal="center" vertical="center" shrinkToFit="1"/>
      <protection locked="0"/>
    </xf>
    <xf numFmtId="164" fontId="60" fillId="6" borderId="3" xfId="1" applyFont="1" applyFill="1" applyBorder="1" applyAlignment="1" applyProtection="1">
      <alignment vertical="center" shrinkToFit="1"/>
    </xf>
    <xf numFmtId="49" fontId="60" fillId="0" borderId="2" xfId="1" applyNumberFormat="1" applyFont="1" applyBorder="1" applyAlignment="1" applyProtection="1">
      <alignment horizontal="center" vertical="center" shrinkToFit="1"/>
      <protection locked="0"/>
    </xf>
    <xf numFmtId="49" fontId="60" fillId="13" borderId="48" xfId="0" applyNumberFormat="1" applyFont="1" applyFill="1" applyBorder="1" applyAlignment="1" applyProtection="1">
      <alignment horizontal="left" vertical="center" wrapText="1" shrinkToFit="1"/>
      <protection locked="0"/>
    </xf>
    <xf numFmtId="0" fontId="60" fillId="6" borderId="48" xfId="0" applyFont="1" applyFill="1" applyBorder="1" applyAlignment="1">
      <alignment vertical="center" wrapText="1" shrinkToFit="1"/>
    </xf>
    <xf numFmtId="164" fontId="60" fillId="0" borderId="48" xfId="1" applyFont="1" applyBorder="1" applyAlignment="1" applyProtection="1">
      <alignment vertical="center" shrinkToFit="1"/>
      <protection locked="0"/>
    </xf>
    <xf numFmtId="49" fontId="60" fillId="0" borderId="48" xfId="1" applyNumberFormat="1" applyFont="1" applyBorder="1" applyAlignment="1" applyProtection="1">
      <alignment horizontal="center" vertical="center" wrapText="1" shrinkToFit="1"/>
      <protection locked="0"/>
    </xf>
    <xf numFmtId="49" fontId="60" fillId="0" borderId="48" xfId="1" applyNumberFormat="1" applyFont="1" applyBorder="1" applyAlignment="1" applyProtection="1">
      <alignment horizontal="center" vertical="center" shrinkToFit="1"/>
      <protection locked="0"/>
    </xf>
    <xf numFmtId="0" fontId="60" fillId="0" borderId="48" xfId="0" applyFont="1" applyBorder="1" applyAlignment="1" applyProtection="1">
      <alignment horizontal="center" vertical="center" shrinkToFit="1"/>
      <protection locked="0"/>
    </xf>
    <xf numFmtId="49" fontId="60" fillId="0" borderId="48" xfId="0" quotePrefix="1" applyNumberFormat="1" applyFont="1" applyBorder="1" applyAlignment="1" applyProtection="1">
      <alignment horizontal="center" vertical="center" wrapText="1" shrinkToFit="1"/>
      <protection locked="0"/>
    </xf>
    <xf numFmtId="49" fontId="60" fillId="0" borderId="48" xfId="0" applyNumberFormat="1" applyFont="1" applyBorder="1" applyAlignment="1" applyProtection="1">
      <alignment horizontal="center" vertical="center" wrapText="1" shrinkToFit="1"/>
      <protection locked="0"/>
    </xf>
    <xf numFmtId="49" fontId="60" fillId="0" borderId="48" xfId="1" applyNumberFormat="1" applyFont="1" applyBorder="1" applyAlignment="1" applyProtection="1">
      <alignment horizontal="left" vertical="center" wrapText="1" shrinkToFit="1"/>
      <protection locked="0"/>
    </xf>
    <xf numFmtId="174" fontId="60" fillId="0" borderId="48" xfId="0" applyNumberFormat="1" applyFont="1" applyBorder="1" applyAlignment="1" applyProtection="1">
      <alignment horizontal="center" vertical="center" shrinkToFit="1"/>
      <protection locked="0"/>
    </xf>
    <xf numFmtId="0" fontId="3" fillId="0" borderId="0" xfId="3" applyFont="1" applyAlignment="1">
      <alignment horizontal="center"/>
    </xf>
    <xf numFmtId="0" fontId="2" fillId="0" borderId="0" xfId="3" applyFont="1" applyAlignment="1">
      <alignment horizontal="center"/>
    </xf>
    <xf numFmtId="0" fontId="19" fillId="0" borderId="1" xfId="0" applyFont="1" applyBorder="1" applyAlignment="1">
      <alignment horizontal="center" wrapText="1"/>
    </xf>
    <xf numFmtId="0" fontId="19" fillId="0" borderId="0" xfId="0" applyFont="1" applyAlignment="1">
      <alignment horizontal="center" wrapText="1"/>
    </xf>
    <xf numFmtId="0" fontId="19" fillId="0" borderId="19" xfId="0" applyFont="1" applyBorder="1" applyAlignment="1">
      <alignment horizontal="center" wrapText="1"/>
    </xf>
    <xf numFmtId="0" fontId="40" fillId="0" borderId="23" xfId="0" applyFont="1" applyBorder="1" applyAlignment="1">
      <alignment horizontal="center"/>
    </xf>
    <xf numFmtId="0" fontId="40" fillId="0" borderId="24" xfId="0" applyFont="1" applyBorder="1" applyAlignment="1">
      <alignment horizontal="center"/>
    </xf>
    <xf numFmtId="0" fontId="40" fillId="0" borderId="25" xfId="0" applyFont="1" applyBorder="1" applyAlignment="1">
      <alignment horizontal="center"/>
    </xf>
    <xf numFmtId="0" fontId="3" fillId="0" borderId="0" xfId="0" applyFont="1" applyAlignment="1">
      <alignment horizontal="center" vertical="center"/>
    </xf>
    <xf numFmtId="0" fontId="53" fillId="0" borderId="0" xfId="0" applyFont="1" applyAlignment="1">
      <alignment horizontal="center" vertical="center"/>
    </xf>
    <xf numFmtId="0" fontId="45" fillId="0" borderId="0" xfId="0" applyFont="1" applyAlignment="1">
      <alignment horizontal="center" vertical="center"/>
    </xf>
    <xf numFmtId="0" fontId="7" fillId="0" borderId="69" xfId="0" applyFont="1" applyBorder="1" applyAlignment="1">
      <alignment horizontal="center" vertical="center"/>
    </xf>
    <xf numFmtId="0" fontId="7" fillId="0" borderId="70" xfId="0" applyFont="1" applyBorder="1" applyAlignment="1">
      <alignment horizontal="center" vertical="center"/>
    </xf>
    <xf numFmtId="0" fontId="7" fillId="0" borderId="76" xfId="0" applyFont="1" applyBorder="1" applyAlignment="1">
      <alignment horizontal="center" vertical="center"/>
    </xf>
    <xf numFmtId="0" fontId="2" fillId="0" borderId="1" xfId="0" applyFont="1" applyBorder="1" applyAlignment="1">
      <alignment horizontal="center"/>
    </xf>
    <xf numFmtId="0" fontId="2" fillId="0" borderId="0" xfId="0" applyFont="1" applyAlignment="1">
      <alignment horizontal="center"/>
    </xf>
    <xf numFmtId="0" fontId="2" fillId="0" borderId="19" xfId="0" applyFont="1" applyBorder="1" applyAlignment="1">
      <alignment horizontal="center"/>
    </xf>
    <xf numFmtId="0" fontId="3" fillId="0" borderId="1" xfId="0" applyFont="1" applyBorder="1" applyAlignment="1">
      <alignment horizontal="center"/>
    </xf>
    <xf numFmtId="0" fontId="3" fillId="0" borderId="0" xfId="0" applyFont="1" applyAlignment="1">
      <alignment horizontal="center"/>
    </xf>
    <xf numFmtId="0" fontId="3" fillId="0" borderId="19" xfId="0" applyFont="1" applyBorder="1" applyAlignment="1">
      <alignment horizontal="center"/>
    </xf>
    <xf numFmtId="0" fontId="41" fillId="0" borderId="0" xfId="0" applyFont="1" applyAlignment="1">
      <alignment horizontal="center" vertical="center" wrapText="1"/>
    </xf>
    <xf numFmtId="0" fontId="42" fillId="0" borderId="0" xfId="0" applyFont="1" applyAlignment="1">
      <alignment horizontal="center" vertical="center" wrapText="1"/>
    </xf>
    <xf numFmtId="0" fontId="59" fillId="9" borderId="45" xfId="0" applyFont="1" applyFill="1" applyBorder="1" applyAlignment="1">
      <alignment horizontal="center" vertical="center"/>
    </xf>
    <xf numFmtId="0" fontId="59" fillId="9" borderId="17" xfId="0" applyFont="1" applyFill="1" applyBorder="1" applyAlignment="1">
      <alignment horizontal="center" vertical="center"/>
    </xf>
    <xf numFmtId="0" fontId="59" fillId="9" borderId="26" xfId="0" applyFont="1" applyFill="1" applyBorder="1" applyAlignment="1">
      <alignment horizontal="center" vertical="center"/>
    </xf>
    <xf numFmtId="0" fontId="59" fillId="9" borderId="62" xfId="0" applyFont="1" applyFill="1" applyBorder="1" applyAlignment="1">
      <alignment horizontal="center" vertical="center"/>
    </xf>
    <xf numFmtId="0" fontId="59" fillId="9" borderId="20" xfId="0" applyFont="1" applyFill="1" applyBorder="1" applyAlignment="1">
      <alignment horizontal="center" vertical="center"/>
    </xf>
    <xf numFmtId="0" fontId="59" fillId="9" borderId="61" xfId="0" applyFont="1" applyFill="1" applyBorder="1" applyAlignment="1">
      <alignment horizontal="center" vertical="center"/>
    </xf>
    <xf numFmtId="0" fontId="54" fillId="0" borderId="48" xfId="0" applyFont="1" applyBorder="1" applyAlignment="1">
      <alignment horizontal="center" vertical="center"/>
    </xf>
    <xf numFmtId="173" fontId="3" fillId="0" borderId="3" xfId="0" applyNumberFormat="1" applyFont="1" applyBorder="1" applyAlignment="1">
      <alignment horizontal="left" vertical="center" shrinkToFit="1"/>
    </xf>
    <xf numFmtId="173" fontId="3" fillId="0" borderId="14" xfId="0" applyNumberFormat="1" applyFont="1" applyBorder="1" applyAlignment="1">
      <alignment horizontal="left" vertical="center" shrinkToFit="1"/>
    </xf>
    <xf numFmtId="0" fontId="3" fillId="4" borderId="43" xfId="0" applyFont="1" applyFill="1" applyBorder="1" applyAlignment="1">
      <alignment horizontal="center" vertical="center" shrinkToFit="1"/>
    </xf>
    <xf numFmtId="0" fontId="3" fillId="4" borderId="34" xfId="0" applyFont="1" applyFill="1" applyBorder="1" applyAlignment="1">
      <alignment horizontal="center" vertical="center" shrinkToFit="1"/>
    </xf>
    <xf numFmtId="0" fontId="3" fillId="4" borderId="35" xfId="0" applyFont="1" applyFill="1" applyBorder="1" applyAlignment="1">
      <alignment horizontal="center" vertical="center" shrinkToFit="1"/>
    </xf>
    <xf numFmtId="0" fontId="54" fillId="0" borderId="49" xfId="0" applyFont="1" applyBorder="1" applyAlignment="1">
      <alignment horizontal="center" vertical="center"/>
    </xf>
    <xf numFmtId="0" fontId="54" fillId="0" borderId="42" xfId="0" applyFont="1" applyBorder="1" applyAlignment="1">
      <alignment horizontal="center" vertical="center"/>
    </xf>
    <xf numFmtId="0" fontId="54" fillId="6" borderId="27" xfId="0" applyFont="1" applyFill="1" applyBorder="1" applyAlignment="1">
      <alignment horizontal="center" vertical="center" wrapText="1"/>
    </xf>
    <xf numFmtId="0" fontId="54" fillId="6" borderId="48" xfId="0" applyFont="1" applyFill="1" applyBorder="1" applyAlignment="1">
      <alignment horizontal="center" vertical="center"/>
    </xf>
    <xf numFmtId="0" fontId="54" fillId="0" borderId="27" xfId="0" applyFont="1" applyBorder="1" applyAlignment="1">
      <alignment horizontal="center" vertical="center"/>
    </xf>
    <xf numFmtId="0" fontId="54" fillId="0" borderId="30" xfId="0" applyFont="1" applyBorder="1" applyAlignment="1">
      <alignment horizontal="center" vertical="center"/>
    </xf>
    <xf numFmtId="164" fontId="54" fillId="0" borderId="54" xfId="1" applyFont="1" applyBorder="1" applyAlignment="1" applyProtection="1">
      <alignment horizontal="center" vertical="center"/>
    </xf>
    <xf numFmtId="164" fontId="54" fillId="0" borderId="55" xfId="1" applyFont="1" applyBorder="1" applyAlignment="1" applyProtection="1">
      <alignment horizontal="center" vertical="center"/>
    </xf>
    <xf numFmtId="164" fontId="54" fillId="0" borderId="41" xfId="1" applyFont="1" applyBorder="1" applyAlignment="1" applyProtection="1">
      <alignment horizontal="center" vertical="center"/>
    </xf>
    <xf numFmtId="0" fontId="54" fillId="0" borderId="28" xfId="0" applyFont="1" applyBorder="1" applyAlignment="1">
      <alignment horizontal="center" vertical="center"/>
    </xf>
    <xf numFmtId="0" fontId="54" fillId="0" borderId="51" xfId="0" applyFont="1" applyBorder="1" applyAlignment="1">
      <alignment horizontal="center" vertical="center"/>
    </xf>
    <xf numFmtId="0" fontId="54" fillId="0" borderId="39" xfId="0" applyFont="1" applyBorder="1" applyAlignment="1">
      <alignment horizontal="center" vertical="center"/>
    </xf>
    <xf numFmtId="0" fontId="54" fillId="0" borderId="52" xfId="0" applyFont="1" applyBorder="1" applyAlignment="1">
      <alignment horizontal="center" vertical="center"/>
    </xf>
    <xf numFmtId="0" fontId="54" fillId="0" borderId="53" xfId="0" applyFont="1" applyBorder="1" applyAlignment="1">
      <alignment horizontal="center" vertical="center"/>
    </xf>
    <xf numFmtId="0" fontId="54" fillId="0" borderId="15" xfId="0" applyFont="1" applyBorder="1" applyAlignment="1">
      <alignment horizontal="center" vertical="center"/>
    </xf>
    <xf numFmtId="0" fontId="54" fillId="0" borderId="14" xfId="0" applyFont="1" applyBorder="1" applyAlignment="1">
      <alignment horizontal="center" vertical="center"/>
    </xf>
    <xf numFmtId="0" fontId="54" fillId="0" borderId="27" xfId="0" applyFont="1" applyBorder="1" applyAlignment="1">
      <alignment horizontal="center" vertical="center" wrapText="1"/>
    </xf>
    <xf numFmtId="0" fontId="43" fillId="0" borderId="1" xfId="5" applyFont="1" applyBorder="1" applyAlignment="1">
      <alignment horizontal="center"/>
    </xf>
    <xf numFmtId="0" fontId="43" fillId="0" borderId="0" xfId="5" applyFont="1" applyAlignment="1">
      <alignment horizontal="center"/>
    </xf>
    <xf numFmtId="0" fontId="43" fillId="0" borderId="19" xfId="5" applyFont="1" applyBorder="1" applyAlignment="1">
      <alignment horizontal="center"/>
    </xf>
    <xf numFmtId="0" fontId="53" fillId="0" borderId="0" xfId="5" applyFont="1" applyAlignment="1">
      <alignment horizontal="center"/>
    </xf>
    <xf numFmtId="0" fontId="32" fillId="0" borderId="0" xfId="5" applyFont="1" applyAlignment="1">
      <alignment horizontal="right" vertical="center"/>
    </xf>
    <xf numFmtId="0" fontId="45" fillId="0" borderId="0" xfId="5" applyFont="1" applyAlignment="1">
      <alignment horizontal="center"/>
    </xf>
    <xf numFmtId="0" fontId="54" fillId="0" borderId="0" xfId="5" applyFont="1" applyAlignment="1">
      <alignment horizontal="left"/>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19" xfId="5" applyFont="1" applyBorder="1" applyAlignment="1">
      <alignment horizontal="center" vertical="center"/>
    </xf>
    <xf numFmtId="0" fontId="49" fillId="0" borderId="0" xfId="5" applyFont="1" applyAlignment="1">
      <alignment horizontal="center"/>
    </xf>
    <xf numFmtId="0" fontId="46" fillId="0" borderId="24" xfId="5" applyFont="1" applyBorder="1" applyAlignment="1">
      <alignment horizontal="center"/>
    </xf>
    <xf numFmtId="0" fontId="47" fillId="0" borderId="1" xfId="5" applyFont="1" applyBorder="1" applyAlignment="1">
      <alignment horizontal="center"/>
    </xf>
    <xf numFmtId="0" fontId="47" fillId="0" borderId="0" xfId="5" applyFont="1" applyAlignment="1">
      <alignment horizontal="center"/>
    </xf>
    <xf numFmtId="0" fontId="47" fillId="0" borderId="19" xfId="5" applyFont="1" applyBorder="1" applyAlignment="1">
      <alignment horizontal="center"/>
    </xf>
    <xf numFmtId="0" fontId="57" fillId="0" borderId="69" xfId="5" applyFont="1" applyBorder="1" applyAlignment="1">
      <alignment horizontal="center" vertical="center"/>
    </xf>
    <xf numFmtId="0" fontId="57" fillId="0" borderId="70" xfId="5" applyFont="1" applyBorder="1" applyAlignment="1">
      <alignment horizontal="center" vertical="center"/>
    </xf>
    <xf numFmtId="0" fontId="57" fillId="0" borderId="65" xfId="5" applyFont="1" applyBorder="1" applyAlignment="1">
      <alignment horizontal="center" vertical="center" wrapText="1"/>
    </xf>
    <xf numFmtId="0" fontId="57" fillId="0" borderId="67" xfId="5" applyFont="1" applyBorder="1" applyAlignment="1">
      <alignment horizontal="center" vertical="center" wrapText="1"/>
    </xf>
    <xf numFmtId="0" fontId="57" fillId="0" borderId="65" xfId="5" applyFont="1" applyBorder="1" applyAlignment="1">
      <alignment horizontal="center" vertical="center"/>
    </xf>
    <xf numFmtId="0" fontId="57" fillId="0" borderId="67" xfId="5" applyFont="1" applyBorder="1" applyAlignment="1">
      <alignment horizontal="center" vertical="center"/>
    </xf>
    <xf numFmtId="164" fontId="57" fillId="0" borderId="65" xfId="1" applyFont="1" applyBorder="1" applyAlignment="1">
      <alignment horizontal="center" vertical="center"/>
    </xf>
    <xf numFmtId="164" fontId="57" fillId="0" borderId="67" xfId="1" applyFont="1" applyBorder="1" applyAlignment="1">
      <alignment horizontal="center" vertical="center"/>
    </xf>
    <xf numFmtId="0" fontId="45" fillId="0" borderId="1" xfId="5" applyFont="1" applyBorder="1" applyAlignment="1">
      <alignment horizontal="center"/>
    </xf>
    <xf numFmtId="0" fontId="45" fillId="0" borderId="19" xfId="5" applyFont="1" applyBorder="1" applyAlignment="1">
      <alignment horizontal="center"/>
    </xf>
    <xf numFmtId="164" fontId="2" fillId="0" borderId="2" xfId="1" applyFont="1" applyBorder="1" applyProtection="1"/>
    <xf numFmtId="164" fontId="2" fillId="0" borderId="30" xfId="1" applyFont="1" applyBorder="1" applyProtection="1"/>
    <xf numFmtId="0" fontId="2" fillId="0" borderId="42" xfId="0" applyFont="1" applyBorder="1"/>
    <xf numFmtId="0" fontId="2" fillId="0" borderId="2" xfId="0" applyFont="1" applyBorder="1"/>
    <xf numFmtId="0" fontId="2" fillId="0" borderId="3" xfId="0" applyFont="1" applyBorder="1" applyAlignment="1">
      <alignment shrinkToFit="1"/>
    </xf>
    <xf numFmtId="0" fontId="2" fillId="0" borderId="15" xfId="0" applyFont="1" applyBorder="1" applyAlignment="1">
      <alignment shrinkToFit="1"/>
    </xf>
    <xf numFmtId="0" fontId="2" fillId="0" borderId="14" xfId="0" applyFont="1" applyBorder="1" applyAlignment="1">
      <alignment shrinkToFit="1"/>
    </xf>
    <xf numFmtId="39" fontId="2" fillId="0" borderId="45" xfId="1" applyNumberFormat="1" applyFont="1" applyBorder="1" applyProtection="1"/>
    <xf numFmtId="39" fontId="2" fillId="0" borderId="17" xfId="1" applyNumberFormat="1" applyFont="1" applyBorder="1" applyProtection="1"/>
    <xf numFmtId="39" fontId="2" fillId="0" borderId="18" xfId="1" applyNumberFormat="1" applyFont="1" applyBorder="1" applyProtection="1"/>
    <xf numFmtId="0" fontId="2" fillId="0" borderId="3" xfId="0" applyFont="1" applyBorder="1" applyAlignment="1">
      <alignment horizontal="left"/>
    </xf>
    <xf numFmtId="0" fontId="2" fillId="0" borderId="15" xfId="0" applyFont="1" applyBorder="1" applyAlignment="1">
      <alignment horizontal="left"/>
    </xf>
    <xf numFmtId="0" fontId="2" fillId="0" borderId="14" xfId="0" applyFont="1" applyBorder="1" applyAlignment="1">
      <alignment horizontal="left"/>
    </xf>
    <xf numFmtId="0" fontId="3" fillId="3" borderId="56" xfId="0" applyFont="1" applyFill="1" applyBorder="1" applyAlignment="1">
      <alignment horizontal="center"/>
    </xf>
    <xf numFmtId="0" fontId="3" fillId="3" borderId="57" xfId="0" applyFont="1" applyFill="1" applyBorder="1" applyAlignment="1">
      <alignment horizontal="center"/>
    </xf>
    <xf numFmtId="0" fontId="3" fillId="3" borderId="58" xfId="0" applyFont="1" applyFill="1" applyBorder="1" applyAlignment="1">
      <alignment horizontal="center"/>
    </xf>
    <xf numFmtId="164" fontId="3" fillId="0" borderId="59" xfId="1" applyFont="1" applyBorder="1" applyProtection="1"/>
    <xf numFmtId="164" fontId="3" fillId="0" borderId="60" xfId="1" applyFont="1" applyBorder="1" applyProtection="1"/>
    <xf numFmtId="0" fontId="2" fillId="0" borderId="15" xfId="0" applyFont="1" applyBorder="1" applyAlignment="1" applyProtection="1">
      <alignment horizontal="left" shrinkToFit="1"/>
      <protection locked="0"/>
    </xf>
    <xf numFmtId="0" fontId="2" fillId="0" borderId="14" xfId="0" applyFont="1" applyBorder="1" applyAlignment="1" applyProtection="1">
      <alignment horizontal="left" shrinkToFit="1"/>
      <protection locked="0"/>
    </xf>
    <xf numFmtId="0" fontId="2" fillId="0" borderId="15" xfId="0" applyFont="1" applyBorder="1" applyAlignment="1" applyProtection="1">
      <alignment horizontal="left"/>
      <protection locked="0"/>
    </xf>
    <xf numFmtId="0" fontId="2" fillId="0" borderId="14" xfId="0" applyFont="1" applyBorder="1" applyAlignment="1" applyProtection="1">
      <alignment horizontal="left"/>
      <protection locked="0"/>
    </xf>
    <xf numFmtId="0" fontId="2" fillId="0" borderId="3" xfId="0" applyFont="1" applyBorder="1" applyAlignment="1">
      <alignment horizontal="left" shrinkToFit="1"/>
    </xf>
    <xf numFmtId="0" fontId="2" fillId="0" borderId="15" xfId="0" applyFont="1" applyBorder="1" applyAlignment="1">
      <alignment horizontal="left" shrinkToFit="1"/>
    </xf>
    <xf numFmtId="0" fontId="2" fillId="0" borderId="14" xfId="0" applyFont="1" applyBorder="1" applyAlignment="1">
      <alignment horizontal="left" shrinkToFit="1"/>
    </xf>
    <xf numFmtId="169" fontId="2" fillId="0" borderId="15" xfId="0" applyNumberFormat="1" applyFont="1" applyBorder="1" applyAlignment="1">
      <alignment horizontal="left" shrinkToFit="1"/>
    </xf>
    <xf numFmtId="169" fontId="2" fillId="0" borderId="14" xfId="0" applyNumberFormat="1" applyFont="1" applyBorder="1" applyAlignment="1">
      <alignment horizontal="left" shrinkToFit="1"/>
    </xf>
    <xf numFmtId="1" fontId="8" fillId="0" borderId="37" xfId="0" applyNumberFormat="1" applyFont="1" applyBorder="1"/>
    <xf numFmtId="1" fontId="8" fillId="0" borderId="13" xfId="0" applyNumberFormat="1" applyFont="1" applyBorder="1"/>
    <xf numFmtId="0" fontId="10" fillId="0" borderId="38" xfId="0" applyFont="1" applyBorder="1" applyAlignment="1">
      <alignment horizontal="center"/>
    </xf>
    <xf numFmtId="0" fontId="10" fillId="0" borderId="39" xfId="0" applyFont="1" applyBorder="1" applyAlignment="1">
      <alignment horizontal="center"/>
    </xf>
    <xf numFmtId="0" fontId="10" fillId="0" borderId="40" xfId="0" applyFont="1" applyBorder="1" applyAlignment="1">
      <alignment horizontal="center"/>
    </xf>
    <xf numFmtId="0" fontId="2" fillId="0" borderId="13" xfId="0" applyFont="1" applyBorder="1"/>
    <xf numFmtId="0" fontId="2" fillId="0" borderId="41" xfId="0" applyFont="1" applyBorder="1"/>
    <xf numFmtId="0" fontId="2" fillId="0" borderId="30" xfId="0" applyFont="1" applyBorder="1"/>
    <xf numFmtId="39" fontId="8" fillId="0" borderId="16" xfId="0" applyNumberFormat="1" applyFont="1" applyBorder="1" applyAlignment="1">
      <alignment horizontal="center" vertical="center"/>
    </xf>
    <xf numFmtId="39" fontId="8" fillId="0" borderId="17" xfId="0" applyNumberFormat="1" applyFont="1" applyBorder="1" applyAlignment="1">
      <alignment horizontal="center" vertical="center"/>
    </xf>
    <xf numFmtId="39" fontId="8" fillId="0" borderId="18" xfId="0" applyNumberFormat="1" applyFont="1" applyBorder="1" applyAlignment="1">
      <alignment horizontal="center" vertical="center"/>
    </xf>
    <xf numFmtId="49" fontId="3" fillId="0" borderId="20" xfId="1" applyNumberFormat="1" applyFont="1" applyBorder="1" applyAlignment="1" applyProtection="1">
      <alignment horizontal="center"/>
      <protection locked="0"/>
    </xf>
    <xf numFmtId="49" fontId="3" fillId="0" borderId="21" xfId="1" applyNumberFormat="1" applyFont="1" applyBorder="1" applyAlignment="1" applyProtection="1">
      <alignment horizontal="center"/>
      <protection locked="0"/>
    </xf>
    <xf numFmtId="168" fontId="0" fillId="0" borderId="15" xfId="0" applyNumberFormat="1" applyBorder="1" applyAlignment="1">
      <alignment horizontal="center"/>
    </xf>
    <xf numFmtId="168" fontId="0" fillId="0" borderId="22" xfId="0" applyNumberFormat="1" applyBorder="1" applyAlignment="1">
      <alignment horizontal="center"/>
    </xf>
    <xf numFmtId="0" fontId="2" fillId="0" borderId="2" xfId="0" applyFont="1" applyBorder="1" applyAlignment="1">
      <alignment horizontal="center"/>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26" xfId="0" applyFont="1" applyBorder="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horizontal="center" vertical="center" wrapText="1"/>
    </xf>
    <xf numFmtId="0" fontId="3" fillId="0" borderId="2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27" xfId="0" applyFont="1" applyBorder="1" applyAlignment="1">
      <alignment horizontal="center" vertical="center"/>
    </xf>
    <xf numFmtId="0" fontId="3" fillId="0" borderId="28" xfId="0" applyFont="1" applyBorder="1" applyAlignment="1">
      <alignment horizontal="center" vertical="center"/>
    </xf>
    <xf numFmtId="0" fontId="3" fillId="0" borderId="2" xfId="0" applyFont="1" applyBorder="1" applyAlignment="1">
      <alignment horizontal="center" vertical="center"/>
    </xf>
    <xf numFmtId="0" fontId="3" fillId="0" borderId="32" xfId="0" applyFont="1" applyBorder="1" applyAlignment="1">
      <alignment horizontal="center" vertical="center"/>
    </xf>
    <xf numFmtId="0" fontId="3" fillId="0" borderId="3" xfId="0" applyFont="1" applyBorder="1" applyAlignment="1">
      <alignment horizontal="center" vertical="center"/>
    </xf>
    <xf numFmtId="0" fontId="3" fillId="0" borderId="15" xfId="0" applyFont="1" applyBorder="1" applyAlignment="1">
      <alignment horizontal="center" vertical="center"/>
    </xf>
    <xf numFmtId="0" fontId="3" fillId="0" borderId="22" xfId="0" applyFont="1" applyBorder="1" applyAlignment="1">
      <alignment horizontal="center" vertical="center"/>
    </xf>
    <xf numFmtId="0" fontId="3" fillId="0" borderId="33" xfId="0" applyFont="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6" xfId="0" applyFont="1" applyBorder="1" applyAlignment="1">
      <alignment horizontal="center" vertical="center"/>
    </xf>
    <xf numFmtId="0" fontId="3" fillId="0" borderId="63"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14" xfId="0" applyFont="1" applyBorder="1" applyAlignment="1">
      <alignment horizontal="center" vertical="center"/>
    </xf>
    <xf numFmtId="0" fontId="54" fillId="0" borderId="0" xfId="0" applyFont="1" applyAlignment="1">
      <alignment horizontal="center" vertical="center"/>
    </xf>
    <xf numFmtId="0" fontId="51" fillId="0" borderId="0" xfId="0" applyFont="1" applyAlignment="1">
      <alignment horizontal="center" vertical="center"/>
    </xf>
  </cellXfs>
  <cellStyles count="11">
    <cellStyle name="Comma" xfId="1" builtinId="3"/>
    <cellStyle name="Comma 2" xfId="4" xr:uid="{00000000-0005-0000-0000-000001000000}"/>
    <cellStyle name="Comma 3" xfId="6" xr:uid="{00000000-0005-0000-0000-000002000000}"/>
    <cellStyle name="Comma 3 2" xfId="9" xr:uid="{00000000-0005-0000-0000-000003000000}"/>
    <cellStyle name="Currency" xfId="2" builtinId="4"/>
    <cellStyle name="Hyperlink 2" xfId="10" xr:uid="{00000000-0005-0000-0000-000005000000}"/>
    <cellStyle name="Normal" xfId="0" builtinId="0"/>
    <cellStyle name="Normal 2" xfId="3" xr:uid="{00000000-0005-0000-0000-000007000000}"/>
    <cellStyle name="Normal 2 2" xfId="8" xr:uid="{00000000-0005-0000-0000-000008000000}"/>
    <cellStyle name="Normal 3" xfId="5" xr:uid="{00000000-0005-0000-0000-000009000000}"/>
    <cellStyle name="Normal 4" xfId="7" xr:uid="{00000000-0005-0000-0000-00000A000000}"/>
  </cellStyles>
  <dxfs count="87">
    <dxf>
      <font>
        <color theme="0"/>
      </font>
    </dxf>
    <dxf>
      <font>
        <color theme="0"/>
      </font>
    </dxf>
    <dxf>
      <font>
        <color rgb="FF9C0006"/>
      </font>
      <fill>
        <patternFill>
          <bgColor rgb="FFFFC7CE"/>
        </patternFill>
      </fill>
    </dxf>
    <dxf>
      <font>
        <color rgb="FF9C0006"/>
      </font>
      <fill>
        <patternFill>
          <bgColor rgb="FFFFC7CE"/>
        </patternFill>
      </fill>
    </dxf>
    <dxf>
      <alignment horizontal="center"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1"/>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border>
        <left style="thin">
          <color auto="1"/>
        </left>
        <right style="thin">
          <color auto="1"/>
        </right>
        <top style="thin">
          <color auto="1"/>
        </top>
        <bottom style="thin">
          <color auto="1"/>
        </bottom>
        <vertical style="thin">
          <color auto="1"/>
        </vertical>
        <horizontal style="thin">
          <color auto="1"/>
        </horizontal>
      </border>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fill>
        <patternFill patternType="solid">
          <fgColor indexed="64"/>
          <bgColor theme="9" tint="0.79998168889431442"/>
        </patternFill>
      </fill>
      <alignment horizontal="general" vertical="center" textRotation="0" wrapText="0" indent="0" justifyLastLine="0" shrinkToFit="1"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none">
          <fgColor indexed="64"/>
          <bgColor auto="1"/>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74" formatCode="[$-3409]dd\-mmm\-yy;@"/>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74" formatCode="[$-3409]dd\-mmm\-yy;@"/>
      <fill>
        <patternFill patternType="solid">
          <fgColor indexed="64"/>
          <bgColor theme="9" tint="0.79998168889431442"/>
        </patternFill>
      </fill>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scheme val="none"/>
      </font>
      <alignment vertical="center" textRotation="0" indent="0" justifyLastLine="0" readingOrder="0"/>
    </dxf>
    <dxf>
      <border outline="0">
        <bottom style="thin">
          <color indexed="64"/>
        </bottom>
      </border>
    </dxf>
    <dxf>
      <font>
        <b/>
        <i val="0"/>
        <strike val="0"/>
        <condense val="0"/>
        <extend val="0"/>
        <outline val="0"/>
        <shadow val="0"/>
        <u val="none"/>
        <vertAlign val="baseline"/>
        <sz val="12"/>
        <color theme="1"/>
        <name val="Times New Roman"/>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left" vertical="bottom" textRotation="0" wrapText="0" indent="0" justifyLastLine="0" shrinkToFit="0" readingOrder="0"/>
      <protection locked="0" hidden="0"/>
    </dxf>
    <dxf>
      <font>
        <b/>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bottom style="thin">
          <color indexed="64"/>
        </bottom>
      </border>
    </dxf>
    <dxf>
      <border outline="0">
        <bottom style="thin">
          <color indexed="64"/>
        </bottom>
      </border>
    </dxf>
  </dxfs>
  <tableStyles count="0" defaultTableStyle="TableStyleMedium9" defaultPivotStyle="PivotStyleLight16"/>
  <colors>
    <mruColors>
      <color rgb="FFFFFF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pivotCacheDefinition" Target="pivotCache/pivotCacheDefinition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eetMetadata" Target="metadata.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177</xdr:row>
      <xdr:rowOff>114300</xdr:rowOff>
    </xdr:from>
    <xdr:to>
      <xdr:col>1</xdr:col>
      <xdr:colOff>123825</xdr:colOff>
      <xdr:row>178</xdr:row>
      <xdr:rowOff>78923</xdr:rowOff>
    </xdr:to>
    <xdr:sp macro="" textlink="">
      <xdr:nvSpPr>
        <xdr:cNvPr id="2" name="Text Box 18">
          <a:extLst>
            <a:ext uri="{FF2B5EF4-FFF2-40B4-BE49-F238E27FC236}">
              <a16:creationId xmlns:a16="http://schemas.microsoft.com/office/drawing/2014/main" id="{0C701229-5CDF-45FE-A251-D48B97D00690}"/>
            </a:ext>
          </a:extLst>
        </xdr:cNvPr>
        <xdr:cNvSpPr txBox="1">
          <a:spLocks noChangeArrowheads="1"/>
        </xdr:cNvSpPr>
      </xdr:nvSpPr>
      <xdr:spPr bwMode="auto">
        <a:xfrm>
          <a:off x="723900" y="7286625"/>
          <a:ext cx="76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2558143</xdr:colOff>
      <xdr:row>77</xdr:row>
      <xdr:rowOff>163285</xdr:rowOff>
    </xdr:from>
    <xdr:to>
      <xdr:col>7</xdr:col>
      <xdr:colOff>1034143</xdr:colOff>
      <xdr:row>77</xdr:row>
      <xdr:rowOff>163285</xdr:rowOff>
    </xdr:to>
    <xdr:cxnSp macro="">
      <xdr:nvCxnSpPr>
        <xdr:cNvPr id="3" name="Straight Connector 2">
          <a:extLst>
            <a:ext uri="{FF2B5EF4-FFF2-40B4-BE49-F238E27FC236}">
              <a16:creationId xmlns:a16="http://schemas.microsoft.com/office/drawing/2014/main" id="{49839B7C-9AA4-080F-AADB-7A1A9C3753EE}"/>
            </a:ext>
          </a:extLst>
        </xdr:cNvPr>
        <xdr:cNvCxnSpPr/>
      </xdr:nvCxnSpPr>
      <xdr:spPr>
        <a:xfrm>
          <a:off x="10164536" y="15552964"/>
          <a:ext cx="1047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1nd0w\Cashiering%20Unit%20Files%20(Shared)\Users\ka05r\Downloads\Cash-in-Bank-Register-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HAIII\Users\Users\ROMMEL\Documents\ARISP%203\JEV\ARISP%203%20JEV%202013-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s Guide"/>
      <sheetName val="Account"/>
      <sheetName val="TB 2013 converted"/>
      <sheetName val="Data"/>
      <sheetName val="CkDRegister"/>
      <sheetName val="Recap"/>
      <sheetName val="JEV Check"/>
      <sheetName val="Breakdown of Deposits"/>
      <sheetName val="Sheet1"/>
      <sheetName val="Cash-in-Bank-Register-BLANK"/>
    </sheetNames>
    <sheetDataSet>
      <sheetData sheetId="0" refreshError="1"/>
      <sheetData sheetId="1">
        <row r="6">
          <cell r="G6" t="str">
            <v>PRINCESS SHAIRA GRACE T. TORALBA</v>
          </cell>
        </row>
        <row r="7">
          <cell r="G7" t="str">
            <v>PRINCESS SHAIRA GRACE T. TORALBA</v>
          </cell>
        </row>
        <row r="8">
          <cell r="G8" t="str">
            <v>Rosalita M. Ubando</v>
          </cell>
        </row>
        <row r="9">
          <cell r="G9" t="str">
            <v>Mayla Rose Rafal</v>
          </cell>
        </row>
        <row r="10">
          <cell r="G10" t="str">
            <v>Marilou Lorenzo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sheetName val="78"/>
      <sheetName val="79"/>
      <sheetName val="80"/>
      <sheetName val="81"/>
      <sheetName val="82"/>
      <sheetName val="CkDJ"/>
      <sheetName val="83"/>
      <sheetName val="84"/>
      <sheetName val="ChDJ"/>
      <sheetName val="85"/>
      <sheetName val="86"/>
      <sheetName val="87"/>
      <sheetName val="88"/>
      <sheetName val="TB"/>
      <sheetName val="BS"/>
      <sheetName val="CF"/>
    </sheetNames>
    <sheetDataSet>
      <sheetData sheetId="0"/>
      <sheetData sheetId="1">
        <row r="3">
          <cell r="S3">
            <v>41639</v>
          </cell>
        </row>
      </sheetData>
      <sheetData sheetId="2"/>
      <sheetData sheetId="3"/>
      <sheetData sheetId="4"/>
      <sheetData sheetId="5"/>
      <sheetData sheetId="6" refreshError="1"/>
      <sheetData sheetId="7"/>
      <sheetData sheetId="8"/>
      <sheetData sheetId="9" refreshError="1"/>
      <sheetData sheetId="10"/>
      <sheetData sheetId="11"/>
      <sheetData sheetId="12"/>
      <sheetData sheetId="13"/>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5479745372" createdVersion="3" refreshedVersion="6" minRefreshableVersion="3" recordCount="388" xr:uid="{00000000-000A-0000-FFFF-FFFF10000000}">
  <cacheSource type="worksheet">
    <worksheetSource ref="M8:N108" sheet="CkDRegister"/>
  </cacheSource>
  <cacheFields count="2">
    <cacheField name="Acct. Code" numFmtId="0">
      <sharedItems containsString="0" containsBlank="1" containsNumber="1" containsInteger="1" minValue="0" maxValue="2999999003" count="9">
        <m/>
        <n v="0"/>
        <n v="2020103000" u="1"/>
        <n v="2999999000" u="1"/>
        <n v="2040104000" u="1"/>
        <n v="2020101000" u="1"/>
        <n v="1990201000" u="1"/>
        <n v="2999999003" u="1"/>
        <n v="2020103005" u="1"/>
      </sharedItems>
    </cacheField>
    <cacheField name="Amount" numFmtId="164">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5498495369" createdVersion="3" refreshedVersion="6" minRefreshableVersion="3" recordCount="8" xr:uid="{00000000-000A-0000-FFFF-FFFF11000000}">
  <cacheSource type="worksheet">
    <worksheetSource ref="M8:P174" sheet="Data"/>
  </cacheSource>
  <cacheFields count="4">
    <cacheField name="PPSAS Code" numFmtId="0">
      <sharedItems containsMixedTypes="1" containsNumber="1" containsInteger="1" minValue="1010202024" maxValue="5010304000" count="17">
        <s v=""/>
        <n v="1010202024" u="1"/>
        <n v="2020102000" u="1"/>
        <n v="1990201000" u="1"/>
        <n v="1069902000" u="1"/>
        <n v="2020103000" u="1"/>
        <n v="2999999000" u="1"/>
        <n v="2999999003" u="1"/>
        <n v="2020104000" u="1"/>
        <n v="1990102000" u="1"/>
        <n v="5010301000" u="1"/>
        <n v="2040104000" u="1"/>
        <n v="5010304000" u="1"/>
        <n v="2020103005" u="1"/>
        <n v="5010303000" u="1"/>
        <n v="2010102000" u="1"/>
        <n v="2020101000" u="1"/>
      </sharedItems>
    </cacheField>
    <cacheField name="NGAS Code" numFmtId="0">
      <sharedItems containsNonDate="0" containsString="0" containsBlank="1"/>
    </cacheField>
    <cacheField name="Debit" numFmtId="164">
      <sharedItems containsNonDate="0" containsString="0" containsBlank="1"/>
    </cacheField>
    <cacheField name="Credit" numFmtId="164">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7984953701" createdVersion="6" refreshedVersion="6" minRefreshableVersion="3" recordCount="388" xr:uid="{00000000-000A-0000-FFFF-FFFF12000000}">
  <cacheSource type="worksheet">
    <worksheetSource ref="O8:P108" sheet="CkDRegister"/>
  </cacheSource>
  <cacheFields count="2">
    <cacheField name="Acct. Code" numFmtId="0">
      <sharedItems containsString="0" containsBlank="1" containsNumber="1" containsInteger="1" minValue="0" maxValue="0" count="2">
        <m/>
        <n v="0"/>
      </sharedItems>
    </cacheField>
    <cacheField name="1" numFmtId="164">
      <sharedItems containsString="0" containsBlank="1" containsNumber="1" containsInteger="1" minValue="0" maxValue="0" count="2">
        <m/>
        <n v="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9462615738" createdVersion="6" refreshedVersion="6" minRefreshableVersion="3" recordCount="8" xr:uid="{00000000-000A-0000-FFFF-FFFF13000000}">
  <cacheSource type="worksheet">
    <worksheetSource name="Data[[Debit]:[ASA '# / Obligation '#]]"/>
  </cacheSource>
  <cacheFields count="3">
    <cacheField name="Debit" numFmtId="164">
      <sharedItems containsNonDate="0" containsString="0" containsBlank="1"/>
    </cacheField>
    <cacheField name="Credit" numFmtId="164">
      <sharedItems containsNonDate="0" containsString="0" containsBlank="1"/>
    </cacheField>
    <cacheField name="ASA # / Obligation #"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Salazar" refreshedDate="45190.638681828706" createdVersion="8" refreshedVersion="8" minRefreshableVersion="3" recordCount="8" xr:uid="{00000000-000A-0000-FFFF-FFFF14000000}">
  <cacheSource type="worksheet">
    <worksheetSource name="Data"/>
  </cacheSource>
  <cacheFields count="20">
    <cacheField name="Report Date" numFmtId="174">
      <sharedItems containsSemiMixedTypes="0" containsNonDate="0" containsDate="1" containsString="0" minDate="1899-12-30T00:00:00" maxDate="1899-12-31T00:00:00"/>
    </cacheField>
    <cacheField name="Check Date" numFmtId="174">
      <sharedItems containsNonDate="0" containsString="0" containsBlank="1" count="1">
        <m/>
      </sharedItems>
    </cacheField>
    <cacheField name="Check/Serial Number" numFmtId="49">
      <sharedItems containsNonDate="0" containsString="0" containsBlank="1" count="1">
        <m/>
      </sharedItems>
    </cacheField>
    <cacheField name="DV/Payroll Number" numFmtId="49">
      <sharedItems containsNonDate="0" containsString="0" containsBlank="1" count="1">
        <m/>
      </sharedItems>
    </cacheField>
    <cacheField name="ORS/BURS No." numFmtId="49">
      <sharedItems containsNonDate="0" containsString="0" containsBlank="1" count="1">
        <m/>
      </sharedItems>
    </cacheField>
    <cacheField name="Responsibility Center Code" numFmtId="49">
      <sharedItems containsNonDate="0" containsString="0" containsBlank="1" count="1">
        <m/>
      </sharedItems>
    </cacheField>
    <cacheField name="Sub Code_x000a_(%)" numFmtId="49">
      <sharedItems containsNonDate="0" containsString="0" containsBlank="1"/>
    </cacheField>
    <cacheField name="Gross Amount BIR" numFmtId="49">
      <sharedItems containsNonDate="0" containsString="0" containsBlank="1"/>
    </cacheField>
    <cacheField name="Series" numFmtId="0">
      <sharedItems containsSemiMixedTypes="0" containsString="0" containsNumber="1" containsInteger="1" minValue="0" maxValue="0"/>
    </cacheField>
    <cacheField name="Payee" numFmtId="49">
      <sharedItems containsNonDate="0" containsString="0" containsBlank="1" count="1">
        <m/>
      </sharedItems>
    </cacheField>
    <cacheField name="Particulars" numFmtId="49">
      <sharedItems containsNonDate="0" containsString="0" containsBlank="1" count="1">
        <m/>
      </sharedItems>
    </cacheField>
    <cacheField name="Account Name" numFmtId="0">
      <sharedItems containsSemiMixedTypes="0" containsString="0" containsNumber="1" containsInteger="1" minValue="0" maxValue="0"/>
    </cacheField>
    <cacheField name="PPSAS Code" numFmtId="0">
      <sharedItems count="1">
        <s v=""/>
      </sharedItems>
    </cacheField>
    <cacheField name="NGAS Code" numFmtId="0">
      <sharedItems containsNonDate="0" containsString="0" containsBlank="1" count="1">
        <m/>
      </sharedItems>
    </cacheField>
    <cacheField name="Debit" numFmtId="164">
      <sharedItems containsNonDate="0" containsString="0" containsBlank="1"/>
    </cacheField>
    <cacheField name="Credit" numFmtId="164">
      <sharedItems containsNonDate="0" containsString="0" containsBlank="1"/>
    </cacheField>
    <cacheField name="ASA # / Obligation #" numFmtId="49">
      <sharedItems containsNonDate="0" containsString="0" containsBlank="1"/>
    </cacheField>
    <cacheField name="Project" numFmtId="49">
      <sharedItems containsNonDate="0" containsString="0" containsBlank="1"/>
    </cacheField>
    <cacheField name="Sub-Project" numFmtId="49">
      <sharedItems containsNonDate="0" containsString="0" containsBlank="1"/>
    </cacheField>
    <cacheField name="Running Balance" numFmtId="164">
      <sharedItems containsSemiMixedTypes="0" containsString="0" containsNumber="1" containsInteger="1" minValue="0" maxValue="0"/>
    </cacheField>
  </cacheFields>
  <extLst>
    <ext xmlns:x14="http://schemas.microsoft.com/office/spreadsheetml/2009/9/main" uri="{725AE2AE-9491-48be-B2B4-4EB974FC3084}">
      <x14:pivotCacheDefinition pivotCacheId="172150192"/>
    </ext>
  </extLst>
</pivotCacheDefinition>
</file>

<file path=xl/pivotCache/pivotCacheRecords1.xml><?xml version="1.0" encoding="utf-8"?>
<pivotCacheRecords xmlns="http://schemas.openxmlformats.org/spreadsheetml/2006/main" xmlns:r="http://schemas.openxmlformats.org/officeDocument/2006/relationships" count="388">
  <r>
    <x v="0"/>
    <m/>
  </r>
  <r>
    <x v="0"/>
    <m/>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pivotCacheRecords>
</file>

<file path=xl/pivotCache/pivotCacheRecords2.xml><?xml version="1.0" encoding="utf-8"?>
<pivotCacheRecords xmlns="http://schemas.openxmlformats.org/spreadsheetml/2006/main" xmlns:r="http://schemas.openxmlformats.org/officeDocument/2006/relationships" count="8">
  <r>
    <x v="0"/>
    <m/>
    <m/>
    <m/>
  </r>
  <r>
    <x v="0"/>
    <m/>
    <m/>
    <m/>
  </r>
  <r>
    <x v="0"/>
    <m/>
    <m/>
    <m/>
  </r>
  <r>
    <x v="0"/>
    <m/>
    <m/>
    <m/>
  </r>
  <r>
    <x v="0"/>
    <m/>
    <m/>
    <m/>
  </r>
  <r>
    <x v="0"/>
    <m/>
    <m/>
    <m/>
  </r>
  <r>
    <x v="0"/>
    <m/>
    <m/>
    <m/>
  </r>
  <r>
    <x v="0"/>
    <m/>
    <m/>
    <m/>
  </r>
</pivotCacheRecords>
</file>

<file path=xl/pivotCache/pivotCacheRecords3.xml><?xml version="1.0" encoding="utf-8"?>
<pivotCacheRecords xmlns="http://schemas.openxmlformats.org/spreadsheetml/2006/main" xmlns:r="http://schemas.openxmlformats.org/officeDocument/2006/relationships" count="388">
  <r>
    <x v="0"/>
    <x v="0"/>
  </r>
  <r>
    <x v="0"/>
    <x v="0"/>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pivotCacheRecords>
</file>

<file path=xl/pivotCache/pivotCacheRecords4.xml><?xml version="1.0" encoding="utf-8"?>
<pivotCacheRecords xmlns="http://schemas.openxmlformats.org/spreadsheetml/2006/main" xmlns:r="http://schemas.openxmlformats.org/officeDocument/2006/relationships" count="8">
  <r>
    <m/>
    <m/>
    <x v="0"/>
  </r>
  <r>
    <m/>
    <m/>
    <x v="0"/>
  </r>
  <r>
    <m/>
    <m/>
    <x v="0"/>
  </r>
  <r>
    <m/>
    <m/>
    <x v="0"/>
  </r>
  <r>
    <m/>
    <m/>
    <x v="0"/>
  </r>
  <r>
    <m/>
    <m/>
    <x v="0"/>
  </r>
  <r>
    <m/>
    <m/>
    <x v="0"/>
  </r>
  <r>
    <m/>
    <m/>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4"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F9:G12" firstHeaderRow="1" firstDataRow="1" firstDataCol="1"/>
  <pivotFields count="2">
    <pivotField axis="axisRow" showAll="0">
      <items count="10">
        <item x="0"/>
        <item m="1" x="5"/>
        <item m="1" x="8"/>
        <item m="1" x="6"/>
        <item m="1" x="7"/>
        <item m="1" x="4"/>
        <item m="1" x="2"/>
        <item m="1" x="3"/>
        <item x="1"/>
        <item t="default"/>
      </items>
    </pivotField>
    <pivotField dataField="1" numFmtId="164" showAll="0"/>
  </pivotFields>
  <rowFields count="1">
    <field x="0"/>
  </rowFields>
  <rowItems count="3">
    <i>
      <x/>
    </i>
    <i>
      <x v="8"/>
    </i>
    <i t="grand">
      <x/>
    </i>
  </rowItems>
  <colItems count="1">
    <i/>
  </colItems>
  <dataFields count="1">
    <dataField name="Amount " fld="1" baseField="0" baseItem="0" numFmtId="164"/>
  </dataFields>
  <formats count="13">
    <format dxfId="16">
      <pivotArea type="all" dataOnly="0" outline="0" fieldPosition="0"/>
    </format>
    <format dxfId="15">
      <pivotArea type="all" dataOnly="0" outline="0" fieldPosition="0"/>
    </format>
    <format dxfId="14">
      <pivotArea outline="0" collapsedLevelsAreSubtotals="1" fieldPosition="0"/>
    </format>
    <format dxfId="13">
      <pivotArea type="all" dataOnly="0" outline="0"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outline="0" axis="axisValues"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 dxfId="5">
      <pivotArea dataOnly="0" labelOnly="1" outline="0" axis="axisValues" fieldPosition="0"/>
    </format>
    <format dxfId="4">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7"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location ref="L9:M11" firstHeaderRow="1" firstDataRow="1" firstDataCol="1"/>
  <pivotFields count="3">
    <pivotField dataField="1" showAll="0" defaultSubtotal="0"/>
    <pivotField showAll="0" defaultSubtotal="0"/>
    <pivotField axis="axisRow" showAll="0" defaultSubtotal="0">
      <items count="1">
        <item x="0"/>
      </items>
    </pivotField>
  </pivotFields>
  <rowFields count="1">
    <field x="2"/>
  </rowFields>
  <rowItems count="2">
    <i>
      <x/>
    </i>
    <i t="grand">
      <x/>
    </i>
  </rowItems>
  <colItems count="1">
    <i/>
  </colItems>
  <dataFields count="1">
    <dataField name="Sum of Debit" fld="0" baseField="2" baseItem="0"/>
  </dataFields>
  <formats count="14">
    <format dxfId="30">
      <pivotArea type="all" dataOnly="0" outline="0" fieldPosition="0"/>
    </format>
    <format dxfId="29">
      <pivotArea outline="0" collapsedLevelsAreSubtotals="1"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 dxfId="25">
      <pivotArea dataOnly="0" labelOnly="1" grandRow="1" outline="0"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 dxfId="20">
      <pivotArea dataOnly="0" labelOnly="1" grandRow="1" outline="0" fieldPosition="0"/>
    </format>
    <format dxfId="19">
      <pivotArea dataOnly="0" labelOnly="1" outline="0" axis="axisValues" fieldPosition="0"/>
    </format>
    <format dxfId="18">
      <pivotArea dataOnly="0" labelOnly="1" outline="0" axis="axisValues" fieldPosition="0"/>
    </format>
    <format dxfId="17">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5"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A9:C12" firstHeaderRow="1" firstDataRow="2" firstDataCol="1"/>
  <pivotFields count="4">
    <pivotField axis="axisRow" showAll="0" defaultSubtotal="0">
      <items count="17">
        <item m="1" x="1"/>
        <item m="1" x="4"/>
        <item m="1" x="9"/>
        <item m="1" x="16"/>
        <item m="1" x="13"/>
        <item m="1" x="11"/>
        <item m="1" x="3"/>
        <item m="1" x="7"/>
        <item m="1" x="5"/>
        <item m="1" x="6"/>
        <item m="1" x="8"/>
        <item m="1" x="14"/>
        <item m="1" x="15"/>
        <item m="1" x="2"/>
        <item m="1" x="10"/>
        <item m="1" x="12"/>
        <item x="0"/>
      </items>
    </pivotField>
    <pivotField showAll="0" defaultSubtotal="0"/>
    <pivotField dataField="1" showAll="0"/>
    <pivotField dataField="1" showAll="0"/>
  </pivotFields>
  <rowFields count="1">
    <field x="0"/>
  </rowFields>
  <rowItems count="2">
    <i>
      <x v="16"/>
    </i>
    <i t="grand">
      <x/>
    </i>
  </rowItems>
  <colFields count="1">
    <field x="-2"/>
  </colFields>
  <colItems count="2">
    <i>
      <x/>
    </i>
    <i i="1">
      <x v="1"/>
    </i>
  </colItems>
  <dataFields count="2">
    <dataField name="Sum of Debit" fld="2" baseField="0" baseItem="0"/>
    <dataField name="Sum of Credit" fld="3" baseField="0" baseItem="0"/>
  </dataFields>
  <formats count="2">
    <format dxfId="32">
      <pivotArea type="all" dataOnly="0" outline="0" fieldPosition="0"/>
    </format>
    <format dxfId="31">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 cacheId="6"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I9:J12" firstHeaderRow="1" firstDataRow="1" firstDataCol="1"/>
  <pivotFields count="2">
    <pivotField axis="axisRow" showAll="0">
      <items count="3">
        <item x="0"/>
        <item x="1"/>
        <item t="default"/>
      </items>
    </pivotField>
    <pivotField dataField="1" showAll="0" defaultSubtotal="0">
      <items count="2">
        <item x="1"/>
        <item x="0"/>
      </items>
    </pivotField>
  </pivotFields>
  <rowFields count="1">
    <field x="0"/>
  </rowFields>
  <rowItems count="3">
    <i>
      <x/>
    </i>
    <i>
      <x v="1"/>
    </i>
    <i t="grand">
      <x/>
    </i>
  </rowItems>
  <colItems count="1">
    <i/>
  </colItems>
  <dataFields count="1">
    <dataField name="Amount" fld="1" baseField="0" baseItem="1"/>
  </dataFields>
  <formats count="18">
    <format dxfId="50">
      <pivotArea type="all" dataOnly="0"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outline="0" axis="axisValues" fieldPosition="0"/>
    </format>
    <format dxfId="44">
      <pivotArea dataOnly="0" labelOnly="1" fieldPosition="0">
        <references count="1">
          <reference field="0" count="0"/>
        </references>
      </pivotArea>
    </format>
    <format dxfId="43">
      <pivotArea dataOnly="0" labelOnly="1" grandRow="1" outline="0" fieldPosition="0"/>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0" type="button" dataOnly="0" labelOnly="1" outline="0" axis="axisRow" fieldPosition="0"/>
    </format>
    <format dxfId="38">
      <pivotArea dataOnly="0" labelOnly="1" outline="0" axis="axisValues"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axis="axisValues" fieldPosition="0"/>
    </format>
    <format dxfId="34">
      <pivotArea dataOnly="0" labelOnly="1" outline="0" axis="axisValues" fieldPosition="0"/>
    </format>
    <format dxfId="33">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8" applyNumberFormats="0" applyBorderFormats="0" applyFontFormats="0" applyPatternFormats="0" applyAlignmentFormats="0" applyWidthHeightFormats="1" dataCaption="Values" updatedVersion="6" minRefreshableVersion="3" showDrill="0" useAutoFormatting="1" rowGrandTotals="0" colGrandTotals="0" itemPrintTitles="1" createdVersion="8" indent="0" outline="1" outlineData="1" multipleFieldFilters="0">
  <location ref="M16:U17" firstHeaderRow="1" firstDataRow="1" firstDataCol="8" rowPageCount="1" colPageCount="1"/>
  <pivotFields count="20">
    <pivotField numFmtId="174" showAll="0"/>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showAll="0"/>
    <pivotField showAll="0"/>
    <pivotField showAll="0"/>
    <pivotField axis="axisRow" outline="0" showAll="0" defaultSubtotal="0">
      <items count="1">
        <item x="0"/>
      </items>
    </pivotField>
    <pivotField axis="axisRow" outline="0" showAll="0" defaultSubtotal="0">
      <items count="1">
        <item x="0"/>
      </items>
    </pivotField>
    <pivotField showAll="0"/>
    <pivotField axis="axisRow" outline="0" showAll="0" defaultSubtotal="0">
      <items count="1">
        <item x="0"/>
      </items>
    </pivotField>
    <pivotField axis="axisPage" showAll="0">
      <items count="2">
        <item x="0"/>
        <item t="default"/>
      </items>
    </pivotField>
    <pivotField showAll="0"/>
    <pivotField dataField="1" showAll="0"/>
    <pivotField showAll="0"/>
    <pivotField showAll="0"/>
    <pivotField showAll="0"/>
    <pivotField numFmtId="164" showAll="0"/>
  </pivotFields>
  <rowFields count="8">
    <field x="1"/>
    <field x="2"/>
    <field x="3"/>
    <field x="4"/>
    <field x="5"/>
    <field x="9"/>
    <field x="12"/>
    <field x="10"/>
  </rowFields>
  <rowItems count="1">
    <i>
      <x/>
      <x/>
      <x/>
      <x/>
      <x/>
      <x/>
      <x/>
      <x/>
    </i>
  </rowItems>
  <colItems count="1">
    <i/>
  </colItems>
  <pageFields count="1">
    <pageField fld="13" hier="-1"/>
  </pageFields>
  <dataFields count="1">
    <dataField name="Sum of Credit" fld="15" baseField="10" baseItem="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ccountCodes" displayName="AccountCodes" ref="A1:E379" totalsRowShown="0" headerRowBorderDxfId="86" tableBorderDxfId="85" totalsRowBorderDxfId="84">
  <autoFilter ref="A1:E379" xr:uid="{00000000-0009-0000-0100-000001000000}"/>
  <tableColumns count="5">
    <tableColumn id="1" xr3:uid="{00000000-0010-0000-0000-000001000000}" name="NGAS CODE" dataDxfId="83"/>
    <tableColumn id="2" xr3:uid="{00000000-0010-0000-0000-000002000000}" name="ACCOUNT NAME" dataDxfId="82"/>
    <tableColumn id="3" xr3:uid="{00000000-0010-0000-0000-000003000000}" name="PPSAS CODE" dataDxfId="81"/>
    <tableColumn id="4" xr3:uid="{00000000-0010-0000-0000-000004000000}" name="Normal Balance" dataDxfId="80"/>
    <tableColumn id="5" xr3:uid="{00000000-0010-0000-0000-000005000000}" name="CO PPSAS CODE" dataDxfId="7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FundCode5" displayName="FundCode5" ref="H57:H72" totalsRowShown="0" headerRowDxfId="78" dataDxfId="77">
  <autoFilter ref="H57:H72" xr:uid="{00000000-0009-0000-0100-000004000000}"/>
  <tableColumns count="1">
    <tableColumn id="1" xr3:uid="{00000000-0010-0000-0100-000001000000}" name="Fund Code" dataDxfId="76"/>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 displayName="Data" ref="A8:T174" totalsRowShown="0" headerRowDxfId="75" dataDxfId="73" headerRowBorderDxfId="74" tableBorderDxfId="72" totalsRowBorderDxfId="71" headerRowCellStyle="Comma">
  <autoFilter ref="A8:T174" xr:uid="{00000000-0009-0000-0100-000002000000}"/>
  <tableColumns count="20">
    <tableColumn id="1" xr3:uid="{00000000-0010-0000-0200-000001000000}" name="Report Date" dataDxfId="70">
      <calculatedColumnFormula>IF(C9=0,0,Account!$H$2)</calculatedColumnFormula>
    </tableColumn>
    <tableColumn id="2" xr3:uid="{00000000-0010-0000-0200-000002000000}" name="Check Date" dataDxfId="69"/>
    <tableColumn id="3" xr3:uid="{00000000-0010-0000-0200-000003000000}" name="Check/Serial Number" dataDxfId="68"/>
    <tableColumn id="17" xr3:uid="{00000000-0010-0000-0200-000011000000}" name="DV/Payroll Number" dataDxfId="67"/>
    <tableColumn id="4" xr3:uid="{00000000-0010-0000-0200-000004000000}" name="ORS/BURS No." dataDxfId="66"/>
    <tableColumn id="5" xr3:uid="{00000000-0010-0000-0200-000005000000}" name="Responsibility Center Code" dataDxfId="65"/>
    <tableColumn id="6" xr3:uid="{00000000-0010-0000-0200-000006000000}" name="Sub Code_x000a_(%)" dataDxfId="64"/>
    <tableColumn id="19" xr3:uid="{00000000-0010-0000-0200-000013000000}" name="Gross Amount BIR" dataDxfId="63"/>
    <tableColumn id="7" xr3:uid="{00000000-0010-0000-0200-000007000000}" name="Series" dataDxfId="62">
      <calculatedColumnFormula>IF(B9=0,0,IF(C9=C8,I8+1,1))</calculatedColumnFormula>
    </tableColumn>
    <tableColumn id="8" xr3:uid="{00000000-0010-0000-0200-000008000000}" name="Payee" dataDxfId="61"/>
    <tableColumn id="9" xr3:uid="{00000000-0010-0000-0200-000009000000}" name="Particulars" dataDxfId="60"/>
    <tableColumn id="10" xr3:uid="{00000000-0010-0000-0200-00000A000000}" name="Account Name" dataDxfId="59">
      <calculatedColumnFormula>IF(N9=0,0,(INDEX(AccountCodes[ACCOUNT NAME],MATCH(M9,AccountCodes[PPSAS CODE],0))))</calculatedColumnFormula>
    </tableColumn>
    <tableColumn id="11" xr3:uid="{00000000-0010-0000-0200-00000B000000}" name="PPSAS Code" dataDxfId="58">
      <calculatedColumnFormula>IF(N9=0,"",INDEX(AccountCodes[PPSAS CODE],MATCH(N9,AccountCodes[NGAS CODE],0)))</calculatedColumnFormula>
    </tableColumn>
    <tableColumn id="12" xr3:uid="{00000000-0010-0000-0200-00000C000000}" name="NGAS Code" dataDxfId="57"/>
    <tableColumn id="13" xr3:uid="{00000000-0010-0000-0200-00000D000000}" name="Debit" dataDxfId="56" dataCellStyle="Comma"/>
    <tableColumn id="14" xr3:uid="{00000000-0010-0000-0200-00000E000000}" name="Credit" dataDxfId="55" dataCellStyle="Comma"/>
    <tableColumn id="15" xr3:uid="{00000000-0010-0000-0200-00000F000000}" name="ASA # / Obligation #" dataDxfId="54" dataCellStyle="Comma"/>
    <tableColumn id="18" xr3:uid="{00000000-0010-0000-0200-000012000000}" name="Project" dataDxfId="53" dataCellStyle="Comma"/>
    <tableColumn id="20" xr3:uid="{00000000-0010-0000-0200-000014000000}" name="Sub-Project" dataDxfId="52" dataCellStyle="Comma"/>
    <tableColumn id="16" xr3:uid="{00000000-0010-0000-0200-000010000000}" name="Running Balance" dataDxfId="51" dataCellStyle="Comma">
      <calculatedColumnFormula>T8+O9-P9</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heetViews>
  <sheetFormatPr defaultRowHeight="15.75" x14ac:dyDescent="0.25"/>
  <sheetData>
    <row r="1" spans="1:1" x14ac:dyDescent="0.25">
      <c r="A1" s="128" t="s">
        <v>198</v>
      </c>
    </row>
    <row r="2" spans="1:1" x14ac:dyDescent="0.25">
      <c r="A2" s="40" t="s">
        <v>221</v>
      </c>
    </row>
    <row r="3" spans="1:1" x14ac:dyDescent="0.25">
      <c r="A3" s="40" t="s">
        <v>199</v>
      </c>
    </row>
    <row r="4" spans="1:1" x14ac:dyDescent="0.25">
      <c r="A4" s="40" t="s">
        <v>226</v>
      </c>
    </row>
    <row r="6" spans="1:1" x14ac:dyDescent="0.25">
      <c r="A6" s="128" t="s">
        <v>228</v>
      </c>
    </row>
    <row r="7" spans="1:1" x14ac:dyDescent="0.25">
      <c r="A7" s="40" t="s">
        <v>222</v>
      </c>
    </row>
    <row r="8" spans="1:1" x14ac:dyDescent="0.25">
      <c r="A8" s="40" t="s">
        <v>200</v>
      </c>
    </row>
    <row r="9" spans="1:1" x14ac:dyDescent="0.25">
      <c r="A9" s="40" t="s">
        <v>223</v>
      </c>
    </row>
    <row r="10" spans="1:1" x14ac:dyDescent="0.25">
      <c r="A10" s="40" t="s">
        <v>201</v>
      </c>
    </row>
    <row r="11" spans="1:1" x14ac:dyDescent="0.25">
      <c r="A11" s="40" t="s">
        <v>202</v>
      </c>
    </row>
    <row r="12" spans="1:1" x14ac:dyDescent="0.25">
      <c r="A12" s="40" t="s">
        <v>203</v>
      </c>
    </row>
    <row r="13" spans="1:1" x14ac:dyDescent="0.25">
      <c r="A13" s="40" t="s">
        <v>204</v>
      </c>
    </row>
    <row r="15" spans="1:1" x14ac:dyDescent="0.25">
      <c r="A15" s="128" t="s">
        <v>205</v>
      </c>
    </row>
    <row r="16" spans="1:1" x14ac:dyDescent="0.25">
      <c r="A16" s="40" t="s">
        <v>206</v>
      </c>
    </row>
    <row r="17" spans="1:1" x14ac:dyDescent="0.25">
      <c r="A17" s="40" t="s">
        <v>505</v>
      </c>
    </row>
    <row r="18" spans="1:1" x14ac:dyDescent="0.25">
      <c r="A18" s="40" t="s">
        <v>506</v>
      </c>
    </row>
    <row r="19" spans="1:1" x14ac:dyDescent="0.25">
      <c r="A19" s="40" t="s">
        <v>224</v>
      </c>
    </row>
    <row r="20" spans="1:1" x14ac:dyDescent="0.25">
      <c r="A20" s="40" t="s">
        <v>507</v>
      </c>
    </row>
    <row r="21" spans="1:1" x14ac:dyDescent="0.25">
      <c r="A21" s="40" t="s">
        <v>225</v>
      </c>
    </row>
    <row r="23" spans="1:1" x14ac:dyDescent="0.25">
      <c r="A23" s="128" t="s">
        <v>207</v>
      </c>
    </row>
    <row r="24" spans="1:1" x14ac:dyDescent="0.25">
      <c r="A24" s="40" t="s">
        <v>208</v>
      </c>
    </row>
    <row r="25" spans="1:1" x14ac:dyDescent="0.25">
      <c r="A25" s="40" t="s">
        <v>508</v>
      </c>
    </row>
    <row r="26" spans="1:1" x14ac:dyDescent="0.25">
      <c r="A26" s="40" t="s">
        <v>209</v>
      </c>
    </row>
    <row r="28" spans="1:1" x14ac:dyDescent="0.25">
      <c r="A28" s="128" t="s">
        <v>210</v>
      </c>
    </row>
    <row r="29" spans="1:1" x14ac:dyDescent="0.25">
      <c r="A29" s="40" t="s">
        <v>211</v>
      </c>
    </row>
    <row r="30" spans="1:1" x14ac:dyDescent="0.25">
      <c r="A30" s="40" t="s">
        <v>212</v>
      </c>
    </row>
    <row r="32" spans="1:1" x14ac:dyDescent="0.25">
      <c r="A32" s="128" t="s">
        <v>213</v>
      </c>
    </row>
    <row r="34" spans="1:2" x14ac:dyDescent="0.25">
      <c r="A34" s="128" t="s">
        <v>214</v>
      </c>
    </row>
    <row r="35" spans="1:2" x14ac:dyDescent="0.25">
      <c r="A35" s="40" t="s">
        <v>215</v>
      </c>
    </row>
    <row r="36" spans="1:2" x14ac:dyDescent="0.25">
      <c r="B36" s="40" t="s">
        <v>216</v>
      </c>
    </row>
    <row r="37" spans="1:2" x14ac:dyDescent="0.25">
      <c r="B37" s="40" t="s">
        <v>217</v>
      </c>
    </row>
    <row r="38" spans="1:2" x14ac:dyDescent="0.25">
      <c r="A38" s="40" t="s">
        <v>218</v>
      </c>
    </row>
    <row r="39" spans="1:2" x14ac:dyDescent="0.25">
      <c r="A39" s="40" t="s">
        <v>219</v>
      </c>
    </row>
    <row r="40" spans="1:2" x14ac:dyDescent="0.25">
      <c r="A40" s="40" t="s">
        <v>220</v>
      </c>
    </row>
    <row r="42" spans="1:2" x14ac:dyDescent="0.25">
      <c r="A42" s="128" t="s">
        <v>232</v>
      </c>
    </row>
    <row r="44" spans="1:2" x14ac:dyDescent="0.25">
      <c r="A44" s="128" t="s">
        <v>233</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I379"/>
  <sheetViews>
    <sheetView topLeftCell="A157" workbookViewId="0">
      <selection activeCell="A176" sqref="A176"/>
    </sheetView>
  </sheetViews>
  <sheetFormatPr defaultColWidth="9" defaultRowHeight="15.75" x14ac:dyDescent="0.25"/>
  <cols>
    <col min="1" max="1" width="14.25" style="40" customWidth="1"/>
    <col min="2" max="2" width="55.125" style="40" customWidth="1"/>
    <col min="3" max="3" width="15.125" style="38" customWidth="1"/>
    <col min="4" max="5" width="15.125" style="76" customWidth="1"/>
    <col min="6" max="6" width="6.5" style="76" customWidth="1"/>
    <col min="7" max="7" width="20.125" style="40" bestFit="1" customWidth="1"/>
    <col min="8" max="8" width="35" style="40" customWidth="1"/>
    <col min="9" max="16384" width="9" style="40"/>
  </cols>
  <sheetData>
    <row r="1" spans="1:8" x14ac:dyDescent="0.25">
      <c r="A1" s="207" t="s">
        <v>234</v>
      </c>
      <c r="B1" s="208" t="s">
        <v>235</v>
      </c>
      <c r="C1" s="209" t="s">
        <v>236</v>
      </c>
      <c r="D1" s="207" t="s">
        <v>803</v>
      </c>
      <c r="E1" s="210" t="s">
        <v>804</v>
      </c>
      <c r="G1" s="116" t="s">
        <v>150</v>
      </c>
      <c r="H1" s="328" t="s">
        <v>1331</v>
      </c>
    </row>
    <row r="2" spans="1:8" x14ac:dyDescent="0.25">
      <c r="A2" s="211" t="s">
        <v>805</v>
      </c>
      <c r="B2" s="212" t="s">
        <v>237</v>
      </c>
      <c r="C2" s="200">
        <v>1010101000</v>
      </c>
      <c r="D2" s="213" t="s">
        <v>1</v>
      </c>
      <c r="E2" s="213" t="s">
        <v>806</v>
      </c>
      <c r="G2" s="116" t="s">
        <v>143</v>
      </c>
      <c r="H2" s="329">
        <v>45688</v>
      </c>
    </row>
    <row r="3" spans="1:8" x14ac:dyDescent="0.25">
      <c r="A3" s="211" t="s">
        <v>8</v>
      </c>
      <c r="B3" s="212" t="s">
        <v>332</v>
      </c>
      <c r="C3" s="200">
        <v>1010102000</v>
      </c>
      <c r="D3" s="213" t="s">
        <v>1</v>
      </c>
      <c r="E3" s="213" t="s">
        <v>807</v>
      </c>
      <c r="G3" s="116" t="s">
        <v>145</v>
      </c>
      <c r="H3" s="328" t="s">
        <v>1313</v>
      </c>
    </row>
    <row r="4" spans="1:8" x14ac:dyDescent="0.25">
      <c r="A4" s="211" t="s">
        <v>10</v>
      </c>
      <c r="B4" s="212" t="s">
        <v>485</v>
      </c>
      <c r="C4" s="200">
        <v>1010202000</v>
      </c>
      <c r="D4" s="213" t="s">
        <v>1</v>
      </c>
      <c r="E4" s="213" t="s">
        <v>808</v>
      </c>
      <c r="G4" s="116" t="s">
        <v>227</v>
      </c>
      <c r="H4" s="328" t="s">
        <v>742</v>
      </c>
    </row>
    <row r="5" spans="1:8" x14ac:dyDescent="0.25">
      <c r="A5" s="211" t="s">
        <v>10</v>
      </c>
      <c r="B5" s="212" t="s">
        <v>521</v>
      </c>
      <c r="C5" s="200">
        <v>1010202024</v>
      </c>
      <c r="D5" s="213" t="s">
        <v>1</v>
      </c>
      <c r="E5" s="213" t="s">
        <v>809</v>
      </c>
    </row>
    <row r="6" spans="1:8" x14ac:dyDescent="0.25">
      <c r="A6" s="211" t="s">
        <v>10</v>
      </c>
      <c r="B6" s="212" t="s">
        <v>522</v>
      </c>
      <c r="C6" s="200">
        <v>1010202029</v>
      </c>
      <c r="D6" s="213" t="s">
        <v>1</v>
      </c>
      <c r="E6" s="213" t="s">
        <v>810</v>
      </c>
      <c r="G6" s="204" t="s">
        <v>796</v>
      </c>
      <c r="H6" s="191" t="s">
        <v>107</v>
      </c>
    </row>
    <row r="7" spans="1:8" x14ac:dyDescent="0.25">
      <c r="A7" s="211" t="s">
        <v>523</v>
      </c>
      <c r="B7" s="212" t="s">
        <v>333</v>
      </c>
      <c r="C7" s="200">
        <v>1010203000</v>
      </c>
      <c r="D7" s="213" t="s">
        <v>1</v>
      </c>
      <c r="E7" s="213" t="s">
        <v>811</v>
      </c>
      <c r="G7" s="205" t="s">
        <v>1314</v>
      </c>
      <c r="H7" s="192" t="s">
        <v>743</v>
      </c>
    </row>
    <row r="8" spans="1:8" x14ac:dyDescent="0.25">
      <c r="A8" s="211" t="s">
        <v>523</v>
      </c>
      <c r="B8" s="212" t="s">
        <v>334</v>
      </c>
      <c r="C8" s="200">
        <v>1010203001</v>
      </c>
      <c r="D8" s="213" t="s">
        <v>1</v>
      </c>
      <c r="E8" s="213" t="s">
        <v>812</v>
      </c>
      <c r="G8" s="191" t="s">
        <v>744</v>
      </c>
      <c r="H8" s="191" t="s">
        <v>745</v>
      </c>
    </row>
    <row r="9" spans="1:8" x14ac:dyDescent="0.25">
      <c r="A9" s="211" t="s">
        <v>523</v>
      </c>
      <c r="B9" s="212" t="s">
        <v>335</v>
      </c>
      <c r="C9" s="200">
        <v>1010203004</v>
      </c>
      <c r="D9" s="213" t="s">
        <v>1</v>
      </c>
      <c r="E9" s="213" t="s">
        <v>813</v>
      </c>
      <c r="G9" s="206" t="s">
        <v>1280</v>
      </c>
      <c r="H9" s="193" t="s">
        <v>746</v>
      </c>
    </row>
    <row r="10" spans="1:8" x14ac:dyDescent="0.25">
      <c r="A10" s="211" t="s">
        <v>524</v>
      </c>
      <c r="B10" s="212" t="s">
        <v>336</v>
      </c>
      <c r="C10" s="200">
        <v>1010204000</v>
      </c>
      <c r="D10" s="213" t="s">
        <v>1</v>
      </c>
      <c r="E10" s="213" t="s">
        <v>814</v>
      </c>
      <c r="G10" s="191" t="s">
        <v>797</v>
      </c>
      <c r="H10" s="191" t="s">
        <v>747</v>
      </c>
    </row>
    <row r="11" spans="1:8" x14ac:dyDescent="0.25">
      <c r="A11" s="211" t="s">
        <v>524</v>
      </c>
      <c r="B11" s="212" t="s">
        <v>337</v>
      </c>
      <c r="C11" s="200">
        <v>1010204001</v>
      </c>
      <c r="D11" s="213" t="s">
        <v>1</v>
      </c>
      <c r="E11" s="213" t="s">
        <v>815</v>
      </c>
    </row>
    <row r="12" spans="1:8" x14ac:dyDescent="0.25">
      <c r="A12" s="211" t="s">
        <v>525</v>
      </c>
      <c r="B12" s="212" t="s">
        <v>338</v>
      </c>
      <c r="C12" s="200">
        <v>1010302000</v>
      </c>
      <c r="D12" s="213" t="s">
        <v>1</v>
      </c>
      <c r="E12" s="213" t="s">
        <v>816</v>
      </c>
      <c r="G12" s="117" t="s">
        <v>193</v>
      </c>
      <c r="H12" s="119"/>
    </row>
    <row r="13" spans="1:8" x14ac:dyDescent="0.25">
      <c r="A13" s="211" t="s">
        <v>525</v>
      </c>
      <c r="B13" s="212" t="s">
        <v>339</v>
      </c>
      <c r="C13" s="200">
        <v>1010303000</v>
      </c>
      <c r="D13" s="213" t="s">
        <v>1</v>
      </c>
      <c r="E13" s="213" t="s">
        <v>817</v>
      </c>
      <c r="G13" s="118" t="s">
        <v>154</v>
      </c>
      <c r="H13" s="119"/>
    </row>
    <row r="14" spans="1:8" x14ac:dyDescent="0.25">
      <c r="A14" s="211" t="s">
        <v>525</v>
      </c>
      <c r="B14" s="212" t="s">
        <v>340</v>
      </c>
      <c r="C14" s="200">
        <v>1010303001</v>
      </c>
      <c r="D14" s="213" t="s">
        <v>1</v>
      </c>
      <c r="E14" s="213" t="s">
        <v>818</v>
      </c>
      <c r="G14" s="119" t="s">
        <v>194</v>
      </c>
      <c r="H14" s="326" t="s">
        <v>1332</v>
      </c>
    </row>
    <row r="15" spans="1:8" x14ac:dyDescent="0.25">
      <c r="A15" s="211" t="s">
        <v>526</v>
      </c>
      <c r="B15" s="212" t="s">
        <v>341</v>
      </c>
      <c r="C15" s="200">
        <v>1010304000</v>
      </c>
      <c r="D15" s="213" t="s">
        <v>1</v>
      </c>
      <c r="E15" s="213" t="s">
        <v>819</v>
      </c>
      <c r="G15" s="119" t="s">
        <v>195</v>
      </c>
      <c r="H15" s="327" t="s">
        <v>1320</v>
      </c>
    </row>
    <row r="16" spans="1:8" x14ac:dyDescent="0.25">
      <c r="A16" s="211" t="s">
        <v>526</v>
      </c>
      <c r="B16" s="212" t="s">
        <v>342</v>
      </c>
      <c r="C16" s="200">
        <v>1010304001</v>
      </c>
      <c r="D16" s="213" t="s">
        <v>1</v>
      </c>
      <c r="E16" s="213" t="s">
        <v>820</v>
      </c>
      <c r="G16" s="118" t="s">
        <v>196</v>
      </c>
      <c r="H16" s="194"/>
    </row>
    <row r="17" spans="1:8" x14ac:dyDescent="0.25">
      <c r="A17" s="211" t="s">
        <v>527</v>
      </c>
      <c r="B17" s="212" t="s">
        <v>239</v>
      </c>
      <c r="C17" s="200">
        <v>1030101000</v>
      </c>
      <c r="D17" s="213" t="s">
        <v>1</v>
      </c>
      <c r="E17" s="213" t="s">
        <v>821</v>
      </c>
      <c r="G17" s="119" t="s">
        <v>194</v>
      </c>
      <c r="H17" s="326" t="s">
        <v>1314</v>
      </c>
    </row>
    <row r="18" spans="1:8" x14ac:dyDescent="0.25">
      <c r="A18" s="211" t="s">
        <v>100</v>
      </c>
      <c r="B18" s="212" t="s">
        <v>822</v>
      </c>
      <c r="C18" s="200">
        <v>1030101001</v>
      </c>
      <c r="D18" s="213" t="s">
        <v>1</v>
      </c>
      <c r="E18" s="213" t="s">
        <v>823</v>
      </c>
      <c r="G18" s="119" t="s">
        <v>195</v>
      </c>
      <c r="H18" s="327" t="s">
        <v>1315</v>
      </c>
    </row>
    <row r="19" spans="1:8" x14ac:dyDescent="0.25">
      <c r="A19" s="211" t="s">
        <v>824</v>
      </c>
      <c r="B19" s="212" t="s">
        <v>825</v>
      </c>
      <c r="C19" s="200">
        <v>1030101002</v>
      </c>
      <c r="D19" s="213" t="s">
        <v>1</v>
      </c>
      <c r="E19" s="213" t="s">
        <v>826</v>
      </c>
      <c r="G19" s="118" t="s">
        <v>196</v>
      </c>
      <c r="H19" s="194"/>
    </row>
    <row r="20" spans="1:8" x14ac:dyDescent="0.25">
      <c r="A20" s="211" t="s">
        <v>11</v>
      </c>
      <c r="B20" s="212" t="s">
        <v>343</v>
      </c>
      <c r="C20" s="200">
        <v>1030101003</v>
      </c>
      <c r="D20" s="213" t="s">
        <v>1</v>
      </c>
      <c r="E20" s="213" t="s">
        <v>827</v>
      </c>
      <c r="G20" s="119" t="s">
        <v>194</v>
      </c>
      <c r="H20" s="326" t="s">
        <v>1314</v>
      </c>
    </row>
    <row r="21" spans="1:8" x14ac:dyDescent="0.25">
      <c r="A21" s="211" t="s">
        <v>528</v>
      </c>
      <c r="B21" s="212" t="s">
        <v>13</v>
      </c>
      <c r="C21" s="200">
        <v>1030101004</v>
      </c>
      <c r="D21" s="213" t="s">
        <v>1</v>
      </c>
      <c r="E21" s="213" t="s">
        <v>828</v>
      </c>
      <c r="G21" s="119" t="s">
        <v>195</v>
      </c>
      <c r="H21" s="327" t="s">
        <v>1315</v>
      </c>
    </row>
    <row r="22" spans="1:8" x14ac:dyDescent="0.25">
      <c r="A22" s="211" t="s">
        <v>829</v>
      </c>
      <c r="B22" s="212" t="s">
        <v>281</v>
      </c>
      <c r="C22" s="200">
        <v>1030101100</v>
      </c>
      <c r="D22" s="213" t="s">
        <v>2</v>
      </c>
      <c r="E22" s="213" t="s">
        <v>830</v>
      </c>
      <c r="H22" s="115"/>
    </row>
    <row r="23" spans="1:8" x14ac:dyDescent="0.25">
      <c r="A23" s="211" t="s">
        <v>529</v>
      </c>
      <c r="B23" s="212" t="s">
        <v>240</v>
      </c>
      <c r="C23" s="200">
        <v>1030301000</v>
      </c>
      <c r="D23" s="213" t="s">
        <v>1</v>
      </c>
      <c r="E23" s="213" t="s">
        <v>831</v>
      </c>
      <c r="G23" s="117" t="s">
        <v>197</v>
      </c>
      <c r="H23" s="194"/>
    </row>
    <row r="24" spans="1:8" x14ac:dyDescent="0.25">
      <c r="A24" s="211" t="s">
        <v>530</v>
      </c>
      <c r="B24" s="212" t="s">
        <v>344</v>
      </c>
      <c r="C24" s="200">
        <v>1030302000</v>
      </c>
      <c r="D24" s="213" t="s">
        <v>1</v>
      </c>
      <c r="E24" s="213" t="s">
        <v>832</v>
      </c>
      <c r="G24" s="118" t="s">
        <v>154</v>
      </c>
      <c r="H24" s="194"/>
    </row>
    <row r="25" spans="1:8" x14ac:dyDescent="0.25">
      <c r="A25" s="211" t="s">
        <v>531</v>
      </c>
      <c r="B25" s="212" t="s">
        <v>241</v>
      </c>
      <c r="C25" s="200">
        <v>1030303000</v>
      </c>
      <c r="D25" s="213" t="s">
        <v>1</v>
      </c>
      <c r="E25" s="213" t="s">
        <v>833</v>
      </c>
      <c r="G25" s="119" t="s">
        <v>194</v>
      </c>
      <c r="H25" s="326" t="s">
        <v>777</v>
      </c>
    </row>
    <row r="26" spans="1:8" x14ac:dyDescent="0.25">
      <c r="A26" s="211" t="s">
        <v>532</v>
      </c>
      <c r="B26" s="212" t="s">
        <v>242</v>
      </c>
      <c r="C26" s="200">
        <v>1030401000</v>
      </c>
      <c r="D26" s="213" t="s">
        <v>1</v>
      </c>
      <c r="E26" s="213" t="s">
        <v>834</v>
      </c>
      <c r="G26" s="119" t="s">
        <v>195</v>
      </c>
      <c r="H26" s="327" t="s">
        <v>778</v>
      </c>
    </row>
    <row r="27" spans="1:8" x14ac:dyDescent="0.25">
      <c r="A27" s="211" t="s">
        <v>533</v>
      </c>
      <c r="B27" s="212" t="s">
        <v>15</v>
      </c>
      <c r="C27" s="200">
        <v>1030403000</v>
      </c>
      <c r="D27" s="213" t="s">
        <v>1</v>
      </c>
      <c r="E27" s="213" t="s">
        <v>835</v>
      </c>
      <c r="G27" s="118" t="s">
        <v>196</v>
      </c>
      <c r="H27" s="330"/>
    </row>
    <row r="28" spans="1:8" x14ac:dyDescent="0.25">
      <c r="A28" s="211" t="s">
        <v>534</v>
      </c>
      <c r="B28" s="212" t="s">
        <v>243</v>
      </c>
      <c r="C28" s="200">
        <v>1030405000</v>
      </c>
      <c r="D28" s="213" t="s">
        <v>1</v>
      </c>
      <c r="E28" s="213" t="s">
        <v>836</v>
      </c>
      <c r="G28" s="119" t="s">
        <v>194</v>
      </c>
      <c r="H28" s="326" t="s">
        <v>1281</v>
      </c>
    </row>
    <row r="29" spans="1:8" x14ac:dyDescent="0.25">
      <c r="A29" s="211" t="s">
        <v>535</v>
      </c>
      <c r="B29" s="212" t="s">
        <v>345</v>
      </c>
      <c r="C29" s="200">
        <v>1030501000</v>
      </c>
      <c r="D29" s="213" t="s">
        <v>1</v>
      </c>
      <c r="E29" s="213" t="s">
        <v>837</v>
      </c>
      <c r="G29" s="119" t="s">
        <v>195</v>
      </c>
      <c r="H29" s="327" t="s">
        <v>1282</v>
      </c>
    </row>
    <row r="30" spans="1:8" x14ac:dyDescent="0.25">
      <c r="A30" s="211" t="s">
        <v>536</v>
      </c>
      <c r="B30" s="212" t="s">
        <v>14</v>
      </c>
      <c r="C30" s="200">
        <v>1030502000</v>
      </c>
      <c r="D30" s="213" t="s">
        <v>1</v>
      </c>
      <c r="E30" s="213" t="s">
        <v>838</v>
      </c>
      <c r="G30" s="118" t="s">
        <v>146</v>
      </c>
      <c r="H30" s="330"/>
    </row>
    <row r="31" spans="1:8" x14ac:dyDescent="0.25">
      <c r="A31" s="214" t="s">
        <v>839</v>
      </c>
      <c r="B31" s="212" t="s">
        <v>840</v>
      </c>
      <c r="C31" s="200">
        <v>1039902200</v>
      </c>
      <c r="D31" s="213" t="s">
        <v>2</v>
      </c>
      <c r="E31" s="213" t="s">
        <v>841</v>
      </c>
      <c r="G31" s="119" t="s">
        <v>194</v>
      </c>
      <c r="H31" s="326" t="s">
        <v>748</v>
      </c>
    </row>
    <row r="32" spans="1:8" x14ac:dyDescent="0.25">
      <c r="A32" s="211" t="s">
        <v>537</v>
      </c>
      <c r="B32" s="212" t="s">
        <v>346</v>
      </c>
      <c r="C32" s="200">
        <v>1030599000</v>
      </c>
      <c r="D32" s="213" t="s">
        <v>1</v>
      </c>
      <c r="E32" s="213" t="s">
        <v>842</v>
      </c>
      <c r="G32" s="119" t="s">
        <v>195</v>
      </c>
      <c r="H32" s="327" t="s">
        <v>749</v>
      </c>
    </row>
    <row r="33" spans="1:8" x14ac:dyDescent="0.25">
      <c r="A33" s="211" t="s">
        <v>538</v>
      </c>
      <c r="B33" s="212" t="s">
        <v>17</v>
      </c>
      <c r="C33" s="200">
        <v>1040101000</v>
      </c>
      <c r="D33" s="213" t="s">
        <v>1</v>
      </c>
      <c r="E33" s="213" t="s">
        <v>843</v>
      </c>
      <c r="G33" s="118" t="s">
        <v>192</v>
      </c>
      <c r="H33" s="194"/>
    </row>
    <row r="34" spans="1:8" x14ac:dyDescent="0.25">
      <c r="A34" s="211" t="s">
        <v>844</v>
      </c>
      <c r="B34" s="212" t="s">
        <v>845</v>
      </c>
      <c r="C34" s="200">
        <v>1040209000</v>
      </c>
      <c r="D34" s="213" t="s">
        <v>1</v>
      </c>
      <c r="E34" s="213" t="s">
        <v>846</v>
      </c>
      <c r="G34" s="119" t="s">
        <v>194</v>
      </c>
      <c r="H34" s="120"/>
    </row>
    <row r="35" spans="1:8" x14ac:dyDescent="0.25">
      <c r="A35" s="211" t="s">
        <v>539</v>
      </c>
      <c r="B35" s="212" t="s">
        <v>18</v>
      </c>
      <c r="C35" s="200">
        <v>1040401000</v>
      </c>
      <c r="D35" s="213" t="s">
        <v>1</v>
      </c>
      <c r="E35" s="213" t="s">
        <v>847</v>
      </c>
      <c r="G35" s="119" t="s">
        <v>195</v>
      </c>
      <c r="H35" s="121"/>
    </row>
    <row r="36" spans="1:8" x14ac:dyDescent="0.25">
      <c r="A36" s="211" t="s">
        <v>540</v>
      </c>
      <c r="B36" s="212" t="s">
        <v>347</v>
      </c>
      <c r="C36" s="200">
        <v>1040402000</v>
      </c>
      <c r="D36" s="213" t="s">
        <v>1</v>
      </c>
      <c r="E36" s="213" t="s">
        <v>848</v>
      </c>
    </row>
    <row r="37" spans="1:8" x14ac:dyDescent="0.25">
      <c r="A37" s="211" t="s">
        <v>849</v>
      </c>
      <c r="B37" s="212" t="s">
        <v>850</v>
      </c>
      <c r="C37" s="200">
        <v>1040403000</v>
      </c>
      <c r="D37" s="213" t="s">
        <v>1</v>
      </c>
      <c r="E37" s="213" t="s">
        <v>851</v>
      </c>
    </row>
    <row r="38" spans="1:8" x14ac:dyDescent="0.25">
      <c r="A38" s="211" t="s">
        <v>852</v>
      </c>
      <c r="B38" s="212" t="s">
        <v>853</v>
      </c>
      <c r="C38" s="200">
        <v>1040406000</v>
      </c>
      <c r="D38" s="213" t="s">
        <v>1</v>
      </c>
      <c r="E38" s="213" t="s">
        <v>854</v>
      </c>
      <c r="G38" s="195" t="s">
        <v>229</v>
      </c>
      <c r="H38" s="196" t="s">
        <v>107</v>
      </c>
    </row>
    <row r="39" spans="1:8" x14ac:dyDescent="0.25">
      <c r="A39" s="211" t="s">
        <v>541</v>
      </c>
      <c r="B39" s="212" t="s">
        <v>348</v>
      </c>
      <c r="C39" s="200">
        <v>1040407000</v>
      </c>
      <c r="D39" s="213" t="s">
        <v>1</v>
      </c>
      <c r="E39" s="213" t="s">
        <v>855</v>
      </c>
      <c r="G39" s="195" t="s">
        <v>155</v>
      </c>
      <c r="H39" s="196" t="s">
        <v>750</v>
      </c>
    </row>
    <row r="40" spans="1:8" x14ac:dyDescent="0.25">
      <c r="A40" s="211" t="s">
        <v>542</v>
      </c>
      <c r="B40" s="212" t="s">
        <v>244</v>
      </c>
      <c r="C40" s="200">
        <v>1040408000</v>
      </c>
      <c r="D40" s="213" t="s">
        <v>1</v>
      </c>
      <c r="E40" s="213" t="s">
        <v>856</v>
      </c>
      <c r="G40" s="195" t="s">
        <v>158</v>
      </c>
      <c r="H40" s="196" t="s">
        <v>751</v>
      </c>
    </row>
    <row r="41" spans="1:8" x14ac:dyDescent="0.25">
      <c r="A41" s="215" t="s">
        <v>857</v>
      </c>
      <c r="B41" s="212" t="s">
        <v>858</v>
      </c>
      <c r="C41" s="200">
        <v>1040409000</v>
      </c>
      <c r="D41" s="213" t="s">
        <v>1</v>
      </c>
      <c r="E41" s="213" t="s">
        <v>859</v>
      </c>
      <c r="G41" s="195" t="s">
        <v>159</v>
      </c>
      <c r="H41" s="196" t="s">
        <v>752</v>
      </c>
    </row>
    <row r="42" spans="1:8" x14ac:dyDescent="0.25">
      <c r="A42" s="211" t="s">
        <v>543</v>
      </c>
      <c r="B42" s="212" t="s">
        <v>245</v>
      </c>
      <c r="C42" s="200">
        <v>1040410000</v>
      </c>
      <c r="D42" s="213" t="s">
        <v>1</v>
      </c>
      <c r="E42" s="213" t="s">
        <v>860</v>
      </c>
      <c r="G42" s="195" t="s">
        <v>160</v>
      </c>
      <c r="H42" s="196" t="s">
        <v>753</v>
      </c>
    </row>
    <row r="43" spans="1:8" x14ac:dyDescent="0.25">
      <c r="A43" s="211" t="s">
        <v>861</v>
      </c>
      <c r="B43" s="212" t="s">
        <v>862</v>
      </c>
      <c r="C43" s="200">
        <v>1040411000</v>
      </c>
      <c r="D43" s="213" t="s">
        <v>1</v>
      </c>
      <c r="E43" s="213" t="s">
        <v>863</v>
      </c>
      <c r="G43" s="195" t="s">
        <v>167</v>
      </c>
      <c r="H43" s="196" t="s">
        <v>754</v>
      </c>
    </row>
    <row r="44" spans="1:8" x14ac:dyDescent="0.25">
      <c r="A44" s="211" t="s">
        <v>544</v>
      </c>
      <c r="B44" s="212" t="s">
        <v>246</v>
      </c>
      <c r="C44" s="200">
        <v>1040413000</v>
      </c>
      <c r="D44" s="213" t="s">
        <v>1</v>
      </c>
      <c r="E44" s="213" t="s">
        <v>864</v>
      </c>
      <c r="G44" s="195" t="s">
        <v>156</v>
      </c>
      <c r="H44" s="196" t="s">
        <v>755</v>
      </c>
    </row>
    <row r="45" spans="1:8" x14ac:dyDescent="0.25">
      <c r="A45" s="215" t="s">
        <v>865</v>
      </c>
      <c r="B45" s="212" t="s">
        <v>866</v>
      </c>
      <c r="C45" s="200">
        <v>1040419000</v>
      </c>
      <c r="D45" s="213" t="s">
        <v>1</v>
      </c>
      <c r="E45" s="213" t="s">
        <v>867</v>
      </c>
      <c r="G45" s="195" t="s">
        <v>161</v>
      </c>
      <c r="H45" s="196" t="s">
        <v>756</v>
      </c>
    </row>
    <row r="46" spans="1:8" x14ac:dyDescent="0.25">
      <c r="A46" s="211" t="s">
        <v>545</v>
      </c>
      <c r="B46" s="212" t="s">
        <v>123</v>
      </c>
      <c r="C46" s="200">
        <v>1040499000</v>
      </c>
      <c r="D46" s="213" t="s">
        <v>1</v>
      </c>
      <c r="E46" s="213" t="s">
        <v>868</v>
      </c>
      <c r="G46" s="195" t="s">
        <v>162</v>
      </c>
      <c r="H46" s="196" t="s">
        <v>757</v>
      </c>
    </row>
    <row r="47" spans="1:8" x14ac:dyDescent="0.25">
      <c r="A47" s="211" t="s">
        <v>247</v>
      </c>
      <c r="B47" s="212" t="s">
        <v>349</v>
      </c>
      <c r="C47" s="200">
        <v>1040501000</v>
      </c>
      <c r="D47" s="213" t="s">
        <v>1</v>
      </c>
      <c r="E47" s="213" t="s">
        <v>869</v>
      </c>
      <c r="G47" s="195" t="s">
        <v>163</v>
      </c>
      <c r="H47" s="196" t="s">
        <v>758</v>
      </c>
    </row>
    <row r="48" spans="1:8" x14ac:dyDescent="0.25">
      <c r="A48" s="211" t="s">
        <v>248</v>
      </c>
      <c r="B48" s="212" t="s">
        <v>249</v>
      </c>
      <c r="C48" s="200">
        <v>1040502000</v>
      </c>
      <c r="D48" s="213" t="s">
        <v>1</v>
      </c>
      <c r="E48" s="213" t="s">
        <v>870</v>
      </c>
      <c r="G48" s="195" t="s">
        <v>157</v>
      </c>
      <c r="H48" s="196" t="s">
        <v>759</v>
      </c>
    </row>
    <row r="49" spans="1:8" x14ac:dyDescent="0.25">
      <c r="A49" s="211" t="s">
        <v>250</v>
      </c>
      <c r="B49" s="212" t="s">
        <v>350</v>
      </c>
      <c r="C49" s="200">
        <v>1040503000</v>
      </c>
      <c r="D49" s="213" t="s">
        <v>1</v>
      </c>
      <c r="E49" s="213" t="s">
        <v>871</v>
      </c>
      <c r="G49" s="195" t="s">
        <v>164</v>
      </c>
      <c r="H49" s="196" t="s">
        <v>760</v>
      </c>
    </row>
    <row r="50" spans="1:8" x14ac:dyDescent="0.25">
      <c r="A50" s="211" t="s">
        <v>251</v>
      </c>
      <c r="B50" s="212" t="s">
        <v>252</v>
      </c>
      <c r="C50" s="200">
        <v>1040504000</v>
      </c>
      <c r="D50" s="213" t="s">
        <v>1</v>
      </c>
      <c r="E50" s="213" t="s">
        <v>872</v>
      </c>
      <c r="G50" s="195" t="s">
        <v>165</v>
      </c>
      <c r="H50" s="196" t="s">
        <v>761</v>
      </c>
    </row>
    <row r="51" spans="1:8" x14ac:dyDescent="0.25">
      <c r="A51" s="211" t="s">
        <v>253</v>
      </c>
      <c r="B51" s="212" t="s">
        <v>254</v>
      </c>
      <c r="C51" s="200">
        <v>1040505000</v>
      </c>
      <c r="D51" s="213" t="s">
        <v>1</v>
      </c>
      <c r="E51" s="213" t="s">
        <v>873</v>
      </c>
      <c r="G51" s="195" t="s">
        <v>166</v>
      </c>
      <c r="H51" s="196" t="s">
        <v>762</v>
      </c>
    </row>
    <row r="52" spans="1:8" x14ac:dyDescent="0.25">
      <c r="A52" s="211" t="s">
        <v>255</v>
      </c>
      <c r="B52" s="212" t="s">
        <v>351</v>
      </c>
      <c r="C52" s="200">
        <v>1040506000</v>
      </c>
      <c r="D52" s="213" t="s">
        <v>1</v>
      </c>
      <c r="E52" s="213" t="s">
        <v>874</v>
      </c>
      <c r="G52" s="195" t="s">
        <v>763</v>
      </c>
      <c r="H52" s="196" t="s">
        <v>743</v>
      </c>
    </row>
    <row r="53" spans="1:8" x14ac:dyDescent="0.25">
      <c r="A53" s="211" t="s">
        <v>256</v>
      </c>
      <c r="B53" s="212" t="s">
        <v>352</v>
      </c>
      <c r="C53" s="200">
        <v>1040507000</v>
      </c>
      <c r="D53" s="213" t="s">
        <v>1</v>
      </c>
      <c r="E53" s="213" t="s">
        <v>875</v>
      </c>
      <c r="G53" s="195" t="s">
        <v>764</v>
      </c>
      <c r="H53" s="196" t="s">
        <v>765</v>
      </c>
    </row>
    <row r="54" spans="1:8" x14ac:dyDescent="0.25">
      <c r="A54" s="211" t="s">
        <v>258</v>
      </c>
      <c r="B54" s="212" t="s">
        <v>257</v>
      </c>
      <c r="C54" s="200">
        <v>1040508000</v>
      </c>
      <c r="D54" s="213" t="s">
        <v>1</v>
      </c>
      <c r="E54" s="213" t="s">
        <v>876</v>
      </c>
      <c r="G54" s="195" t="s">
        <v>766</v>
      </c>
      <c r="H54" s="196" t="s">
        <v>767</v>
      </c>
    </row>
    <row r="55" spans="1:8" x14ac:dyDescent="0.25">
      <c r="A55" s="211" t="s">
        <v>260</v>
      </c>
      <c r="B55" s="212" t="s">
        <v>259</v>
      </c>
      <c r="C55" s="200">
        <v>1040509000</v>
      </c>
      <c r="D55" s="213" t="s">
        <v>1</v>
      </c>
      <c r="E55" s="213" t="s">
        <v>877</v>
      </c>
      <c r="G55" s="195"/>
      <c r="H55" s="196"/>
    </row>
    <row r="56" spans="1:8" x14ac:dyDescent="0.25">
      <c r="A56" s="211" t="s">
        <v>262</v>
      </c>
      <c r="B56" s="212" t="s">
        <v>261</v>
      </c>
      <c r="C56" s="200">
        <v>1040510000</v>
      </c>
      <c r="D56" s="213" t="s">
        <v>1</v>
      </c>
      <c r="E56" s="213" t="s">
        <v>878</v>
      </c>
      <c r="G56" s="1"/>
      <c r="H56" s="39"/>
    </row>
    <row r="57" spans="1:8" x14ac:dyDescent="0.25">
      <c r="A57" s="211" t="s">
        <v>264</v>
      </c>
      <c r="B57" s="212" t="s">
        <v>263</v>
      </c>
      <c r="C57" s="200">
        <v>1040511000</v>
      </c>
      <c r="D57" s="213" t="s">
        <v>1</v>
      </c>
      <c r="E57" s="213" t="s">
        <v>879</v>
      </c>
      <c r="G57" s="1"/>
      <c r="H57" s="160" t="s">
        <v>497</v>
      </c>
    </row>
    <row r="58" spans="1:8" x14ac:dyDescent="0.25">
      <c r="A58" s="211" t="s">
        <v>266</v>
      </c>
      <c r="B58" s="212" t="s">
        <v>265</v>
      </c>
      <c r="C58" s="200">
        <v>1040512000</v>
      </c>
      <c r="D58" s="213" t="s">
        <v>1</v>
      </c>
      <c r="E58" s="213" t="s">
        <v>880</v>
      </c>
      <c r="H58" s="161" t="s">
        <v>1331</v>
      </c>
    </row>
    <row r="59" spans="1:8" x14ac:dyDescent="0.25">
      <c r="A59" s="211" t="s">
        <v>268</v>
      </c>
      <c r="B59" s="212" t="s">
        <v>267</v>
      </c>
      <c r="C59" s="200">
        <v>1040513000</v>
      </c>
      <c r="D59" s="213" t="s">
        <v>1</v>
      </c>
      <c r="E59" s="213" t="s">
        <v>881</v>
      </c>
      <c r="H59" s="161" t="s">
        <v>741</v>
      </c>
    </row>
    <row r="60" spans="1:8" x14ac:dyDescent="0.25">
      <c r="A60" s="211" t="s">
        <v>270</v>
      </c>
      <c r="B60" s="212" t="s">
        <v>882</v>
      </c>
      <c r="C60" s="200">
        <v>1040519000</v>
      </c>
      <c r="D60" s="213" t="s">
        <v>1</v>
      </c>
      <c r="E60" s="213" t="s">
        <v>883</v>
      </c>
      <c r="H60" s="161" t="s">
        <v>768</v>
      </c>
    </row>
    <row r="61" spans="1:8" x14ac:dyDescent="0.25">
      <c r="A61" s="211" t="s">
        <v>323</v>
      </c>
      <c r="B61" s="212" t="s">
        <v>269</v>
      </c>
      <c r="C61" s="200">
        <v>1040601000</v>
      </c>
      <c r="D61" s="213" t="s">
        <v>1</v>
      </c>
      <c r="E61" s="213" t="s">
        <v>884</v>
      </c>
      <c r="H61" s="161" t="s">
        <v>769</v>
      </c>
    </row>
    <row r="62" spans="1:8" x14ac:dyDescent="0.25">
      <c r="A62" s="211" t="s">
        <v>324</v>
      </c>
      <c r="B62" s="212" t="s">
        <v>271</v>
      </c>
      <c r="C62" s="200">
        <v>1040602000</v>
      </c>
      <c r="D62" s="213" t="s">
        <v>1</v>
      </c>
      <c r="E62" s="213" t="s">
        <v>885</v>
      </c>
      <c r="H62" s="161" t="s">
        <v>770</v>
      </c>
    </row>
    <row r="63" spans="1:8" x14ac:dyDescent="0.25">
      <c r="A63" s="211" t="s">
        <v>546</v>
      </c>
      <c r="B63" s="212" t="s">
        <v>22</v>
      </c>
      <c r="C63" s="200">
        <v>1060101000</v>
      </c>
      <c r="D63" s="213" t="s">
        <v>1</v>
      </c>
      <c r="E63" s="213" t="s">
        <v>886</v>
      </c>
      <c r="H63" s="161" t="s">
        <v>771</v>
      </c>
    </row>
    <row r="64" spans="1:8" x14ac:dyDescent="0.25">
      <c r="A64" s="211" t="s">
        <v>547</v>
      </c>
      <c r="B64" s="212" t="s">
        <v>353</v>
      </c>
      <c r="C64" s="200">
        <v>1060299000</v>
      </c>
      <c r="D64" s="213" t="s">
        <v>1</v>
      </c>
      <c r="E64" s="213" t="s">
        <v>887</v>
      </c>
      <c r="H64" s="161" t="s">
        <v>772</v>
      </c>
    </row>
    <row r="65" spans="1:8" x14ac:dyDescent="0.25">
      <c r="A65" s="211" t="s">
        <v>548</v>
      </c>
      <c r="B65" s="212" t="s">
        <v>354</v>
      </c>
      <c r="C65" s="200">
        <v>1060299100</v>
      </c>
      <c r="D65" s="213" t="s">
        <v>2</v>
      </c>
      <c r="E65" s="213" t="s">
        <v>888</v>
      </c>
      <c r="H65" s="161" t="s">
        <v>776</v>
      </c>
    </row>
    <row r="66" spans="1:8" x14ac:dyDescent="0.25">
      <c r="A66" s="211" t="s">
        <v>549</v>
      </c>
      <c r="B66" s="212" t="s">
        <v>279</v>
      </c>
      <c r="C66" s="200">
        <v>1060301000</v>
      </c>
      <c r="D66" s="213" t="s">
        <v>1</v>
      </c>
      <c r="E66" s="213" t="s">
        <v>889</v>
      </c>
      <c r="H66" s="161" t="s">
        <v>779</v>
      </c>
    </row>
    <row r="67" spans="1:8" x14ac:dyDescent="0.25">
      <c r="A67" s="211" t="s">
        <v>550</v>
      </c>
      <c r="B67" s="212" t="s">
        <v>355</v>
      </c>
      <c r="C67" s="200">
        <v>1060301100</v>
      </c>
      <c r="D67" s="213" t="s">
        <v>2</v>
      </c>
      <c r="E67" s="213" t="s">
        <v>890</v>
      </c>
      <c r="H67" s="161" t="s">
        <v>1310</v>
      </c>
    </row>
    <row r="68" spans="1:8" x14ac:dyDescent="0.25">
      <c r="A68" s="211" t="s">
        <v>551</v>
      </c>
      <c r="B68" s="212" t="s">
        <v>280</v>
      </c>
      <c r="C68" s="200">
        <v>1060304000</v>
      </c>
      <c r="D68" s="213" t="s">
        <v>1</v>
      </c>
      <c r="E68" s="213" t="s">
        <v>891</v>
      </c>
      <c r="H68" s="161" t="s">
        <v>780</v>
      </c>
    </row>
    <row r="69" spans="1:8" x14ac:dyDescent="0.25">
      <c r="A69" s="211" t="s">
        <v>552</v>
      </c>
      <c r="B69" s="212" t="s">
        <v>356</v>
      </c>
      <c r="C69" s="200">
        <v>1060304100</v>
      </c>
      <c r="D69" s="213" t="s">
        <v>2</v>
      </c>
      <c r="E69" s="213" t="s">
        <v>892</v>
      </c>
      <c r="H69" s="161" t="s">
        <v>1311</v>
      </c>
    </row>
    <row r="70" spans="1:8" x14ac:dyDescent="0.25">
      <c r="A70" s="211" t="s">
        <v>553</v>
      </c>
      <c r="B70" s="212" t="s">
        <v>274</v>
      </c>
      <c r="C70" s="200">
        <v>1060305000</v>
      </c>
      <c r="D70" s="213" t="s">
        <v>1</v>
      </c>
      <c r="E70" s="213" t="s">
        <v>893</v>
      </c>
      <c r="H70" s="161" t="s">
        <v>781</v>
      </c>
    </row>
    <row r="71" spans="1:8" x14ac:dyDescent="0.25">
      <c r="A71" s="211" t="s">
        <v>554</v>
      </c>
      <c r="B71" s="212" t="s">
        <v>357</v>
      </c>
      <c r="C71" s="200">
        <v>1060305100</v>
      </c>
      <c r="D71" s="213" t="s">
        <v>2</v>
      </c>
      <c r="E71" s="213" t="s">
        <v>894</v>
      </c>
      <c r="H71" s="161" t="s">
        <v>1312</v>
      </c>
    </row>
    <row r="72" spans="1:8" x14ac:dyDescent="0.25">
      <c r="A72" s="211" t="s">
        <v>555</v>
      </c>
      <c r="B72" s="212" t="s">
        <v>275</v>
      </c>
      <c r="C72" s="200">
        <v>1060401000</v>
      </c>
      <c r="D72" s="213" t="s">
        <v>1</v>
      </c>
      <c r="E72" s="213" t="s">
        <v>895</v>
      </c>
      <c r="H72" s="318" t="s">
        <v>1317</v>
      </c>
    </row>
    <row r="73" spans="1:8" x14ac:dyDescent="0.25">
      <c r="A73" s="211" t="s">
        <v>556</v>
      </c>
      <c r="B73" s="212" t="s">
        <v>358</v>
      </c>
      <c r="C73" s="200">
        <v>1060401100</v>
      </c>
      <c r="D73" s="213" t="s">
        <v>2</v>
      </c>
      <c r="E73" s="213" t="s">
        <v>896</v>
      </c>
    </row>
    <row r="74" spans="1:8" x14ac:dyDescent="0.25">
      <c r="A74" s="211" t="s">
        <v>557</v>
      </c>
      <c r="B74" s="212" t="s">
        <v>23</v>
      </c>
      <c r="C74" s="200">
        <v>1060499000</v>
      </c>
      <c r="D74" s="213" t="s">
        <v>1</v>
      </c>
      <c r="E74" s="213" t="s">
        <v>897</v>
      </c>
    </row>
    <row r="75" spans="1:8" x14ac:dyDescent="0.25">
      <c r="A75" s="211" t="s">
        <v>558</v>
      </c>
      <c r="B75" s="212" t="s">
        <v>359</v>
      </c>
      <c r="C75" s="200">
        <v>1060499100</v>
      </c>
      <c r="D75" s="213" t="s">
        <v>2</v>
      </c>
      <c r="E75" s="213" t="s">
        <v>898</v>
      </c>
    </row>
    <row r="76" spans="1:8" x14ac:dyDescent="0.25">
      <c r="A76" s="211" t="s">
        <v>559</v>
      </c>
      <c r="B76" s="212" t="s">
        <v>360</v>
      </c>
      <c r="C76" s="200">
        <v>1060501000</v>
      </c>
      <c r="D76" s="213" t="s">
        <v>1</v>
      </c>
      <c r="E76" s="213" t="s">
        <v>899</v>
      </c>
    </row>
    <row r="77" spans="1:8" x14ac:dyDescent="0.25">
      <c r="A77" s="211" t="s">
        <v>560</v>
      </c>
      <c r="B77" s="212" t="s">
        <v>361</v>
      </c>
      <c r="C77" s="200">
        <v>1060501100</v>
      </c>
      <c r="D77" s="213" t="s">
        <v>2</v>
      </c>
      <c r="E77" s="213" t="s">
        <v>900</v>
      </c>
    </row>
    <row r="78" spans="1:8" x14ac:dyDescent="0.25">
      <c r="A78" s="211" t="s">
        <v>561</v>
      </c>
      <c r="B78" s="212" t="s">
        <v>24</v>
      </c>
      <c r="C78" s="200">
        <v>1060502000</v>
      </c>
      <c r="D78" s="213" t="s">
        <v>1</v>
      </c>
      <c r="E78" s="213" t="s">
        <v>901</v>
      </c>
    </row>
    <row r="79" spans="1:8" x14ac:dyDescent="0.25">
      <c r="A79" s="211" t="s">
        <v>562</v>
      </c>
      <c r="B79" s="212" t="s">
        <v>362</v>
      </c>
      <c r="C79" s="200">
        <v>1060502100</v>
      </c>
      <c r="D79" s="213" t="s">
        <v>2</v>
      </c>
      <c r="E79" s="213" t="s">
        <v>902</v>
      </c>
    </row>
    <row r="80" spans="1:8" x14ac:dyDescent="0.25">
      <c r="A80" s="211" t="s">
        <v>563</v>
      </c>
      <c r="B80" s="212" t="s">
        <v>363</v>
      </c>
      <c r="C80" s="200">
        <v>1060503000</v>
      </c>
      <c r="D80" s="213" t="s">
        <v>1</v>
      </c>
      <c r="E80" s="213" t="s">
        <v>903</v>
      </c>
    </row>
    <row r="81" spans="1:5" x14ac:dyDescent="0.25">
      <c r="A81" s="211" t="s">
        <v>564</v>
      </c>
      <c r="B81" s="212" t="s">
        <v>364</v>
      </c>
      <c r="C81" s="200">
        <v>1060503100</v>
      </c>
      <c r="D81" s="213" t="s">
        <v>2</v>
      </c>
      <c r="E81" s="213" t="s">
        <v>904</v>
      </c>
    </row>
    <row r="82" spans="1:5" x14ac:dyDescent="0.25">
      <c r="A82" s="211" t="s">
        <v>565</v>
      </c>
      <c r="B82" s="212" t="s">
        <v>365</v>
      </c>
      <c r="C82" s="200">
        <v>1060504000</v>
      </c>
      <c r="D82" s="213" t="s">
        <v>1</v>
      </c>
      <c r="E82" s="213" t="s">
        <v>905</v>
      </c>
    </row>
    <row r="83" spans="1:5" x14ac:dyDescent="0.25">
      <c r="A83" s="211" t="s">
        <v>566</v>
      </c>
      <c r="B83" s="212" t="s">
        <v>366</v>
      </c>
      <c r="C83" s="200">
        <v>1060504100</v>
      </c>
      <c r="D83" s="213" t="s">
        <v>2</v>
      </c>
      <c r="E83" s="213" t="s">
        <v>906</v>
      </c>
    </row>
    <row r="84" spans="1:5" x14ac:dyDescent="0.25">
      <c r="A84" s="211" t="s">
        <v>567</v>
      </c>
      <c r="B84" s="212" t="s">
        <v>277</v>
      </c>
      <c r="C84" s="200">
        <v>1060505000</v>
      </c>
      <c r="D84" s="213" t="s">
        <v>1</v>
      </c>
      <c r="E84" s="213" t="s">
        <v>907</v>
      </c>
    </row>
    <row r="85" spans="1:5" x14ac:dyDescent="0.25">
      <c r="A85" s="211" t="s">
        <v>568</v>
      </c>
      <c r="B85" s="212" t="s">
        <v>367</v>
      </c>
      <c r="C85" s="200">
        <v>1060505100</v>
      </c>
      <c r="D85" s="213" t="s">
        <v>2</v>
      </c>
      <c r="E85" s="213" t="s">
        <v>908</v>
      </c>
    </row>
    <row r="86" spans="1:5" x14ac:dyDescent="0.25">
      <c r="A86" s="211" t="s">
        <v>569</v>
      </c>
      <c r="B86" s="212" t="s">
        <v>25</v>
      </c>
      <c r="C86" s="200">
        <v>1060507000</v>
      </c>
      <c r="D86" s="213" t="s">
        <v>1</v>
      </c>
      <c r="E86" s="213" t="s">
        <v>909</v>
      </c>
    </row>
    <row r="87" spans="1:5" x14ac:dyDescent="0.25">
      <c r="A87" s="211" t="s">
        <v>570</v>
      </c>
      <c r="B87" s="212" t="s">
        <v>368</v>
      </c>
      <c r="C87" s="200">
        <v>1060507100</v>
      </c>
      <c r="D87" s="213" t="s">
        <v>2</v>
      </c>
      <c r="E87" s="213" t="s">
        <v>910</v>
      </c>
    </row>
    <row r="88" spans="1:5" x14ac:dyDescent="0.25">
      <c r="A88" s="211" t="s">
        <v>571</v>
      </c>
      <c r="B88" s="212" t="s">
        <v>369</v>
      </c>
      <c r="C88" s="200">
        <v>1060508000</v>
      </c>
      <c r="D88" s="213" t="s">
        <v>1</v>
      </c>
      <c r="E88" s="213" t="s">
        <v>911</v>
      </c>
    </row>
    <row r="89" spans="1:5" x14ac:dyDescent="0.25">
      <c r="A89" s="211" t="s">
        <v>572</v>
      </c>
      <c r="B89" s="212" t="s">
        <v>370</v>
      </c>
      <c r="C89" s="200">
        <v>1060508100</v>
      </c>
      <c r="D89" s="213" t="s">
        <v>2</v>
      </c>
      <c r="E89" s="213" t="s">
        <v>912</v>
      </c>
    </row>
    <row r="90" spans="1:5" x14ac:dyDescent="0.25">
      <c r="A90" s="211" t="s">
        <v>573</v>
      </c>
      <c r="B90" s="212" t="s">
        <v>278</v>
      </c>
      <c r="C90" s="200">
        <v>1060509000</v>
      </c>
      <c r="D90" s="213" t="s">
        <v>1</v>
      </c>
      <c r="E90" s="213" t="s">
        <v>913</v>
      </c>
    </row>
    <row r="91" spans="1:5" x14ac:dyDescent="0.25">
      <c r="A91" s="211" t="s">
        <v>574</v>
      </c>
      <c r="B91" s="212" t="s">
        <v>371</v>
      </c>
      <c r="C91" s="200">
        <v>1060509100</v>
      </c>
      <c r="D91" s="213" t="s">
        <v>2</v>
      </c>
      <c r="E91" s="213" t="s">
        <v>914</v>
      </c>
    </row>
    <row r="92" spans="1:5" x14ac:dyDescent="0.25">
      <c r="A92" s="211" t="s">
        <v>575</v>
      </c>
      <c r="B92" s="212" t="s">
        <v>372</v>
      </c>
      <c r="C92" s="200">
        <v>1060510000</v>
      </c>
      <c r="D92" s="213" t="s">
        <v>1</v>
      </c>
      <c r="E92" s="213" t="s">
        <v>915</v>
      </c>
    </row>
    <row r="93" spans="1:5" x14ac:dyDescent="0.25">
      <c r="A93" s="211" t="s">
        <v>576</v>
      </c>
      <c r="B93" s="212" t="s">
        <v>373</v>
      </c>
      <c r="C93" s="200">
        <v>1060510100</v>
      </c>
      <c r="D93" s="213" t="s">
        <v>2</v>
      </c>
      <c r="E93" s="213" t="s">
        <v>916</v>
      </c>
    </row>
    <row r="94" spans="1:5" x14ac:dyDescent="0.25">
      <c r="A94" s="211" t="s">
        <v>577</v>
      </c>
      <c r="B94" s="212" t="s">
        <v>276</v>
      </c>
      <c r="C94" s="200">
        <v>1060511000</v>
      </c>
      <c r="D94" s="213" t="s">
        <v>1</v>
      </c>
      <c r="E94" s="213" t="s">
        <v>917</v>
      </c>
    </row>
    <row r="95" spans="1:5" x14ac:dyDescent="0.25">
      <c r="A95" s="211" t="s">
        <v>578</v>
      </c>
      <c r="B95" s="212" t="s">
        <v>374</v>
      </c>
      <c r="C95" s="200">
        <v>1060511100</v>
      </c>
      <c r="D95" s="213" t="s">
        <v>2</v>
      </c>
      <c r="E95" s="213" t="s">
        <v>918</v>
      </c>
    </row>
    <row r="96" spans="1:5" x14ac:dyDescent="0.25">
      <c r="A96" s="211" t="s">
        <v>579</v>
      </c>
      <c r="B96" s="212" t="s">
        <v>26</v>
      </c>
      <c r="C96" s="200">
        <v>1060513000</v>
      </c>
      <c r="D96" s="213" t="s">
        <v>1</v>
      </c>
      <c r="E96" s="213" t="s">
        <v>919</v>
      </c>
    </row>
    <row r="97" spans="1:5" x14ac:dyDescent="0.25">
      <c r="A97" s="211" t="s">
        <v>580</v>
      </c>
      <c r="B97" s="212" t="s">
        <v>375</v>
      </c>
      <c r="C97" s="200">
        <v>1060513100</v>
      </c>
      <c r="D97" s="213" t="s">
        <v>2</v>
      </c>
      <c r="E97" s="213" t="s">
        <v>920</v>
      </c>
    </row>
    <row r="98" spans="1:5" x14ac:dyDescent="0.25">
      <c r="A98" s="211" t="s">
        <v>581</v>
      </c>
      <c r="B98" s="212" t="s">
        <v>27</v>
      </c>
      <c r="C98" s="200">
        <v>1060514000</v>
      </c>
      <c r="D98" s="213" t="s">
        <v>1</v>
      </c>
      <c r="E98" s="213" t="s">
        <v>921</v>
      </c>
    </row>
    <row r="99" spans="1:5" x14ac:dyDescent="0.25">
      <c r="A99" s="211" t="s">
        <v>582</v>
      </c>
      <c r="B99" s="212" t="s">
        <v>376</v>
      </c>
      <c r="C99" s="200">
        <v>1060514100</v>
      </c>
      <c r="D99" s="213" t="s">
        <v>2</v>
      </c>
      <c r="E99" s="213" t="s">
        <v>922</v>
      </c>
    </row>
    <row r="100" spans="1:5" x14ac:dyDescent="0.25">
      <c r="A100" s="211" t="s">
        <v>583</v>
      </c>
      <c r="B100" s="212" t="s">
        <v>124</v>
      </c>
      <c r="C100" s="200">
        <v>1060599000</v>
      </c>
      <c r="D100" s="213" t="s">
        <v>1</v>
      </c>
      <c r="E100" s="213" t="s">
        <v>923</v>
      </c>
    </row>
    <row r="101" spans="1:5" x14ac:dyDescent="0.25">
      <c r="A101" s="211" t="s">
        <v>584</v>
      </c>
      <c r="B101" s="212" t="s">
        <v>377</v>
      </c>
      <c r="C101" s="200">
        <v>1060599100</v>
      </c>
      <c r="D101" s="213" t="s">
        <v>2</v>
      </c>
      <c r="E101" s="213" t="s">
        <v>924</v>
      </c>
    </row>
    <row r="102" spans="1:5" x14ac:dyDescent="0.25">
      <c r="A102" s="211" t="s">
        <v>585</v>
      </c>
      <c r="B102" s="212" t="s">
        <v>28</v>
      </c>
      <c r="C102" s="200">
        <v>1060601000</v>
      </c>
      <c r="D102" s="213" t="s">
        <v>1</v>
      </c>
      <c r="E102" s="213" t="s">
        <v>925</v>
      </c>
    </row>
    <row r="103" spans="1:5" x14ac:dyDescent="0.25">
      <c r="A103" s="211" t="s">
        <v>586</v>
      </c>
      <c r="B103" s="212" t="s">
        <v>378</v>
      </c>
      <c r="C103" s="200">
        <v>1060601100</v>
      </c>
      <c r="D103" s="213" t="s">
        <v>2</v>
      </c>
      <c r="E103" s="213" t="s">
        <v>926</v>
      </c>
    </row>
    <row r="104" spans="1:5" x14ac:dyDescent="0.25">
      <c r="A104" s="211" t="s">
        <v>587</v>
      </c>
      <c r="B104" s="212" t="s">
        <v>379</v>
      </c>
      <c r="C104" s="200">
        <v>1060603000</v>
      </c>
      <c r="D104" s="213" t="s">
        <v>1</v>
      </c>
      <c r="E104" s="213" t="s">
        <v>927</v>
      </c>
    </row>
    <row r="105" spans="1:5" x14ac:dyDescent="0.25">
      <c r="A105" s="211" t="s">
        <v>588</v>
      </c>
      <c r="B105" s="212" t="s">
        <v>380</v>
      </c>
      <c r="C105" s="200">
        <v>1060603100</v>
      </c>
      <c r="D105" s="213" t="s">
        <v>2</v>
      </c>
      <c r="E105" s="213" t="s">
        <v>928</v>
      </c>
    </row>
    <row r="106" spans="1:5" x14ac:dyDescent="0.25">
      <c r="A106" s="211" t="s">
        <v>589</v>
      </c>
      <c r="B106" s="212" t="s">
        <v>29</v>
      </c>
      <c r="C106" s="200">
        <v>1060604000</v>
      </c>
      <c r="D106" s="213" t="s">
        <v>1</v>
      </c>
      <c r="E106" s="213" t="s">
        <v>929</v>
      </c>
    </row>
    <row r="107" spans="1:5" x14ac:dyDescent="0.25">
      <c r="A107" s="211" t="s">
        <v>590</v>
      </c>
      <c r="B107" s="212" t="s">
        <v>381</v>
      </c>
      <c r="C107" s="200">
        <v>1060604100</v>
      </c>
      <c r="D107" s="213" t="s">
        <v>2</v>
      </c>
      <c r="E107" s="213" t="s">
        <v>930</v>
      </c>
    </row>
    <row r="108" spans="1:5" x14ac:dyDescent="0.25">
      <c r="A108" s="211" t="s">
        <v>591</v>
      </c>
      <c r="B108" s="212" t="s">
        <v>30</v>
      </c>
      <c r="C108" s="200">
        <v>1060699000</v>
      </c>
      <c r="D108" s="213" t="s">
        <v>1</v>
      </c>
      <c r="E108" s="213" t="s">
        <v>931</v>
      </c>
    </row>
    <row r="109" spans="1:5" x14ac:dyDescent="0.25">
      <c r="A109" s="211" t="s">
        <v>592</v>
      </c>
      <c r="B109" s="212" t="s">
        <v>382</v>
      </c>
      <c r="C109" s="200">
        <v>1060699100</v>
      </c>
      <c r="D109" s="213" t="s">
        <v>2</v>
      </c>
      <c r="E109" s="213" t="s">
        <v>932</v>
      </c>
    </row>
    <row r="110" spans="1:5" x14ac:dyDescent="0.25">
      <c r="A110" s="211" t="s">
        <v>593</v>
      </c>
      <c r="B110" s="212" t="s">
        <v>383</v>
      </c>
      <c r="C110" s="200">
        <v>1060701000</v>
      </c>
      <c r="D110" s="213" t="s">
        <v>1</v>
      </c>
      <c r="E110" s="213" t="s">
        <v>933</v>
      </c>
    </row>
    <row r="111" spans="1:5" x14ac:dyDescent="0.25">
      <c r="A111" s="211" t="s">
        <v>594</v>
      </c>
      <c r="B111" s="212" t="s">
        <v>384</v>
      </c>
      <c r="C111" s="200">
        <v>1060701100</v>
      </c>
      <c r="D111" s="213" t="s">
        <v>2</v>
      </c>
      <c r="E111" s="213" t="s">
        <v>934</v>
      </c>
    </row>
    <row r="112" spans="1:5" x14ac:dyDescent="0.25">
      <c r="A112" s="211" t="s">
        <v>595</v>
      </c>
      <c r="B112" s="212" t="s">
        <v>385</v>
      </c>
      <c r="C112" s="200">
        <v>1060702000</v>
      </c>
      <c r="D112" s="213" t="s">
        <v>1</v>
      </c>
      <c r="E112" s="213" t="s">
        <v>935</v>
      </c>
    </row>
    <row r="113" spans="1:5" x14ac:dyDescent="0.25">
      <c r="A113" s="211" t="s">
        <v>596</v>
      </c>
      <c r="B113" s="212" t="s">
        <v>386</v>
      </c>
      <c r="C113" s="200">
        <v>1060702100</v>
      </c>
      <c r="D113" s="213" t="s">
        <v>2</v>
      </c>
      <c r="E113" s="213" t="s">
        <v>936</v>
      </c>
    </row>
    <row r="114" spans="1:5" x14ac:dyDescent="0.25">
      <c r="A114" s="216" t="s">
        <v>937</v>
      </c>
      <c r="B114" s="217" t="s">
        <v>938</v>
      </c>
      <c r="C114" s="218">
        <v>1069801000</v>
      </c>
      <c r="D114" s="219" t="s">
        <v>1</v>
      </c>
      <c r="E114" s="219" t="s">
        <v>939</v>
      </c>
    </row>
    <row r="115" spans="1:5" x14ac:dyDescent="0.25">
      <c r="A115" s="216" t="s">
        <v>940</v>
      </c>
      <c r="B115" s="217" t="s">
        <v>941</v>
      </c>
      <c r="C115" s="218">
        <v>1069802000</v>
      </c>
      <c r="D115" s="219" t="s">
        <v>1</v>
      </c>
      <c r="E115" s="219" t="s">
        <v>942</v>
      </c>
    </row>
    <row r="116" spans="1:5" x14ac:dyDescent="0.25">
      <c r="A116" s="216" t="s">
        <v>943</v>
      </c>
      <c r="B116" s="217" t="s">
        <v>944</v>
      </c>
      <c r="C116" s="218">
        <v>1069803000</v>
      </c>
      <c r="D116" s="219" t="s">
        <v>1</v>
      </c>
      <c r="E116" s="219" t="s">
        <v>945</v>
      </c>
    </row>
    <row r="117" spans="1:5" x14ac:dyDescent="0.25">
      <c r="A117" s="211" t="s">
        <v>946</v>
      </c>
      <c r="B117" s="212" t="s">
        <v>947</v>
      </c>
      <c r="C117" s="200">
        <v>1069806000</v>
      </c>
      <c r="D117" s="213" t="s">
        <v>1</v>
      </c>
      <c r="E117" s="213" t="s">
        <v>948</v>
      </c>
    </row>
    <row r="118" spans="1:5" x14ac:dyDescent="0.25">
      <c r="A118" s="216" t="s">
        <v>597</v>
      </c>
      <c r="B118" s="217" t="s">
        <v>31</v>
      </c>
      <c r="C118" s="218">
        <v>1069899000</v>
      </c>
      <c r="D118" s="219" t="s">
        <v>1</v>
      </c>
      <c r="E118" s="219" t="s">
        <v>949</v>
      </c>
    </row>
    <row r="119" spans="1:5" x14ac:dyDescent="0.25">
      <c r="A119" s="211" t="s">
        <v>598</v>
      </c>
      <c r="B119" s="212" t="s">
        <v>387</v>
      </c>
      <c r="C119" s="200">
        <v>1069899100</v>
      </c>
      <c r="D119" s="213" t="s">
        <v>2</v>
      </c>
      <c r="E119" s="213" t="s">
        <v>950</v>
      </c>
    </row>
    <row r="120" spans="1:5" x14ac:dyDescent="0.25">
      <c r="A120" s="220" t="s">
        <v>951</v>
      </c>
      <c r="B120" s="212" t="s">
        <v>952</v>
      </c>
      <c r="C120" s="200">
        <v>1080102000</v>
      </c>
      <c r="D120" s="213" t="s">
        <v>1</v>
      </c>
      <c r="E120" s="213" t="s">
        <v>953</v>
      </c>
    </row>
    <row r="121" spans="1:5" x14ac:dyDescent="0.25">
      <c r="A121" s="220" t="s">
        <v>954</v>
      </c>
      <c r="B121" s="212" t="s">
        <v>955</v>
      </c>
      <c r="C121" s="200">
        <v>1080102100</v>
      </c>
      <c r="D121" s="213" t="s">
        <v>2</v>
      </c>
      <c r="E121" s="213" t="s">
        <v>956</v>
      </c>
    </row>
    <row r="122" spans="1:5" x14ac:dyDescent="0.25">
      <c r="A122" s="220" t="s">
        <v>957</v>
      </c>
      <c r="B122" s="212" t="s">
        <v>958</v>
      </c>
      <c r="C122" s="200">
        <v>1080199000</v>
      </c>
      <c r="D122" s="213" t="s">
        <v>1</v>
      </c>
      <c r="E122" s="213" t="s">
        <v>959</v>
      </c>
    </row>
    <row r="123" spans="1:5" x14ac:dyDescent="0.25">
      <c r="A123" s="211" t="s">
        <v>9</v>
      </c>
      <c r="B123" s="212" t="s">
        <v>122</v>
      </c>
      <c r="C123" s="200">
        <v>1990102000</v>
      </c>
      <c r="D123" s="213" t="s">
        <v>1</v>
      </c>
      <c r="E123" s="213" t="s">
        <v>960</v>
      </c>
    </row>
    <row r="124" spans="1:5" x14ac:dyDescent="0.25">
      <c r="A124" s="220" t="s">
        <v>961</v>
      </c>
      <c r="B124" s="212" t="s">
        <v>962</v>
      </c>
      <c r="C124" s="200">
        <v>1990101000</v>
      </c>
      <c r="D124" s="213" t="s">
        <v>1</v>
      </c>
      <c r="E124" s="213" t="s">
        <v>963</v>
      </c>
    </row>
    <row r="125" spans="1:5" x14ac:dyDescent="0.25">
      <c r="A125" s="211" t="s">
        <v>599</v>
      </c>
      <c r="B125" s="212" t="s">
        <v>238</v>
      </c>
      <c r="C125" s="200">
        <v>1990103000</v>
      </c>
      <c r="D125" s="213" t="s">
        <v>1</v>
      </c>
      <c r="E125" s="213" t="s">
        <v>964</v>
      </c>
    </row>
    <row r="126" spans="1:5" x14ac:dyDescent="0.25">
      <c r="A126" s="211" t="s">
        <v>12</v>
      </c>
      <c r="B126" s="212" t="s">
        <v>16</v>
      </c>
      <c r="C126" s="200">
        <v>1990104000</v>
      </c>
      <c r="D126" s="213" t="s">
        <v>1</v>
      </c>
      <c r="E126" s="213" t="s">
        <v>965</v>
      </c>
    </row>
    <row r="127" spans="1:5" x14ac:dyDescent="0.25">
      <c r="A127" s="211" t="s">
        <v>600</v>
      </c>
      <c r="B127" s="212" t="s">
        <v>21</v>
      </c>
      <c r="C127" s="200">
        <v>1990201000</v>
      </c>
      <c r="D127" s="213" t="s">
        <v>1</v>
      </c>
      <c r="E127" s="213" t="s">
        <v>966</v>
      </c>
    </row>
    <row r="128" spans="1:5" x14ac:dyDescent="0.25">
      <c r="A128" s="211" t="s">
        <v>601</v>
      </c>
      <c r="B128" s="212" t="s">
        <v>19</v>
      </c>
      <c r="C128" s="200">
        <v>1990202000</v>
      </c>
      <c r="D128" s="213" t="s">
        <v>1</v>
      </c>
      <c r="E128" s="213" t="s">
        <v>967</v>
      </c>
    </row>
    <row r="129" spans="1:9" x14ac:dyDescent="0.25">
      <c r="A129" s="211" t="s">
        <v>602</v>
      </c>
      <c r="B129" s="212" t="s">
        <v>272</v>
      </c>
      <c r="C129" s="200">
        <v>1990205000</v>
      </c>
      <c r="D129" s="213" t="s">
        <v>1</v>
      </c>
      <c r="E129" s="213" t="s">
        <v>968</v>
      </c>
    </row>
    <row r="130" spans="1:9" x14ac:dyDescent="0.25">
      <c r="A130" s="211" t="s">
        <v>603</v>
      </c>
      <c r="B130" s="212" t="s">
        <v>273</v>
      </c>
      <c r="C130" s="200">
        <v>1990299000</v>
      </c>
      <c r="D130" s="213" t="s">
        <v>1</v>
      </c>
      <c r="E130" s="213" t="s">
        <v>969</v>
      </c>
    </row>
    <row r="131" spans="1:9" x14ac:dyDescent="0.25">
      <c r="A131" s="211" t="s">
        <v>604</v>
      </c>
      <c r="B131" s="212" t="s">
        <v>20</v>
      </c>
      <c r="C131" s="200">
        <v>1990301000</v>
      </c>
      <c r="D131" s="213" t="s">
        <v>1</v>
      </c>
      <c r="E131" s="213" t="s">
        <v>970</v>
      </c>
    </row>
    <row r="132" spans="1:9" x14ac:dyDescent="0.25">
      <c r="A132" s="211" t="s">
        <v>605</v>
      </c>
      <c r="B132" s="212" t="s">
        <v>388</v>
      </c>
      <c r="C132" s="200">
        <v>1990302000</v>
      </c>
      <c r="D132" s="213" t="s">
        <v>1</v>
      </c>
      <c r="E132" s="213" t="s">
        <v>971</v>
      </c>
    </row>
    <row r="133" spans="1:9" x14ac:dyDescent="0.25">
      <c r="A133" s="211" t="s">
        <v>606</v>
      </c>
      <c r="B133" s="212" t="s">
        <v>44</v>
      </c>
      <c r="C133" s="200">
        <v>1999999000</v>
      </c>
      <c r="D133" s="213" t="s">
        <v>1</v>
      </c>
      <c r="E133" s="213" t="s">
        <v>972</v>
      </c>
    </row>
    <row r="134" spans="1:9" x14ac:dyDescent="0.25">
      <c r="A134" s="211" t="s">
        <v>973</v>
      </c>
      <c r="B134" s="212" t="s">
        <v>974</v>
      </c>
      <c r="C134" s="200">
        <v>1999999000</v>
      </c>
      <c r="D134" s="213" t="s">
        <v>1</v>
      </c>
      <c r="E134" s="213" t="s">
        <v>975</v>
      </c>
    </row>
    <row r="135" spans="1:9" x14ac:dyDescent="0.25">
      <c r="A135" s="211" t="s">
        <v>607</v>
      </c>
      <c r="B135" s="212" t="s">
        <v>389</v>
      </c>
      <c r="C135" s="200">
        <v>1999999100</v>
      </c>
      <c r="D135" s="213" t="s">
        <v>2</v>
      </c>
      <c r="E135" s="213" t="s">
        <v>976</v>
      </c>
    </row>
    <row r="136" spans="1:9" x14ac:dyDescent="0.25">
      <c r="A136" s="211" t="s">
        <v>608</v>
      </c>
      <c r="B136" s="212" t="s">
        <v>45</v>
      </c>
      <c r="C136" s="200">
        <v>2010101000</v>
      </c>
      <c r="D136" s="213" t="s">
        <v>2</v>
      </c>
      <c r="E136" s="213" t="s">
        <v>977</v>
      </c>
    </row>
    <row r="137" spans="1:9" x14ac:dyDescent="0.25">
      <c r="A137" s="211" t="s">
        <v>1316</v>
      </c>
      <c r="B137" s="212" t="s">
        <v>47</v>
      </c>
      <c r="C137" s="200">
        <v>2010102000</v>
      </c>
      <c r="D137" s="213" t="s">
        <v>2</v>
      </c>
      <c r="E137" s="213" t="s">
        <v>978</v>
      </c>
    </row>
    <row r="138" spans="1:9" x14ac:dyDescent="0.25">
      <c r="A138" s="211" t="s">
        <v>979</v>
      </c>
      <c r="B138" s="212" t="s">
        <v>47</v>
      </c>
      <c r="C138" s="200">
        <v>2010102000</v>
      </c>
      <c r="D138" s="213" t="s">
        <v>2</v>
      </c>
      <c r="E138" s="213" t="s">
        <v>978</v>
      </c>
    </row>
    <row r="139" spans="1:9" x14ac:dyDescent="0.25">
      <c r="A139" s="211" t="s">
        <v>609</v>
      </c>
      <c r="B139" s="212" t="s">
        <v>46</v>
      </c>
      <c r="C139" s="200">
        <v>2010104000</v>
      </c>
      <c r="D139" s="213" t="s">
        <v>2</v>
      </c>
      <c r="E139" s="213" t="s">
        <v>980</v>
      </c>
      <c r="F139" s="201"/>
      <c r="G139" s="202"/>
      <c r="H139" s="202"/>
      <c r="I139" s="202"/>
    </row>
    <row r="140" spans="1:9" x14ac:dyDescent="0.25">
      <c r="A140" s="211" t="s">
        <v>610</v>
      </c>
      <c r="B140" s="212" t="s">
        <v>390</v>
      </c>
      <c r="C140" s="200">
        <v>2010204000</v>
      </c>
      <c r="D140" s="213" t="s">
        <v>2</v>
      </c>
      <c r="E140" s="213" t="s">
        <v>981</v>
      </c>
      <c r="F140" s="201"/>
      <c r="G140" s="202"/>
      <c r="H140" s="202"/>
      <c r="I140" s="202"/>
    </row>
    <row r="141" spans="1:9" x14ac:dyDescent="0.25">
      <c r="A141" s="211" t="s">
        <v>611</v>
      </c>
      <c r="B141" s="212" t="s">
        <v>391</v>
      </c>
      <c r="C141" s="200">
        <v>2010205000</v>
      </c>
      <c r="D141" s="213" t="s">
        <v>2</v>
      </c>
      <c r="E141" s="213" t="s">
        <v>982</v>
      </c>
      <c r="F141" s="201"/>
      <c r="G141" s="202"/>
      <c r="H141" s="202"/>
      <c r="I141" s="202"/>
    </row>
    <row r="142" spans="1:9" x14ac:dyDescent="0.25">
      <c r="A142" s="211" t="s">
        <v>32</v>
      </c>
      <c r="B142" s="212" t="s">
        <v>4</v>
      </c>
      <c r="C142" s="200">
        <v>2020101000</v>
      </c>
      <c r="D142" s="213" t="s">
        <v>2</v>
      </c>
      <c r="E142" s="213" t="s">
        <v>983</v>
      </c>
      <c r="F142" s="201"/>
      <c r="G142" s="202"/>
      <c r="H142" s="202"/>
      <c r="I142" s="202"/>
    </row>
    <row r="143" spans="1:9" x14ac:dyDescent="0.25">
      <c r="A143" s="211" t="s">
        <v>784</v>
      </c>
      <c r="B143" s="212" t="s">
        <v>785</v>
      </c>
      <c r="C143" s="200">
        <v>2020101001</v>
      </c>
      <c r="D143" s="213" t="s">
        <v>2</v>
      </c>
      <c r="E143" s="213" t="s">
        <v>983</v>
      </c>
      <c r="F143" s="201"/>
      <c r="G143" s="202"/>
      <c r="H143" s="202"/>
      <c r="I143" s="202"/>
    </row>
    <row r="144" spans="1:9" x14ac:dyDescent="0.25">
      <c r="A144" s="211" t="s">
        <v>786</v>
      </c>
      <c r="B144" s="212" t="s">
        <v>787</v>
      </c>
      <c r="C144" s="200">
        <v>2020101002</v>
      </c>
      <c r="D144" s="213" t="s">
        <v>2</v>
      </c>
      <c r="E144" s="213" t="s">
        <v>983</v>
      </c>
      <c r="F144" s="203"/>
      <c r="G144" s="202"/>
      <c r="H144" s="202"/>
      <c r="I144" s="202"/>
    </row>
    <row r="145" spans="1:5" x14ac:dyDescent="0.25">
      <c r="A145" s="211" t="s">
        <v>788</v>
      </c>
      <c r="B145" s="212" t="s">
        <v>789</v>
      </c>
      <c r="C145" s="200">
        <v>2020101003</v>
      </c>
      <c r="D145" s="213" t="s">
        <v>2</v>
      </c>
      <c r="E145" s="213" t="s">
        <v>983</v>
      </c>
    </row>
    <row r="146" spans="1:5" x14ac:dyDescent="0.25">
      <c r="A146" s="211" t="s">
        <v>790</v>
      </c>
      <c r="B146" s="212" t="s">
        <v>791</v>
      </c>
      <c r="C146" s="200">
        <v>2020101004</v>
      </c>
      <c r="D146" s="213" t="s">
        <v>2</v>
      </c>
      <c r="E146" s="213" t="s">
        <v>983</v>
      </c>
    </row>
    <row r="147" spans="1:5" x14ac:dyDescent="0.25">
      <c r="A147" s="211" t="s">
        <v>792</v>
      </c>
      <c r="B147" s="212" t="s">
        <v>793</v>
      </c>
      <c r="C147" s="200">
        <v>2020101005</v>
      </c>
      <c r="D147" s="213" t="s">
        <v>2</v>
      </c>
      <c r="E147" s="213" t="s">
        <v>983</v>
      </c>
    </row>
    <row r="148" spans="1:5" x14ac:dyDescent="0.25">
      <c r="A148" s="211" t="s">
        <v>794</v>
      </c>
      <c r="B148" s="212" t="s">
        <v>795</v>
      </c>
      <c r="C148" s="200">
        <v>2020101006</v>
      </c>
      <c r="D148" s="213" t="s">
        <v>2</v>
      </c>
      <c r="E148" s="213" t="s">
        <v>983</v>
      </c>
    </row>
    <row r="149" spans="1:5" x14ac:dyDescent="0.25">
      <c r="A149" s="211" t="s">
        <v>33</v>
      </c>
      <c r="B149" s="212" t="s">
        <v>48</v>
      </c>
      <c r="C149" s="200">
        <v>2020102000</v>
      </c>
      <c r="D149" s="213" t="s">
        <v>2</v>
      </c>
      <c r="E149" s="213" t="s">
        <v>984</v>
      </c>
    </row>
    <row r="150" spans="1:5" x14ac:dyDescent="0.25">
      <c r="A150" s="211" t="s">
        <v>325</v>
      </c>
      <c r="B150" s="212" t="s">
        <v>392</v>
      </c>
      <c r="C150" s="200">
        <v>2020102001</v>
      </c>
      <c r="D150" s="213" t="s">
        <v>2</v>
      </c>
      <c r="E150" s="213" t="s">
        <v>984</v>
      </c>
    </row>
    <row r="151" spans="1:5" x14ac:dyDescent="0.25">
      <c r="A151" s="211" t="s">
        <v>326</v>
      </c>
      <c r="B151" s="212" t="s">
        <v>393</v>
      </c>
      <c r="C151" s="200">
        <v>2020102002</v>
      </c>
      <c r="D151" s="213" t="s">
        <v>2</v>
      </c>
      <c r="E151" s="213" t="s">
        <v>984</v>
      </c>
    </row>
    <row r="152" spans="1:5" x14ac:dyDescent="0.25">
      <c r="A152" s="211" t="s">
        <v>486</v>
      </c>
      <c r="B152" s="212" t="s">
        <v>394</v>
      </c>
      <c r="C152" s="200">
        <v>2020102003</v>
      </c>
      <c r="D152" s="213" t="s">
        <v>2</v>
      </c>
      <c r="E152" s="213" t="s">
        <v>984</v>
      </c>
    </row>
    <row r="153" spans="1:5" x14ac:dyDescent="0.25">
      <c r="A153" s="211" t="s">
        <v>327</v>
      </c>
      <c r="B153" s="212" t="s">
        <v>395</v>
      </c>
      <c r="C153" s="200">
        <v>2020102004</v>
      </c>
      <c r="D153" s="213" t="s">
        <v>2</v>
      </c>
      <c r="E153" s="213" t="s">
        <v>984</v>
      </c>
    </row>
    <row r="154" spans="1:5" x14ac:dyDescent="0.25">
      <c r="A154" s="211" t="s">
        <v>328</v>
      </c>
      <c r="B154" s="212" t="s">
        <v>487</v>
      </c>
      <c r="C154" s="200">
        <v>2020102005</v>
      </c>
      <c r="D154" s="213" t="s">
        <v>2</v>
      </c>
      <c r="E154" s="213" t="s">
        <v>984</v>
      </c>
    </row>
    <row r="155" spans="1:5" x14ac:dyDescent="0.25">
      <c r="A155" s="211" t="s">
        <v>488</v>
      </c>
      <c r="B155" s="212" t="s">
        <v>489</v>
      </c>
      <c r="C155" s="200">
        <v>2020102006</v>
      </c>
      <c r="D155" s="213" t="s">
        <v>2</v>
      </c>
      <c r="E155" s="213" t="s">
        <v>984</v>
      </c>
    </row>
    <row r="156" spans="1:5" x14ac:dyDescent="0.25">
      <c r="A156" s="211" t="s">
        <v>490</v>
      </c>
      <c r="B156" s="212" t="s">
        <v>491</v>
      </c>
      <c r="C156" s="200">
        <v>2020102007</v>
      </c>
      <c r="D156" s="213" t="s">
        <v>2</v>
      </c>
      <c r="E156" s="213" t="s">
        <v>984</v>
      </c>
    </row>
    <row r="157" spans="1:5" x14ac:dyDescent="0.25">
      <c r="A157" s="211" t="s">
        <v>492</v>
      </c>
      <c r="B157" s="212" t="s">
        <v>493</v>
      </c>
      <c r="C157" s="200">
        <v>2020102008</v>
      </c>
      <c r="D157" s="213" t="s">
        <v>2</v>
      </c>
      <c r="E157" s="213" t="s">
        <v>984</v>
      </c>
    </row>
    <row r="158" spans="1:5" x14ac:dyDescent="0.25">
      <c r="A158" s="211" t="s">
        <v>34</v>
      </c>
      <c r="B158" s="212" t="s">
        <v>396</v>
      </c>
      <c r="C158" s="200">
        <v>2020103000</v>
      </c>
      <c r="D158" s="213" t="s">
        <v>2</v>
      </c>
      <c r="E158" s="213" t="s">
        <v>985</v>
      </c>
    </row>
    <row r="159" spans="1:5" x14ac:dyDescent="0.25">
      <c r="A159" s="211" t="s">
        <v>329</v>
      </c>
      <c r="B159" s="212" t="s">
        <v>397</v>
      </c>
      <c r="C159" s="200">
        <v>2020103001</v>
      </c>
      <c r="D159" s="213" t="s">
        <v>2</v>
      </c>
      <c r="E159" s="213" t="s">
        <v>985</v>
      </c>
    </row>
    <row r="160" spans="1:5" x14ac:dyDescent="0.25">
      <c r="A160" s="211" t="s">
        <v>330</v>
      </c>
      <c r="B160" s="212" t="s">
        <v>398</v>
      </c>
      <c r="C160" s="200">
        <v>2020103002</v>
      </c>
      <c r="D160" s="213" t="s">
        <v>2</v>
      </c>
      <c r="E160" s="213" t="s">
        <v>985</v>
      </c>
    </row>
    <row r="161" spans="1:5" x14ac:dyDescent="0.25">
      <c r="A161" s="211" t="s">
        <v>331</v>
      </c>
      <c r="B161" s="212" t="s">
        <v>399</v>
      </c>
      <c r="C161" s="200">
        <v>2020103003</v>
      </c>
      <c r="D161" s="213" t="s">
        <v>2</v>
      </c>
      <c r="E161" s="213" t="s">
        <v>985</v>
      </c>
    </row>
    <row r="162" spans="1:5" x14ac:dyDescent="0.25">
      <c r="A162" s="211" t="s">
        <v>494</v>
      </c>
      <c r="B162" s="212" t="s">
        <v>495</v>
      </c>
      <c r="C162" s="200">
        <v>2020103004</v>
      </c>
      <c r="D162" s="213" t="s">
        <v>2</v>
      </c>
      <c r="E162" s="213" t="s">
        <v>985</v>
      </c>
    </row>
    <row r="163" spans="1:5" x14ac:dyDescent="0.25">
      <c r="A163" s="211" t="s">
        <v>496</v>
      </c>
      <c r="B163" s="212" t="s">
        <v>614</v>
      </c>
      <c r="C163" s="200">
        <v>2020103005</v>
      </c>
      <c r="D163" s="213" t="s">
        <v>2</v>
      </c>
      <c r="E163" s="213" t="s">
        <v>985</v>
      </c>
    </row>
    <row r="164" spans="1:5" x14ac:dyDescent="0.25">
      <c r="A164" s="211" t="s">
        <v>35</v>
      </c>
      <c r="B164" s="212" t="s">
        <v>400</v>
      </c>
      <c r="C164" s="200">
        <v>2020104000</v>
      </c>
      <c r="D164" s="213" t="s">
        <v>2</v>
      </c>
      <c r="E164" s="213" t="s">
        <v>986</v>
      </c>
    </row>
    <row r="165" spans="1:5" x14ac:dyDescent="0.25">
      <c r="A165" s="211" t="s">
        <v>36</v>
      </c>
      <c r="B165" s="212" t="s">
        <v>282</v>
      </c>
      <c r="C165" s="200">
        <v>2020105000</v>
      </c>
      <c r="D165" s="213" t="s">
        <v>2</v>
      </c>
      <c r="E165" s="213" t="s">
        <v>987</v>
      </c>
    </row>
    <row r="166" spans="1:5" x14ac:dyDescent="0.25">
      <c r="A166" s="221" t="s">
        <v>801</v>
      </c>
      <c r="B166" s="212" t="s">
        <v>802</v>
      </c>
      <c r="C166" s="200">
        <v>2020106000</v>
      </c>
      <c r="D166" s="213" t="s">
        <v>2</v>
      </c>
      <c r="E166" s="222" t="s">
        <v>988</v>
      </c>
    </row>
    <row r="167" spans="1:5" x14ac:dyDescent="0.25">
      <c r="A167" s="211" t="s">
        <v>612</v>
      </c>
      <c r="B167" s="212" t="s">
        <v>613</v>
      </c>
      <c r="C167" s="200">
        <v>2020109000</v>
      </c>
      <c r="D167" s="213" t="s">
        <v>2</v>
      </c>
      <c r="E167" s="213" t="s">
        <v>989</v>
      </c>
    </row>
    <row r="168" spans="1:5" x14ac:dyDescent="0.25">
      <c r="A168" s="211" t="s">
        <v>615</v>
      </c>
      <c r="B168" s="212" t="s">
        <v>49</v>
      </c>
      <c r="C168" s="200">
        <v>2030101000</v>
      </c>
      <c r="D168" s="213" t="s">
        <v>2</v>
      </c>
      <c r="E168" s="213" t="s">
        <v>990</v>
      </c>
    </row>
    <row r="169" spans="1:5" x14ac:dyDescent="0.25">
      <c r="A169" s="211" t="s">
        <v>616</v>
      </c>
      <c r="B169" s="212" t="s">
        <v>401</v>
      </c>
      <c r="C169" s="200">
        <v>2030103000</v>
      </c>
      <c r="D169" s="213" t="s">
        <v>2</v>
      </c>
      <c r="E169" s="213" t="s">
        <v>991</v>
      </c>
    </row>
    <row r="170" spans="1:5" x14ac:dyDescent="0.25">
      <c r="A170" s="211" t="s">
        <v>617</v>
      </c>
      <c r="B170" s="212" t="s">
        <v>283</v>
      </c>
      <c r="C170" s="200">
        <v>2030105000</v>
      </c>
      <c r="D170" s="213" t="s">
        <v>2</v>
      </c>
      <c r="E170" s="213" t="s">
        <v>992</v>
      </c>
    </row>
    <row r="171" spans="1:5" x14ac:dyDescent="0.25">
      <c r="A171" s="215" t="s">
        <v>993</v>
      </c>
      <c r="B171" s="212" t="s">
        <v>994</v>
      </c>
      <c r="C171" s="200">
        <v>2040101000</v>
      </c>
      <c r="D171" s="213" t="s">
        <v>2</v>
      </c>
      <c r="E171" s="213" t="s">
        <v>995</v>
      </c>
    </row>
    <row r="172" spans="1:5" x14ac:dyDescent="0.25">
      <c r="A172" s="211" t="s">
        <v>618</v>
      </c>
      <c r="B172" s="212" t="s">
        <v>402</v>
      </c>
      <c r="C172" s="200">
        <v>2040104000</v>
      </c>
      <c r="D172" s="213" t="s">
        <v>2</v>
      </c>
      <c r="E172" s="213" t="s">
        <v>996</v>
      </c>
    </row>
    <row r="173" spans="1:5" x14ac:dyDescent="0.25">
      <c r="A173" s="215" t="s">
        <v>782</v>
      </c>
      <c r="B173" s="212" t="s">
        <v>997</v>
      </c>
      <c r="C173" s="200">
        <v>2040108000</v>
      </c>
      <c r="D173" s="213" t="s">
        <v>2</v>
      </c>
      <c r="E173" s="213" t="s">
        <v>998</v>
      </c>
    </row>
    <row r="174" spans="1:5" x14ac:dyDescent="0.25">
      <c r="A174" s="211" t="s">
        <v>38</v>
      </c>
      <c r="B174" s="212" t="s">
        <v>999</v>
      </c>
      <c r="C174" s="200">
        <v>2050199000</v>
      </c>
      <c r="D174" s="213" t="s">
        <v>2</v>
      </c>
      <c r="E174" s="213" t="s">
        <v>1000</v>
      </c>
    </row>
    <row r="175" spans="1:5" x14ac:dyDescent="0.25">
      <c r="A175" s="211" t="s">
        <v>1001</v>
      </c>
      <c r="B175" s="212" t="s">
        <v>798</v>
      </c>
      <c r="C175" s="200">
        <v>2060102000</v>
      </c>
      <c r="D175" s="213" t="s">
        <v>2</v>
      </c>
      <c r="E175" s="213" t="s">
        <v>1002</v>
      </c>
    </row>
    <row r="176" spans="1:5" x14ac:dyDescent="0.25">
      <c r="A176" s="211" t="s">
        <v>1003</v>
      </c>
      <c r="B176" s="212" t="s">
        <v>798</v>
      </c>
      <c r="C176" s="200">
        <v>2060102000</v>
      </c>
      <c r="D176" s="213" t="s">
        <v>2</v>
      </c>
      <c r="E176" s="213" t="s">
        <v>1002</v>
      </c>
    </row>
    <row r="177" spans="1:5" x14ac:dyDescent="0.25">
      <c r="A177" s="211" t="s">
        <v>37</v>
      </c>
      <c r="B177" s="212" t="s">
        <v>50</v>
      </c>
      <c r="C177" s="200">
        <v>2999999000</v>
      </c>
      <c r="D177" s="213" t="s">
        <v>2</v>
      </c>
      <c r="E177" s="213" t="s">
        <v>1004</v>
      </c>
    </row>
    <row r="178" spans="1:5" x14ac:dyDescent="0.25">
      <c r="A178" s="211" t="s">
        <v>621</v>
      </c>
      <c r="B178" s="212" t="s">
        <v>622</v>
      </c>
      <c r="C178" s="200">
        <v>3010101000</v>
      </c>
      <c r="D178" s="213" t="s">
        <v>2</v>
      </c>
      <c r="E178" s="213" t="s">
        <v>1005</v>
      </c>
    </row>
    <row r="179" spans="1:5" x14ac:dyDescent="0.25">
      <c r="A179" s="211" t="s">
        <v>623</v>
      </c>
      <c r="B179" s="212" t="s">
        <v>624</v>
      </c>
      <c r="C179" s="200">
        <v>3010101000</v>
      </c>
      <c r="D179" s="213" t="s">
        <v>2</v>
      </c>
      <c r="E179" s="213" t="s">
        <v>1005</v>
      </c>
    </row>
    <row r="180" spans="1:5" x14ac:dyDescent="0.25">
      <c r="A180" s="211" t="s">
        <v>625</v>
      </c>
      <c r="B180" s="212" t="s">
        <v>405</v>
      </c>
      <c r="C180" s="200">
        <v>3030101000</v>
      </c>
      <c r="D180" s="213" t="s">
        <v>2</v>
      </c>
      <c r="E180" s="213" t="s">
        <v>1006</v>
      </c>
    </row>
    <row r="181" spans="1:5" x14ac:dyDescent="0.25">
      <c r="A181" s="211" t="s">
        <v>1007</v>
      </c>
      <c r="B181" s="212" t="s">
        <v>1008</v>
      </c>
      <c r="C181" s="200">
        <v>4020199099</v>
      </c>
      <c r="D181" s="213" t="s">
        <v>2</v>
      </c>
      <c r="E181" s="213" t="s">
        <v>1009</v>
      </c>
    </row>
    <row r="182" spans="1:5" x14ac:dyDescent="0.25">
      <c r="A182" s="211" t="s">
        <v>39</v>
      </c>
      <c r="B182" s="212" t="s">
        <v>1010</v>
      </c>
      <c r="C182" s="200">
        <v>4020199099</v>
      </c>
      <c r="D182" s="213" t="s">
        <v>2</v>
      </c>
      <c r="E182" s="213" t="s">
        <v>1011</v>
      </c>
    </row>
    <row r="183" spans="1:5" x14ac:dyDescent="0.25">
      <c r="A183" s="211" t="s">
        <v>284</v>
      </c>
      <c r="B183" s="212" t="s">
        <v>1012</v>
      </c>
      <c r="C183" s="200">
        <v>4020199099</v>
      </c>
      <c r="D183" s="213" t="s">
        <v>2</v>
      </c>
      <c r="E183" s="213" t="s">
        <v>1013</v>
      </c>
    </row>
    <row r="184" spans="1:5" x14ac:dyDescent="0.25">
      <c r="A184" s="211" t="s">
        <v>40</v>
      </c>
      <c r="B184" s="212" t="s">
        <v>406</v>
      </c>
      <c r="C184" s="200">
        <v>4020199099</v>
      </c>
      <c r="D184" s="213" t="s">
        <v>2</v>
      </c>
      <c r="E184" s="213" t="s">
        <v>1014</v>
      </c>
    </row>
    <row r="185" spans="1:5" x14ac:dyDescent="0.25">
      <c r="A185" s="211" t="s">
        <v>41</v>
      </c>
      <c r="B185" s="212" t="s">
        <v>1015</v>
      </c>
      <c r="C185" s="200">
        <v>4020199099</v>
      </c>
      <c r="D185" s="213" t="s">
        <v>2</v>
      </c>
      <c r="E185" s="213" t="s">
        <v>1016</v>
      </c>
    </row>
    <row r="186" spans="1:5" x14ac:dyDescent="0.25">
      <c r="A186" s="211" t="s">
        <v>42</v>
      </c>
      <c r="B186" s="212" t="s">
        <v>1017</v>
      </c>
      <c r="C186" s="200">
        <v>4020199099</v>
      </c>
      <c r="D186" s="213" t="s">
        <v>2</v>
      </c>
      <c r="E186" s="213" t="s">
        <v>1018</v>
      </c>
    </row>
    <row r="187" spans="1:5" x14ac:dyDescent="0.25">
      <c r="A187" s="211" t="s">
        <v>43</v>
      </c>
      <c r="B187" s="212" t="s">
        <v>407</v>
      </c>
      <c r="C187" s="200">
        <v>4020199099</v>
      </c>
      <c r="D187" s="213" t="s">
        <v>2</v>
      </c>
      <c r="E187" s="213" t="s">
        <v>1019</v>
      </c>
    </row>
    <row r="188" spans="1:5" x14ac:dyDescent="0.25">
      <c r="A188" s="211" t="s">
        <v>51</v>
      </c>
      <c r="B188" s="212" t="s">
        <v>408</v>
      </c>
      <c r="C188" s="200">
        <v>4020199099</v>
      </c>
      <c r="D188" s="213" t="s">
        <v>2</v>
      </c>
      <c r="E188" s="213" t="s">
        <v>1020</v>
      </c>
    </row>
    <row r="189" spans="1:5" x14ac:dyDescent="0.25">
      <c r="A189" s="211" t="s">
        <v>52</v>
      </c>
      <c r="B189" s="212" t="s">
        <v>409</v>
      </c>
      <c r="C189" s="200">
        <v>4020199099</v>
      </c>
      <c r="D189" s="213" t="s">
        <v>2</v>
      </c>
      <c r="E189" s="213" t="s">
        <v>1021</v>
      </c>
    </row>
    <row r="190" spans="1:5" x14ac:dyDescent="0.25">
      <c r="A190" s="211" t="s">
        <v>53</v>
      </c>
      <c r="B190" s="212" t="s">
        <v>410</v>
      </c>
      <c r="C190" s="200">
        <v>4020199099</v>
      </c>
      <c r="D190" s="213" t="s">
        <v>2</v>
      </c>
      <c r="E190" s="213" t="s">
        <v>1022</v>
      </c>
    </row>
    <row r="191" spans="1:5" x14ac:dyDescent="0.25">
      <c r="A191" s="211" t="s">
        <v>1023</v>
      </c>
      <c r="B191" s="212" t="s">
        <v>1024</v>
      </c>
      <c r="C191" s="200">
        <v>4020205000</v>
      </c>
      <c r="D191" s="213" t="s">
        <v>2</v>
      </c>
      <c r="E191" s="213" t="s">
        <v>1025</v>
      </c>
    </row>
    <row r="192" spans="1:5" x14ac:dyDescent="0.25">
      <c r="A192" s="211" t="s">
        <v>55</v>
      </c>
      <c r="B192" s="212" t="s">
        <v>411</v>
      </c>
      <c r="C192" s="200">
        <v>4020205001</v>
      </c>
      <c r="D192" s="213" t="s">
        <v>2</v>
      </c>
      <c r="E192" s="213" t="s">
        <v>1026</v>
      </c>
    </row>
    <row r="193" spans="1:5" x14ac:dyDescent="0.25">
      <c r="A193" s="211" t="s">
        <v>56</v>
      </c>
      <c r="B193" s="212" t="s">
        <v>412</v>
      </c>
      <c r="C193" s="200">
        <v>4020205002</v>
      </c>
      <c r="D193" s="213" t="s">
        <v>2</v>
      </c>
      <c r="E193" s="213" t="s">
        <v>1027</v>
      </c>
    </row>
    <row r="194" spans="1:5" x14ac:dyDescent="0.25">
      <c r="A194" s="211" t="s">
        <v>57</v>
      </c>
      <c r="B194" s="212" t="s">
        <v>413</v>
      </c>
      <c r="C194" s="200">
        <v>4020205003</v>
      </c>
      <c r="D194" s="213" t="s">
        <v>2</v>
      </c>
      <c r="E194" s="213" t="s">
        <v>1028</v>
      </c>
    </row>
    <row r="195" spans="1:5" x14ac:dyDescent="0.25">
      <c r="A195" s="211" t="s">
        <v>58</v>
      </c>
      <c r="B195" s="212" t="s">
        <v>66</v>
      </c>
      <c r="C195" s="200">
        <v>4020205004</v>
      </c>
      <c r="D195" s="213" t="s">
        <v>2</v>
      </c>
      <c r="E195" s="213" t="s">
        <v>1029</v>
      </c>
    </row>
    <row r="196" spans="1:5" x14ac:dyDescent="0.25">
      <c r="A196" s="211" t="s">
        <v>1030</v>
      </c>
      <c r="B196" s="212" t="s">
        <v>1031</v>
      </c>
      <c r="C196" s="200">
        <v>4020205005</v>
      </c>
      <c r="D196" s="213" t="s">
        <v>2</v>
      </c>
      <c r="E196" s="213" t="s">
        <v>1032</v>
      </c>
    </row>
    <row r="197" spans="1:5" x14ac:dyDescent="0.25">
      <c r="A197" s="211" t="s">
        <v>59</v>
      </c>
      <c r="B197" s="212" t="s">
        <v>414</v>
      </c>
      <c r="C197" s="200">
        <v>4020213000</v>
      </c>
      <c r="D197" s="213" t="s">
        <v>2</v>
      </c>
      <c r="E197" s="213" t="s">
        <v>1033</v>
      </c>
    </row>
    <row r="198" spans="1:5" x14ac:dyDescent="0.25">
      <c r="A198" s="211" t="s">
        <v>626</v>
      </c>
      <c r="B198" s="212" t="s">
        <v>67</v>
      </c>
      <c r="C198" s="200">
        <v>4020221000</v>
      </c>
      <c r="D198" s="213" t="s">
        <v>2</v>
      </c>
      <c r="E198" s="213" t="s">
        <v>1034</v>
      </c>
    </row>
    <row r="199" spans="1:5" x14ac:dyDescent="0.25">
      <c r="A199" s="211" t="s">
        <v>54</v>
      </c>
      <c r="B199" s="212" t="s">
        <v>415</v>
      </c>
      <c r="C199" s="200">
        <v>4020223000</v>
      </c>
      <c r="D199" s="213" t="s">
        <v>2</v>
      </c>
      <c r="E199" s="213" t="s">
        <v>1035</v>
      </c>
    </row>
    <row r="200" spans="1:5" x14ac:dyDescent="0.25">
      <c r="A200" s="211" t="s">
        <v>627</v>
      </c>
      <c r="B200" s="212" t="s">
        <v>416</v>
      </c>
      <c r="C200" s="200">
        <v>4030101000</v>
      </c>
      <c r="D200" s="213" t="s">
        <v>2</v>
      </c>
      <c r="E200" s="213" t="s">
        <v>1036</v>
      </c>
    </row>
    <row r="201" spans="1:5" x14ac:dyDescent="0.25">
      <c r="A201" s="211" t="s">
        <v>628</v>
      </c>
      <c r="B201" s="212" t="s">
        <v>285</v>
      </c>
      <c r="C201" s="200">
        <v>4030103000</v>
      </c>
      <c r="D201" s="213" t="s">
        <v>2</v>
      </c>
      <c r="E201" s="213" t="s">
        <v>1037</v>
      </c>
    </row>
    <row r="202" spans="1:5" x14ac:dyDescent="0.25">
      <c r="A202" s="211" t="s">
        <v>629</v>
      </c>
      <c r="B202" s="212" t="s">
        <v>417</v>
      </c>
      <c r="C202" s="200">
        <v>4030105000</v>
      </c>
      <c r="D202" s="213" t="s">
        <v>2</v>
      </c>
      <c r="E202" s="213" t="s">
        <v>1038</v>
      </c>
    </row>
    <row r="203" spans="1:5" x14ac:dyDescent="0.25">
      <c r="A203" s="211" t="s">
        <v>630</v>
      </c>
      <c r="B203" s="212" t="s">
        <v>418</v>
      </c>
      <c r="C203" s="200">
        <v>4030106000</v>
      </c>
      <c r="D203" s="213" t="s">
        <v>2</v>
      </c>
      <c r="E203" s="213" t="s">
        <v>1039</v>
      </c>
    </row>
    <row r="204" spans="1:5" x14ac:dyDescent="0.25">
      <c r="A204" s="211" t="s">
        <v>631</v>
      </c>
      <c r="B204" s="212" t="s">
        <v>419</v>
      </c>
      <c r="C204" s="200">
        <v>4030107000</v>
      </c>
      <c r="D204" s="213" t="s">
        <v>2</v>
      </c>
      <c r="E204" s="213" t="s">
        <v>1040</v>
      </c>
    </row>
    <row r="205" spans="1:5" x14ac:dyDescent="0.25">
      <c r="A205" s="223" t="s">
        <v>61</v>
      </c>
      <c r="B205" s="224" t="s">
        <v>420</v>
      </c>
      <c r="C205" s="225">
        <v>4060102000</v>
      </c>
      <c r="D205" s="226" t="s">
        <v>2</v>
      </c>
      <c r="E205" s="226" t="s">
        <v>1041</v>
      </c>
    </row>
    <row r="206" spans="1:5" x14ac:dyDescent="0.25">
      <c r="A206" s="211" t="s">
        <v>60</v>
      </c>
      <c r="B206" s="212" t="s">
        <v>1042</v>
      </c>
      <c r="C206" s="200">
        <v>4060999000</v>
      </c>
      <c r="D206" s="213" t="s">
        <v>2</v>
      </c>
      <c r="E206" s="213" t="s">
        <v>1043</v>
      </c>
    </row>
    <row r="207" spans="1:5" x14ac:dyDescent="0.25">
      <c r="A207" s="211" t="s">
        <v>1044</v>
      </c>
      <c r="B207" s="212" t="s">
        <v>1045</v>
      </c>
      <c r="C207" s="200">
        <v>4060999000</v>
      </c>
      <c r="D207" s="213" t="s">
        <v>2</v>
      </c>
      <c r="E207" s="213" t="s">
        <v>1046</v>
      </c>
    </row>
    <row r="208" spans="1:5" x14ac:dyDescent="0.25">
      <c r="A208" s="211" t="s">
        <v>62</v>
      </c>
      <c r="B208" s="212" t="s">
        <v>1047</v>
      </c>
      <c r="C208" s="200">
        <v>4060999000</v>
      </c>
      <c r="D208" s="213" t="s">
        <v>2</v>
      </c>
      <c r="E208" s="213" t="s">
        <v>1048</v>
      </c>
    </row>
    <row r="209" spans="1:5" x14ac:dyDescent="0.25">
      <c r="A209" s="211" t="s">
        <v>101</v>
      </c>
      <c r="B209" s="212" t="s">
        <v>1049</v>
      </c>
      <c r="C209" s="200">
        <v>4060999000</v>
      </c>
      <c r="D209" s="213" t="s">
        <v>2</v>
      </c>
      <c r="E209" s="213" t="s">
        <v>1050</v>
      </c>
    </row>
    <row r="210" spans="1:5" x14ac:dyDescent="0.25">
      <c r="A210" s="211" t="s">
        <v>1051</v>
      </c>
      <c r="B210" s="212" t="s">
        <v>1052</v>
      </c>
      <c r="C210" s="200">
        <v>4060999000</v>
      </c>
      <c r="D210" s="213" t="s">
        <v>2</v>
      </c>
      <c r="E210" s="213" t="s">
        <v>1053</v>
      </c>
    </row>
    <row r="211" spans="1:5" x14ac:dyDescent="0.25">
      <c r="A211" s="211" t="s">
        <v>632</v>
      </c>
      <c r="B211" s="212" t="s">
        <v>421</v>
      </c>
      <c r="C211" s="200">
        <v>5010101000</v>
      </c>
      <c r="D211" s="213" t="s">
        <v>1</v>
      </c>
      <c r="E211" s="213" t="s">
        <v>1054</v>
      </c>
    </row>
    <row r="212" spans="1:5" x14ac:dyDescent="0.25">
      <c r="A212" s="211" t="s">
        <v>633</v>
      </c>
      <c r="B212" s="212" t="s">
        <v>286</v>
      </c>
      <c r="C212" s="200">
        <v>5010102000</v>
      </c>
      <c r="D212" s="213" t="s">
        <v>1</v>
      </c>
      <c r="E212" s="213" t="s">
        <v>1055</v>
      </c>
    </row>
    <row r="213" spans="1:5" x14ac:dyDescent="0.25">
      <c r="A213" s="211" t="s">
        <v>1056</v>
      </c>
      <c r="B213" s="212" t="s">
        <v>1057</v>
      </c>
      <c r="C213" s="200">
        <v>5010102000</v>
      </c>
      <c r="D213" s="213" t="s">
        <v>1</v>
      </c>
      <c r="E213" s="213" t="s">
        <v>1058</v>
      </c>
    </row>
    <row r="214" spans="1:5" x14ac:dyDescent="0.25">
      <c r="A214" s="211" t="s">
        <v>634</v>
      </c>
      <c r="B214" s="212" t="s">
        <v>1059</v>
      </c>
      <c r="C214" s="200">
        <v>5010201000</v>
      </c>
      <c r="D214" s="213" t="s">
        <v>1</v>
      </c>
      <c r="E214" s="213" t="s">
        <v>1060</v>
      </c>
    </row>
    <row r="215" spans="1:5" x14ac:dyDescent="0.25">
      <c r="A215" s="211" t="s">
        <v>635</v>
      </c>
      <c r="B215" s="212" t="s">
        <v>68</v>
      </c>
      <c r="C215" s="200">
        <v>5010202000</v>
      </c>
      <c r="D215" s="213" t="s">
        <v>1</v>
      </c>
      <c r="E215" s="213" t="s">
        <v>1061</v>
      </c>
    </row>
    <row r="216" spans="1:5" x14ac:dyDescent="0.25">
      <c r="A216" s="211" t="s">
        <v>636</v>
      </c>
      <c r="B216" s="212" t="s">
        <v>69</v>
      </c>
      <c r="C216" s="200">
        <v>5010203000</v>
      </c>
      <c r="D216" s="213" t="s">
        <v>1</v>
      </c>
      <c r="E216" s="213" t="s">
        <v>1062</v>
      </c>
    </row>
    <row r="217" spans="1:5" x14ac:dyDescent="0.25">
      <c r="A217" s="211" t="s">
        <v>637</v>
      </c>
      <c r="B217" s="212" t="s">
        <v>70</v>
      </c>
      <c r="C217" s="200">
        <v>5010204000</v>
      </c>
      <c r="D217" s="213" t="s">
        <v>1</v>
      </c>
      <c r="E217" s="213" t="s">
        <v>1063</v>
      </c>
    </row>
    <row r="218" spans="1:5" x14ac:dyDescent="0.25">
      <c r="A218" s="211" t="s">
        <v>287</v>
      </c>
      <c r="B218" s="212" t="s">
        <v>288</v>
      </c>
      <c r="C218" s="200">
        <v>5010205000</v>
      </c>
      <c r="D218" s="213" t="s">
        <v>1</v>
      </c>
      <c r="E218" s="213" t="s">
        <v>1064</v>
      </c>
    </row>
    <row r="219" spans="1:5" x14ac:dyDescent="0.25">
      <c r="A219" s="211" t="s">
        <v>289</v>
      </c>
      <c r="B219" s="212" t="s">
        <v>422</v>
      </c>
      <c r="C219" s="200">
        <v>5010206000</v>
      </c>
      <c r="D219" s="213" t="s">
        <v>1</v>
      </c>
      <c r="E219" s="213" t="s">
        <v>1065</v>
      </c>
    </row>
    <row r="220" spans="1:5" x14ac:dyDescent="0.25">
      <c r="A220" s="211" t="s">
        <v>290</v>
      </c>
      <c r="B220" s="212" t="s">
        <v>291</v>
      </c>
      <c r="C220" s="200">
        <v>5010207000</v>
      </c>
      <c r="D220" s="213" t="s">
        <v>1</v>
      </c>
      <c r="E220" s="213" t="s">
        <v>1066</v>
      </c>
    </row>
    <row r="221" spans="1:5" x14ac:dyDescent="0.25">
      <c r="A221" s="211" t="s">
        <v>638</v>
      </c>
      <c r="B221" s="212" t="s">
        <v>71</v>
      </c>
      <c r="C221" s="200">
        <v>5010208000</v>
      </c>
      <c r="D221" s="213" t="s">
        <v>1</v>
      </c>
      <c r="E221" s="213" t="s">
        <v>1067</v>
      </c>
    </row>
    <row r="222" spans="1:5" x14ac:dyDescent="0.25">
      <c r="A222" s="211" t="s">
        <v>639</v>
      </c>
      <c r="B222" s="212" t="s">
        <v>73</v>
      </c>
      <c r="C222" s="200">
        <v>5010210000</v>
      </c>
      <c r="D222" s="213" t="s">
        <v>1</v>
      </c>
      <c r="E222" s="213" t="s">
        <v>1068</v>
      </c>
    </row>
    <row r="223" spans="1:5" x14ac:dyDescent="0.25">
      <c r="A223" s="211" t="s">
        <v>640</v>
      </c>
      <c r="B223" s="212" t="s">
        <v>76</v>
      </c>
      <c r="C223" s="200">
        <v>5010211000</v>
      </c>
      <c r="D223" s="213" t="s">
        <v>1</v>
      </c>
      <c r="E223" s="213" t="s">
        <v>1069</v>
      </c>
    </row>
    <row r="224" spans="1:5" x14ac:dyDescent="0.25">
      <c r="A224" s="211" t="s">
        <v>641</v>
      </c>
      <c r="B224" s="212" t="s">
        <v>77</v>
      </c>
      <c r="C224" s="200">
        <v>5010212000</v>
      </c>
      <c r="D224" s="213" t="s">
        <v>1</v>
      </c>
      <c r="E224" s="213" t="s">
        <v>1070</v>
      </c>
    </row>
    <row r="225" spans="1:5" x14ac:dyDescent="0.25">
      <c r="A225" s="215" t="s">
        <v>642</v>
      </c>
      <c r="B225" s="212" t="s">
        <v>75</v>
      </c>
      <c r="C225" s="200">
        <v>5010213000</v>
      </c>
      <c r="D225" s="213" t="s">
        <v>1</v>
      </c>
      <c r="E225" s="213" t="s">
        <v>1071</v>
      </c>
    </row>
    <row r="226" spans="1:5" x14ac:dyDescent="0.25">
      <c r="A226" s="211" t="s">
        <v>643</v>
      </c>
      <c r="B226" s="212" t="s">
        <v>1072</v>
      </c>
      <c r="C226" s="200">
        <v>5010214000</v>
      </c>
      <c r="D226" s="213" t="s">
        <v>1</v>
      </c>
      <c r="E226" s="213" t="s">
        <v>1073</v>
      </c>
    </row>
    <row r="227" spans="1:5" x14ac:dyDescent="0.25">
      <c r="A227" s="211" t="s">
        <v>644</v>
      </c>
      <c r="B227" s="212" t="s">
        <v>72</v>
      </c>
      <c r="C227" s="200">
        <v>5010215000</v>
      </c>
      <c r="D227" s="213" t="s">
        <v>1</v>
      </c>
      <c r="E227" s="213" t="s">
        <v>1074</v>
      </c>
    </row>
    <row r="228" spans="1:5" x14ac:dyDescent="0.25">
      <c r="A228" s="211" t="s">
        <v>1075</v>
      </c>
      <c r="B228" s="212" t="s">
        <v>1076</v>
      </c>
      <c r="C228" s="200">
        <v>5010216000</v>
      </c>
      <c r="D228" s="213" t="s">
        <v>1</v>
      </c>
      <c r="E228" s="213" t="s">
        <v>1077</v>
      </c>
    </row>
    <row r="229" spans="1:5" x14ac:dyDescent="0.25">
      <c r="A229" s="211" t="s">
        <v>63</v>
      </c>
      <c r="B229" s="212" t="s">
        <v>1078</v>
      </c>
      <c r="C229" s="200">
        <v>5010299011</v>
      </c>
      <c r="D229" s="213" t="s">
        <v>1</v>
      </c>
      <c r="E229" s="213" t="s">
        <v>1079</v>
      </c>
    </row>
    <row r="230" spans="1:5" x14ac:dyDescent="0.25">
      <c r="A230" s="211" t="s">
        <v>65</v>
      </c>
      <c r="B230" s="212" t="s">
        <v>1080</v>
      </c>
      <c r="C230" s="200">
        <v>5010299012</v>
      </c>
      <c r="D230" s="213" t="s">
        <v>1</v>
      </c>
      <c r="E230" s="213" t="s">
        <v>1081</v>
      </c>
    </row>
    <row r="231" spans="1:5" x14ac:dyDescent="0.25">
      <c r="A231" s="211" t="s">
        <v>5</v>
      </c>
      <c r="B231" s="212" t="s">
        <v>423</v>
      </c>
      <c r="C231" s="200">
        <v>5010299034</v>
      </c>
      <c r="D231" s="213" t="s">
        <v>1</v>
      </c>
      <c r="E231" s="213" t="s">
        <v>1082</v>
      </c>
    </row>
    <row r="232" spans="1:5" x14ac:dyDescent="0.25">
      <c r="A232" s="211" t="s">
        <v>6</v>
      </c>
      <c r="B232" s="212" t="s">
        <v>424</v>
      </c>
      <c r="C232" s="200">
        <v>5010299035</v>
      </c>
      <c r="D232" s="213" t="s">
        <v>1</v>
      </c>
      <c r="E232" s="213" t="s">
        <v>1083</v>
      </c>
    </row>
    <row r="233" spans="1:5" x14ac:dyDescent="0.25">
      <c r="A233" s="211" t="s">
        <v>7</v>
      </c>
      <c r="B233" s="212" t="s">
        <v>425</v>
      </c>
      <c r="C233" s="200">
        <v>5010299036</v>
      </c>
      <c r="D233" s="213" t="s">
        <v>1</v>
      </c>
      <c r="E233" s="213" t="s">
        <v>1084</v>
      </c>
    </row>
    <row r="234" spans="1:5" x14ac:dyDescent="0.25">
      <c r="A234" s="211" t="s">
        <v>64</v>
      </c>
      <c r="B234" s="212" t="s">
        <v>426</v>
      </c>
      <c r="C234" s="200">
        <v>5010299037</v>
      </c>
      <c r="D234" s="213" t="s">
        <v>1</v>
      </c>
      <c r="E234" s="213" t="s">
        <v>1085</v>
      </c>
    </row>
    <row r="235" spans="1:5" x14ac:dyDescent="0.25">
      <c r="A235" s="211" t="s">
        <v>1086</v>
      </c>
      <c r="B235" s="212" t="s">
        <v>1087</v>
      </c>
      <c r="C235" s="200">
        <v>5010299037</v>
      </c>
      <c r="D235" s="213" t="s">
        <v>1</v>
      </c>
      <c r="E235" s="213" t="s">
        <v>1088</v>
      </c>
    </row>
    <row r="236" spans="1:5" x14ac:dyDescent="0.25">
      <c r="A236" s="211" t="s">
        <v>1089</v>
      </c>
      <c r="B236" s="212" t="s">
        <v>1090</v>
      </c>
      <c r="C236" s="200">
        <v>5010299038</v>
      </c>
      <c r="D236" s="213" t="s">
        <v>1</v>
      </c>
      <c r="E236" s="213" t="s">
        <v>1091</v>
      </c>
    </row>
    <row r="237" spans="1:5" x14ac:dyDescent="0.25">
      <c r="A237" s="211" t="s">
        <v>1092</v>
      </c>
      <c r="B237" s="212" t="s">
        <v>1093</v>
      </c>
      <c r="C237" s="200">
        <v>5010299039</v>
      </c>
      <c r="D237" s="213" t="s">
        <v>1</v>
      </c>
      <c r="E237" s="213" t="s">
        <v>1094</v>
      </c>
    </row>
    <row r="238" spans="1:5" x14ac:dyDescent="0.25">
      <c r="A238" s="211" t="s">
        <v>645</v>
      </c>
      <c r="B238" s="212" t="s">
        <v>292</v>
      </c>
      <c r="C238" s="200">
        <v>5010301000</v>
      </c>
      <c r="D238" s="213" t="s">
        <v>1</v>
      </c>
      <c r="E238" s="213" t="s">
        <v>1095</v>
      </c>
    </row>
    <row r="239" spans="1:5" x14ac:dyDescent="0.25">
      <c r="A239" s="211" t="s">
        <v>646</v>
      </c>
      <c r="B239" s="212" t="s">
        <v>427</v>
      </c>
      <c r="C239" s="200">
        <v>5010302000</v>
      </c>
      <c r="D239" s="213" t="s">
        <v>1</v>
      </c>
      <c r="E239" s="213" t="s">
        <v>1096</v>
      </c>
    </row>
    <row r="240" spans="1:5" x14ac:dyDescent="0.25">
      <c r="A240" s="211" t="s">
        <v>647</v>
      </c>
      <c r="B240" s="212" t="s">
        <v>428</v>
      </c>
      <c r="C240" s="200">
        <v>5010303000</v>
      </c>
      <c r="D240" s="213" t="s">
        <v>1</v>
      </c>
      <c r="E240" s="213" t="s">
        <v>1097</v>
      </c>
    </row>
    <row r="241" spans="1:5" x14ac:dyDescent="0.25">
      <c r="A241" s="211" t="s">
        <v>648</v>
      </c>
      <c r="B241" s="212" t="s">
        <v>293</v>
      </c>
      <c r="C241" s="200">
        <v>5010304000</v>
      </c>
      <c r="D241" s="213" t="s">
        <v>1</v>
      </c>
      <c r="E241" s="213" t="s">
        <v>1098</v>
      </c>
    </row>
    <row r="242" spans="1:5" x14ac:dyDescent="0.25">
      <c r="A242" s="211" t="s">
        <v>649</v>
      </c>
      <c r="B242" s="212" t="s">
        <v>429</v>
      </c>
      <c r="C242" s="200">
        <v>5010402000</v>
      </c>
      <c r="D242" s="213" t="s">
        <v>1</v>
      </c>
      <c r="E242" s="213" t="s">
        <v>1099</v>
      </c>
    </row>
    <row r="243" spans="1:5" x14ac:dyDescent="0.25">
      <c r="A243" s="211" t="s">
        <v>650</v>
      </c>
      <c r="B243" s="212" t="s">
        <v>74</v>
      </c>
      <c r="C243" s="200">
        <v>5010403000</v>
      </c>
      <c r="D243" s="213" t="s">
        <v>1</v>
      </c>
      <c r="E243" s="213" t="s">
        <v>1100</v>
      </c>
    </row>
    <row r="244" spans="1:5" x14ac:dyDescent="0.25">
      <c r="A244" s="211" t="s">
        <v>651</v>
      </c>
      <c r="B244" s="212" t="s">
        <v>1101</v>
      </c>
      <c r="C244" s="200">
        <v>5010499099</v>
      </c>
      <c r="D244" s="213" t="s">
        <v>1</v>
      </c>
      <c r="E244" s="213" t="s">
        <v>1102</v>
      </c>
    </row>
    <row r="245" spans="1:5" x14ac:dyDescent="0.25">
      <c r="A245" s="211" t="s">
        <v>652</v>
      </c>
      <c r="B245" s="212" t="s">
        <v>430</v>
      </c>
      <c r="C245" s="200">
        <v>5020101000</v>
      </c>
      <c r="D245" s="213" t="s">
        <v>1</v>
      </c>
      <c r="E245" s="213" t="s">
        <v>1103</v>
      </c>
    </row>
    <row r="246" spans="1:5" x14ac:dyDescent="0.25">
      <c r="A246" s="211" t="s">
        <v>653</v>
      </c>
      <c r="B246" s="212" t="s">
        <v>431</v>
      </c>
      <c r="C246" s="200">
        <v>5020102000</v>
      </c>
      <c r="D246" s="213" t="s">
        <v>1</v>
      </c>
      <c r="E246" s="213" t="s">
        <v>1104</v>
      </c>
    </row>
    <row r="247" spans="1:5" x14ac:dyDescent="0.25">
      <c r="A247" s="211" t="s">
        <v>654</v>
      </c>
      <c r="B247" s="212" t="s">
        <v>79</v>
      </c>
      <c r="C247" s="200">
        <v>5020201000</v>
      </c>
      <c r="D247" s="213" t="s">
        <v>1</v>
      </c>
      <c r="E247" s="213" t="s">
        <v>1105</v>
      </c>
    </row>
    <row r="248" spans="1:5" x14ac:dyDescent="0.25">
      <c r="A248" s="215" t="s">
        <v>655</v>
      </c>
      <c r="B248" s="212" t="s">
        <v>294</v>
      </c>
      <c r="C248" s="200">
        <v>5020202000</v>
      </c>
      <c r="D248" s="213" t="s">
        <v>1</v>
      </c>
      <c r="E248" s="213" t="s">
        <v>1106</v>
      </c>
    </row>
    <row r="249" spans="1:5" x14ac:dyDescent="0.25">
      <c r="A249" s="211" t="s">
        <v>656</v>
      </c>
      <c r="B249" s="212" t="s">
        <v>80</v>
      </c>
      <c r="C249" s="200">
        <v>5020301000</v>
      </c>
      <c r="D249" s="213" t="s">
        <v>1</v>
      </c>
      <c r="E249" s="213" t="s">
        <v>1107</v>
      </c>
    </row>
    <row r="250" spans="1:5" x14ac:dyDescent="0.25">
      <c r="A250" s="211" t="s">
        <v>657</v>
      </c>
      <c r="B250" s="212" t="s">
        <v>81</v>
      </c>
      <c r="C250" s="200">
        <v>5020302000</v>
      </c>
      <c r="D250" s="213" t="s">
        <v>1</v>
      </c>
      <c r="E250" s="213" t="s">
        <v>1108</v>
      </c>
    </row>
    <row r="251" spans="1:5" x14ac:dyDescent="0.25">
      <c r="A251" s="211" t="s">
        <v>1109</v>
      </c>
      <c r="B251" s="212" t="s">
        <v>1110</v>
      </c>
      <c r="C251" s="200">
        <v>5020303000</v>
      </c>
      <c r="D251" s="213" t="s">
        <v>1</v>
      </c>
      <c r="E251" s="213" t="s">
        <v>1111</v>
      </c>
    </row>
    <row r="252" spans="1:5" x14ac:dyDescent="0.25">
      <c r="A252" s="211" t="s">
        <v>658</v>
      </c>
      <c r="B252" s="212" t="s">
        <v>432</v>
      </c>
      <c r="C252" s="200">
        <v>5020305000</v>
      </c>
      <c r="D252" s="213" t="s">
        <v>1</v>
      </c>
      <c r="E252" s="213" t="s">
        <v>1112</v>
      </c>
    </row>
    <row r="253" spans="1:5" x14ac:dyDescent="0.25">
      <c r="A253" s="211" t="s">
        <v>659</v>
      </c>
      <c r="B253" s="212" t="s">
        <v>82</v>
      </c>
      <c r="C253" s="200">
        <v>5020307000</v>
      </c>
      <c r="D253" s="213" t="s">
        <v>1</v>
      </c>
      <c r="E253" s="213" t="s">
        <v>1113</v>
      </c>
    </row>
    <row r="254" spans="1:5" x14ac:dyDescent="0.25">
      <c r="A254" s="211" t="s">
        <v>660</v>
      </c>
      <c r="B254" s="212" t="s">
        <v>433</v>
      </c>
      <c r="C254" s="200">
        <v>5020308000</v>
      </c>
      <c r="D254" s="213" t="s">
        <v>1</v>
      </c>
      <c r="E254" s="213" t="s">
        <v>1114</v>
      </c>
    </row>
    <row r="255" spans="1:5" x14ac:dyDescent="0.25">
      <c r="A255" s="211" t="s">
        <v>661</v>
      </c>
      <c r="B255" s="212" t="s">
        <v>295</v>
      </c>
      <c r="C255" s="200">
        <v>5020309000</v>
      </c>
      <c r="D255" s="213" t="s">
        <v>1</v>
      </c>
      <c r="E255" s="213" t="s">
        <v>1115</v>
      </c>
    </row>
    <row r="256" spans="1:5" x14ac:dyDescent="0.25">
      <c r="A256" s="211" t="s">
        <v>662</v>
      </c>
      <c r="B256" s="212" t="s">
        <v>83</v>
      </c>
      <c r="C256" s="200">
        <v>5020311000</v>
      </c>
      <c r="D256" s="213" t="s">
        <v>1</v>
      </c>
      <c r="E256" s="213" t="s">
        <v>1116</v>
      </c>
    </row>
    <row r="257" spans="1:5" x14ac:dyDescent="0.25">
      <c r="A257" s="211" t="s">
        <v>663</v>
      </c>
      <c r="B257" s="212" t="s">
        <v>296</v>
      </c>
      <c r="C257" s="200">
        <v>5020312000</v>
      </c>
      <c r="D257" s="213" t="s">
        <v>1</v>
      </c>
      <c r="E257" s="213" t="s">
        <v>1117</v>
      </c>
    </row>
    <row r="258" spans="1:5" x14ac:dyDescent="0.25">
      <c r="A258" s="211" t="s">
        <v>298</v>
      </c>
      <c r="B258" s="212" t="s">
        <v>299</v>
      </c>
      <c r="C258" s="200">
        <v>5020321000</v>
      </c>
      <c r="D258" s="213" t="s">
        <v>1</v>
      </c>
      <c r="E258" s="213" t="s">
        <v>1118</v>
      </c>
    </row>
    <row r="259" spans="1:5" x14ac:dyDescent="0.25">
      <c r="A259" s="211" t="s">
        <v>300</v>
      </c>
      <c r="B259" s="212" t="s">
        <v>301</v>
      </c>
      <c r="C259" s="200">
        <v>5020322000</v>
      </c>
      <c r="D259" s="213" t="s">
        <v>1</v>
      </c>
      <c r="E259" s="213" t="s">
        <v>1119</v>
      </c>
    </row>
    <row r="260" spans="1:5" x14ac:dyDescent="0.25">
      <c r="A260" s="211" t="s">
        <v>1120</v>
      </c>
      <c r="B260" s="212" t="s">
        <v>1121</v>
      </c>
      <c r="C260" s="200">
        <v>5020326000</v>
      </c>
      <c r="D260" s="213" t="s">
        <v>1</v>
      </c>
      <c r="E260" s="213" t="s">
        <v>1122</v>
      </c>
    </row>
    <row r="261" spans="1:5" x14ac:dyDescent="0.25">
      <c r="A261" s="211" t="s">
        <v>1123</v>
      </c>
      <c r="B261" s="212" t="s">
        <v>1124</v>
      </c>
      <c r="C261" s="200">
        <v>5020328000</v>
      </c>
      <c r="D261" s="213" t="s">
        <v>1</v>
      </c>
      <c r="E261" s="213" t="s">
        <v>1125</v>
      </c>
    </row>
    <row r="262" spans="1:5" x14ac:dyDescent="0.25">
      <c r="A262" s="211" t="s">
        <v>664</v>
      </c>
      <c r="B262" s="212" t="s">
        <v>297</v>
      </c>
      <c r="C262" s="200">
        <v>5020399000</v>
      </c>
      <c r="D262" s="213" t="s">
        <v>1</v>
      </c>
      <c r="E262" s="213" t="s">
        <v>1126</v>
      </c>
    </row>
    <row r="263" spans="1:5" x14ac:dyDescent="0.25">
      <c r="A263" s="211" t="s">
        <v>665</v>
      </c>
      <c r="B263" s="212" t="s">
        <v>84</v>
      </c>
      <c r="C263" s="200">
        <v>5020401000</v>
      </c>
      <c r="D263" s="213" t="s">
        <v>1</v>
      </c>
      <c r="E263" s="213" t="s">
        <v>1127</v>
      </c>
    </row>
    <row r="264" spans="1:5" x14ac:dyDescent="0.25">
      <c r="A264" s="211" t="s">
        <v>666</v>
      </c>
      <c r="B264" s="212" t="s">
        <v>85</v>
      </c>
      <c r="C264" s="200">
        <v>5020402000</v>
      </c>
      <c r="D264" s="213" t="s">
        <v>1</v>
      </c>
      <c r="E264" s="213" t="s">
        <v>1128</v>
      </c>
    </row>
    <row r="265" spans="1:5" x14ac:dyDescent="0.25">
      <c r="A265" s="211" t="s">
        <v>667</v>
      </c>
      <c r="B265" s="212" t="s">
        <v>302</v>
      </c>
      <c r="C265" s="200">
        <v>5020499000</v>
      </c>
      <c r="D265" s="213" t="s">
        <v>1</v>
      </c>
      <c r="E265" s="213" t="s">
        <v>1129</v>
      </c>
    </row>
    <row r="266" spans="1:5" x14ac:dyDescent="0.25">
      <c r="A266" s="211" t="s">
        <v>668</v>
      </c>
      <c r="B266" s="212" t="s">
        <v>434</v>
      </c>
      <c r="C266" s="200">
        <v>5020501000</v>
      </c>
      <c r="D266" s="213" t="s">
        <v>1</v>
      </c>
      <c r="E266" s="213" t="s">
        <v>1130</v>
      </c>
    </row>
    <row r="267" spans="1:5" x14ac:dyDescent="0.25">
      <c r="A267" s="211" t="s">
        <v>669</v>
      </c>
      <c r="B267" s="212" t="s">
        <v>435</v>
      </c>
      <c r="C267" s="200">
        <v>5020502001</v>
      </c>
      <c r="D267" s="213" t="s">
        <v>1</v>
      </c>
      <c r="E267" s="213" t="s">
        <v>1131</v>
      </c>
    </row>
    <row r="268" spans="1:5" x14ac:dyDescent="0.25">
      <c r="A268" s="211" t="s">
        <v>670</v>
      </c>
      <c r="B268" s="212" t="s">
        <v>436</v>
      </c>
      <c r="C268" s="200">
        <v>5020502002</v>
      </c>
      <c r="D268" s="213" t="s">
        <v>1</v>
      </c>
      <c r="E268" s="213" t="s">
        <v>1132</v>
      </c>
    </row>
    <row r="269" spans="1:5" x14ac:dyDescent="0.25">
      <c r="A269" s="211" t="s">
        <v>671</v>
      </c>
      <c r="B269" s="212" t="s">
        <v>303</v>
      </c>
      <c r="C269" s="200">
        <v>5020503000</v>
      </c>
      <c r="D269" s="213" t="s">
        <v>1</v>
      </c>
      <c r="E269" s="213" t="s">
        <v>1133</v>
      </c>
    </row>
    <row r="270" spans="1:5" x14ac:dyDescent="0.25">
      <c r="A270" s="211" t="s">
        <v>672</v>
      </c>
      <c r="B270" s="212" t="s">
        <v>437</v>
      </c>
      <c r="C270" s="200">
        <v>5020504000</v>
      </c>
      <c r="D270" s="213" t="s">
        <v>1</v>
      </c>
      <c r="E270" s="213" t="s">
        <v>1134</v>
      </c>
    </row>
    <row r="271" spans="1:5" x14ac:dyDescent="0.25">
      <c r="A271" s="211" t="s">
        <v>673</v>
      </c>
      <c r="B271" s="212" t="s">
        <v>304</v>
      </c>
      <c r="C271" s="200">
        <v>5020601000</v>
      </c>
      <c r="D271" s="213" t="s">
        <v>1</v>
      </c>
      <c r="E271" s="213" t="s">
        <v>1135</v>
      </c>
    </row>
    <row r="272" spans="1:5" x14ac:dyDescent="0.25">
      <c r="A272" s="211" t="s">
        <v>305</v>
      </c>
      <c r="B272" s="212" t="s">
        <v>306</v>
      </c>
      <c r="C272" s="200">
        <v>5020603000</v>
      </c>
      <c r="D272" s="213" t="s">
        <v>1</v>
      </c>
      <c r="E272" s="213" t="s">
        <v>1136</v>
      </c>
    </row>
    <row r="273" spans="1:5" x14ac:dyDescent="0.25">
      <c r="A273" s="211" t="s">
        <v>674</v>
      </c>
      <c r="B273" s="212" t="s">
        <v>88</v>
      </c>
      <c r="C273" s="200">
        <v>5021101000</v>
      </c>
      <c r="D273" s="213" t="s">
        <v>1</v>
      </c>
      <c r="E273" s="213" t="s">
        <v>1137</v>
      </c>
    </row>
    <row r="274" spans="1:5" x14ac:dyDescent="0.25">
      <c r="A274" s="211" t="s">
        <v>675</v>
      </c>
      <c r="B274" s="212" t="s">
        <v>89</v>
      </c>
      <c r="C274" s="200">
        <v>5021102000</v>
      </c>
      <c r="D274" s="213" t="s">
        <v>1</v>
      </c>
      <c r="E274" s="213" t="s">
        <v>1138</v>
      </c>
    </row>
    <row r="275" spans="1:5" x14ac:dyDescent="0.25">
      <c r="A275" s="211" t="s">
        <v>676</v>
      </c>
      <c r="B275" s="212" t="s">
        <v>438</v>
      </c>
      <c r="C275" s="200">
        <v>5021103000</v>
      </c>
      <c r="D275" s="213" t="s">
        <v>1</v>
      </c>
      <c r="E275" s="213" t="s">
        <v>1139</v>
      </c>
    </row>
    <row r="276" spans="1:5" x14ac:dyDescent="0.25">
      <c r="A276" s="211" t="s">
        <v>677</v>
      </c>
      <c r="B276" s="212" t="s">
        <v>91</v>
      </c>
      <c r="C276" s="200">
        <v>5021199000</v>
      </c>
      <c r="D276" s="213" t="s">
        <v>1</v>
      </c>
      <c r="E276" s="213" t="s">
        <v>1140</v>
      </c>
    </row>
    <row r="277" spans="1:5" x14ac:dyDescent="0.25">
      <c r="A277" s="211" t="s">
        <v>678</v>
      </c>
      <c r="B277" s="212" t="s">
        <v>90</v>
      </c>
      <c r="C277" s="200">
        <v>5021202000</v>
      </c>
      <c r="D277" s="213" t="s">
        <v>1</v>
      </c>
      <c r="E277" s="213" t="s">
        <v>1141</v>
      </c>
    </row>
    <row r="278" spans="1:5" x14ac:dyDescent="0.25">
      <c r="A278" s="211" t="s">
        <v>679</v>
      </c>
      <c r="B278" s="212" t="s">
        <v>310</v>
      </c>
      <c r="C278" s="200">
        <v>5021203000</v>
      </c>
      <c r="D278" s="213" t="s">
        <v>1</v>
      </c>
      <c r="E278" s="213" t="s">
        <v>1142</v>
      </c>
    </row>
    <row r="279" spans="1:5" x14ac:dyDescent="0.25">
      <c r="A279" s="211" t="s">
        <v>680</v>
      </c>
      <c r="B279" s="212" t="s">
        <v>309</v>
      </c>
      <c r="C279" s="200">
        <v>5021299000</v>
      </c>
      <c r="D279" s="213" t="s">
        <v>1</v>
      </c>
      <c r="E279" s="213" t="s">
        <v>1143</v>
      </c>
    </row>
    <row r="280" spans="1:5" x14ac:dyDescent="0.25">
      <c r="A280" s="211" t="s">
        <v>681</v>
      </c>
      <c r="B280" s="212" t="s">
        <v>439</v>
      </c>
      <c r="C280" s="200">
        <v>5021302000</v>
      </c>
      <c r="D280" s="213" t="s">
        <v>1</v>
      </c>
      <c r="E280" s="213" t="s">
        <v>1144</v>
      </c>
    </row>
    <row r="281" spans="1:5" x14ac:dyDescent="0.25">
      <c r="A281" s="211" t="s">
        <v>682</v>
      </c>
      <c r="B281" s="212" t="s">
        <v>1145</v>
      </c>
      <c r="C281" s="200">
        <v>5021303097</v>
      </c>
      <c r="D281" s="213" t="s">
        <v>1</v>
      </c>
      <c r="E281" s="213" t="s">
        <v>1146</v>
      </c>
    </row>
    <row r="282" spans="1:5" x14ac:dyDescent="0.25">
      <c r="A282" s="211" t="s">
        <v>683</v>
      </c>
      <c r="B282" s="212" t="s">
        <v>1147</v>
      </c>
      <c r="C282" s="200">
        <v>5021303098</v>
      </c>
      <c r="D282" s="213" t="s">
        <v>1</v>
      </c>
      <c r="E282" s="213" t="s">
        <v>1148</v>
      </c>
    </row>
    <row r="283" spans="1:5" x14ac:dyDescent="0.25">
      <c r="A283" s="211" t="s">
        <v>684</v>
      </c>
      <c r="B283" s="212" t="s">
        <v>440</v>
      </c>
      <c r="C283" s="200">
        <v>5021304001</v>
      </c>
      <c r="D283" s="213" t="s">
        <v>1</v>
      </c>
      <c r="E283" s="213" t="s">
        <v>1149</v>
      </c>
    </row>
    <row r="284" spans="1:5" x14ac:dyDescent="0.25">
      <c r="A284" s="211" t="s">
        <v>685</v>
      </c>
      <c r="B284" s="212" t="s">
        <v>441</v>
      </c>
      <c r="C284" s="200">
        <v>5021304099</v>
      </c>
      <c r="D284" s="213" t="s">
        <v>1</v>
      </c>
      <c r="E284" s="213" t="s">
        <v>1150</v>
      </c>
    </row>
    <row r="285" spans="1:5" x14ac:dyDescent="0.25">
      <c r="A285" s="211" t="s">
        <v>686</v>
      </c>
      <c r="B285" s="212" t="s">
        <v>442</v>
      </c>
      <c r="C285" s="200">
        <v>5021305001</v>
      </c>
      <c r="D285" s="213" t="s">
        <v>1</v>
      </c>
      <c r="E285" s="213" t="s">
        <v>1151</v>
      </c>
    </row>
    <row r="286" spans="1:5" x14ac:dyDescent="0.25">
      <c r="A286" s="211" t="s">
        <v>687</v>
      </c>
      <c r="B286" s="212" t="s">
        <v>443</v>
      </c>
      <c r="C286" s="200">
        <v>5021305002</v>
      </c>
      <c r="D286" s="213" t="s">
        <v>1</v>
      </c>
      <c r="E286" s="213" t="s">
        <v>1152</v>
      </c>
    </row>
    <row r="287" spans="1:5" x14ac:dyDescent="0.25">
      <c r="A287" s="211" t="s">
        <v>688</v>
      </c>
      <c r="B287" s="212" t="s">
        <v>444</v>
      </c>
      <c r="C287" s="200">
        <v>5021305003</v>
      </c>
      <c r="D287" s="213" t="s">
        <v>1</v>
      </c>
      <c r="E287" s="213" t="s">
        <v>1153</v>
      </c>
    </row>
    <row r="288" spans="1:5" x14ac:dyDescent="0.25">
      <c r="A288" s="211" t="s">
        <v>689</v>
      </c>
      <c r="B288" s="212" t="s">
        <v>445</v>
      </c>
      <c r="C288" s="200">
        <v>5021305007</v>
      </c>
      <c r="D288" s="213" t="s">
        <v>1</v>
      </c>
      <c r="E288" s="213" t="s">
        <v>1154</v>
      </c>
    </row>
    <row r="289" spans="1:5" x14ac:dyDescent="0.25">
      <c r="A289" s="211" t="s">
        <v>690</v>
      </c>
      <c r="B289" s="212" t="s">
        <v>446</v>
      </c>
      <c r="C289" s="200">
        <v>5021305008</v>
      </c>
      <c r="D289" s="213" t="s">
        <v>1</v>
      </c>
      <c r="E289" s="213" t="s">
        <v>1155</v>
      </c>
    </row>
    <row r="290" spans="1:5" x14ac:dyDescent="0.25">
      <c r="A290" s="211" t="s">
        <v>691</v>
      </c>
      <c r="B290" s="212" t="s">
        <v>447</v>
      </c>
      <c r="C290" s="200">
        <v>5021305009</v>
      </c>
      <c r="D290" s="213" t="s">
        <v>1</v>
      </c>
      <c r="E290" s="213" t="s">
        <v>1156</v>
      </c>
    </row>
    <row r="291" spans="1:5" x14ac:dyDescent="0.25">
      <c r="A291" s="211" t="s">
        <v>692</v>
      </c>
      <c r="B291" s="212" t="s">
        <v>448</v>
      </c>
      <c r="C291" s="200">
        <v>5021305010</v>
      </c>
      <c r="D291" s="213" t="s">
        <v>1</v>
      </c>
      <c r="E291" s="213" t="s">
        <v>1157</v>
      </c>
    </row>
    <row r="292" spans="1:5" x14ac:dyDescent="0.25">
      <c r="A292" s="211" t="s">
        <v>693</v>
      </c>
      <c r="B292" s="212" t="s">
        <v>449</v>
      </c>
      <c r="C292" s="200">
        <v>5021305011</v>
      </c>
      <c r="D292" s="213" t="s">
        <v>1</v>
      </c>
      <c r="E292" s="213" t="s">
        <v>1158</v>
      </c>
    </row>
    <row r="293" spans="1:5" x14ac:dyDescent="0.25">
      <c r="A293" s="211" t="s">
        <v>694</v>
      </c>
      <c r="B293" s="212" t="s">
        <v>450</v>
      </c>
      <c r="C293" s="200">
        <v>5021305012</v>
      </c>
      <c r="D293" s="213" t="s">
        <v>1</v>
      </c>
      <c r="E293" s="213" t="s">
        <v>1159</v>
      </c>
    </row>
    <row r="294" spans="1:5" x14ac:dyDescent="0.25">
      <c r="A294" s="211" t="s">
        <v>695</v>
      </c>
      <c r="B294" s="212" t="s">
        <v>451</v>
      </c>
      <c r="C294" s="200">
        <v>5021305013</v>
      </c>
      <c r="D294" s="213" t="s">
        <v>1</v>
      </c>
      <c r="E294" s="213" t="s">
        <v>1160</v>
      </c>
    </row>
    <row r="295" spans="1:5" x14ac:dyDescent="0.25">
      <c r="A295" s="211" t="s">
        <v>696</v>
      </c>
      <c r="B295" s="212" t="s">
        <v>452</v>
      </c>
      <c r="C295" s="200">
        <v>5021305014</v>
      </c>
      <c r="D295" s="213" t="s">
        <v>1</v>
      </c>
      <c r="E295" s="213" t="s">
        <v>1161</v>
      </c>
    </row>
    <row r="296" spans="1:5" x14ac:dyDescent="0.25">
      <c r="A296" s="211" t="s">
        <v>697</v>
      </c>
      <c r="B296" s="212" t="s">
        <v>1162</v>
      </c>
      <c r="C296" s="200">
        <v>5021305099</v>
      </c>
      <c r="D296" s="213" t="s">
        <v>1</v>
      </c>
      <c r="E296" s="213" t="s">
        <v>1163</v>
      </c>
    </row>
    <row r="297" spans="1:5" x14ac:dyDescent="0.25">
      <c r="A297" s="211" t="s">
        <v>698</v>
      </c>
      <c r="B297" s="212" t="s">
        <v>453</v>
      </c>
      <c r="C297" s="200">
        <v>5021306001</v>
      </c>
      <c r="D297" s="213" t="s">
        <v>1</v>
      </c>
      <c r="E297" s="213" t="s">
        <v>1164</v>
      </c>
    </row>
    <row r="298" spans="1:5" x14ac:dyDescent="0.25">
      <c r="A298" s="211" t="s">
        <v>699</v>
      </c>
      <c r="B298" s="212" t="s">
        <v>454</v>
      </c>
      <c r="C298" s="200">
        <v>5021306003</v>
      </c>
      <c r="D298" s="213" t="s">
        <v>1</v>
      </c>
      <c r="E298" s="213" t="s">
        <v>1165</v>
      </c>
    </row>
    <row r="299" spans="1:5" x14ac:dyDescent="0.25">
      <c r="A299" s="211" t="s">
        <v>700</v>
      </c>
      <c r="B299" s="212" t="s">
        <v>455</v>
      </c>
      <c r="C299" s="200">
        <v>5021306004</v>
      </c>
      <c r="D299" s="213" t="s">
        <v>1</v>
      </c>
      <c r="E299" s="213" t="s">
        <v>1166</v>
      </c>
    </row>
    <row r="300" spans="1:5" x14ac:dyDescent="0.25">
      <c r="A300" s="211" t="s">
        <v>701</v>
      </c>
      <c r="B300" s="212" t="s">
        <v>456</v>
      </c>
      <c r="C300" s="200">
        <v>5021306099</v>
      </c>
      <c r="D300" s="213" t="s">
        <v>1</v>
      </c>
      <c r="E300" s="213" t="s">
        <v>1167</v>
      </c>
    </row>
    <row r="301" spans="1:5" x14ac:dyDescent="0.25">
      <c r="A301" s="211" t="s">
        <v>702</v>
      </c>
      <c r="B301" s="212" t="s">
        <v>457</v>
      </c>
      <c r="C301" s="200">
        <v>5021307000</v>
      </c>
      <c r="D301" s="213" t="s">
        <v>1</v>
      </c>
      <c r="E301" s="213" t="s">
        <v>1168</v>
      </c>
    </row>
    <row r="302" spans="1:5" x14ac:dyDescent="0.25">
      <c r="A302" s="211" t="s">
        <v>703</v>
      </c>
      <c r="B302" s="212" t="s">
        <v>1169</v>
      </c>
      <c r="C302" s="200">
        <v>5021307000</v>
      </c>
      <c r="D302" s="213" t="s">
        <v>1</v>
      </c>
      <c r="E302" s="213" t="s">
        <v>1170</v>
      </c>
    </row>
    <row r="303" spans="1:5" x14ac:dyDescent="0.25">
      <c r="A303" s="211" t="s">
        <v>704</v>
      </c>
      <c r="B303" s="212" t="s">
        <v>458</v>
      </c>
      <c r="C303" s="200">
        <v>5021407000</v>
      </c>
      <c r="D303" s="213" t="s">
        <v>1</v>
      </c>
      <c r="E303" s="213" t="s">
        <v>1171</v>
      </c>
    </row>
    <row r="304" spans="1:5" x14ac:dyDescent="0.25">
      <c r="A304" s="211" t="s">
        <v>705</v>
      </c>
      <c r="B304" s="212" t="s">
        <v>93</v>
      </c>
      <c r="C304" s="200">
        <v>5021501000</v>
      </c>
      <c r="D304" s="213" t="s">
        <v>1</v>
      </c>
      <c r="E304" s="213" t="s">
        <v>1172</v>
      </c>
    </row>
    <row r="305" spans="1:5" x14ac:dyDescent="0.25">
      <c r="A305" s="211" t="s">
        <v>706</v>
      </c>
      <c r="B305" s="212" t="s">
        <v>94</v>
      </c>
      <c r="C305" s="200">
        <v>5021502000</v>
      </c>
      <c r="D305" s="213" t="s">
        <v>1</v>
      </c>
      <c r="E305" s="213" t="s">
        <v>1173</v>
      </c>
    </row>
    <row r="306" spans="1:5" x14ac:dyDescent="0.25">
      <c r="A306" s="223" t="s">
        <v>707</v>
      </c>
      <c r="B306" s="212" t="s">
        <v>95</v>
      </c>
      <c r="C306" s="200">
        <v>5021503000</v>
      </c>
      <c r="D306" s="213" t="s">
        <v>1</v>
      </c>
      <c r="E306" s="213" t="s">
        <v>1174</v>
      </c>
    </row>
    <row r="307" spans="1:5" x14ac:dyDescent="0.25">
      <c r="A307" s="211" t="s">
        <v>1175</v>
      </c>
      <c r="B307" s="212" t="s">
        <v>1176</v>
      </c>
      <c r="C307" s="200">
        <v>5021601000</v>
      </c>
      <c r="D307" s="213" t="s">
        <v>1</v>
      </c>
      <c r="E307" s="213" t="s">
        <v>1177</v>
      </c>
    </row>
    <row r="308" spans="1:5" x14ac:dyDescent="0.25">
      <c r="A308" s="211" t="s">
        <v>708</v>
      </c>
      <c r="B308" s="212" t="s">
        <v>459</v>
      </c>
      <c r="C308" s="200">
        <v>5029901000</v>
      </c>
      <c r="D308" s="213" t="s">
        <v>1</v>
      </c>
      <c r="E308" s="213" t="s">
        <v>1178</v>
      </c>
    </row>
    <row r="309" spans="1:5" x14ac:dyDescent="0.25">
      <c r="A309" s="211" t="s">
        <v>709</v>
      </c>
      <c r="B309" s="212" t="s">
        <v>307</v>
      </c>
      <c r="C309" s="200">
        <v>5029902000</v>
      </c>
      <c r="D309" s="213" t="s">
        <v>1</v>
      </c>
      <c r="E309" s="213" t="s">
        <v>1179</v>
      </c>
    </row>
    <row r="310" spans="1:5" x14ac:dyDescent="0.25">
      <c r="A310" s="211" t="s">
        <v>710</v>
      </c>
      <c r="B310" s="212" t="s">
        <v>86</v>
      </c>
      <c r="C310" s="200">
        <v>5029903000</v>
      </c>
      <c r="D310" s="213" t="s">
        <v>1</v>
      </c>
      <c r="E310" s="213" t="s">
        <v>1180</v>
      </c>
    </row>
    <row r="311" spans="1:5" x14ac:dyDescent="0.25">
      <c r="A311" s="211" t="s">
        <v>711</v>
      </c>
      <c r="B311" s="212" t="s">
        <v>87</v>
      </c>
      <c r="C311" s="200">
        <v>5029904000</v>
      </c>
      <c r="D311" s="213" t="s">
        <v>1</v>
      </c>
      <c r="E311" s="213" t="s">
        <v>1181</v>
      </c>
    </row>
    <row r="312" spans="1:5" x14ac:dyDescent="0.25">
      <c r="A312" s="211" t="s">
        <v>712</v>
      </c>
      <c r="B312" s="212" t="s">
        <v>308</v>
      </c>
      <c r="C312" s="200">
        <v>5029905000</v>
      </c>
      <c r="D312" s="213" t="s">
        <v>1</v>
      </c>
      <c r="E312" s="213" t="s">
        <v>1182</v>
      </c>
    </row>
    <row r="313" spans="1:5" x14ac:dyDescent="0.25">
      <c r="A313" s="211" t="s">
        <v>713</v>
      </c>
      <c r="B313" s="212" t="s">
        <v>460</v>
      </c>
      <c r="C313" s="200">
        <v>5029906000</v>
      </c>
      <c r="D313" s="213" t="s">
        <v>1</v>
      </c>
      <c r="E313" s="213" t="s">
        <v>1183</v>
      </c>
    </row>
    <row r="314" spans="1:5" x14ac:dyDescent="0.25">
      <c r="A314" s="211" t="s">
        <v>714</v>
      </c>
      <c r="B314" s="212" t="s">
        <v>97</v>
      </c>
      <c r="C314" s="200">
        <v>5029907000</v>
      </c>
      <c r="D314" s="213" t="s">
        <v>1</v>
      </c>
      <c r="E314" s="213" t="s">
        <v>1184</v>
      </c>
    </row>
    <row r="315" spans="1:5" x14ac:dyDescent="0.25">
      <c r="A315" s="211" t="s">
        <v>715</v>
      </c>
      <c r="B315" s="212" t="s">
        <v>92</v>
      </c>
      <c r="C315" s="200">
        <v>5029908000</v>
      </c>
      <c r="D315" s="213" t="s">
        <v>1</v>
      </c>
      <c r="E315" s="213" t="s">
        <v>1185</v>
      </c>
    </row>
    <row r="316" spans="1:5" x14ac:dyDescent="0.25">
      <c r="A316" s="211" t="s">
        <v>1186</v>
      </c>
      <c r="B316" s="212" t="s">
        <v>1187</v>
      </c>
      <c r="C316" s="200">
        <v>5029918000</v>
      </c>
      <c r="D316" s="213" t="s">
        <v>1</v>
      </c>
      <c r="E316" s="213" t="s">
        <v>1188</v>
      </c>
    </row>
    <row r="317" spans="1:5" x14ac:dyDescent="0.25">
      <c r="A317" s="211" t="s">
        <v>716</v>
      </c>
      <c r="B317" s="212" t="s">
        <v>461</v>
      </c>
      <c r="C317" s="200">
        <v>5029999000</v>
      </c>
      <c r="D317" s="213" t="s">
        <v>1</v>
      </c>
      <c r="E317" s="213" t="s">
        <v>125</v>
      </c>
    </row>
    <row r="318" spans="1:5" x14ac:dyDescent="0.25">
      <c r="A318" s="211" t="s">
        <v>799</v>
      </c>
      <c r="B318" s="212" t="s">
        <v>1189</v>
      </c>
      <c r="C318" s="200">
        <v>5029999000</v>
      </c>
      <c r="D318" s="213" t="s">
        <v>1</v>
      </c>
      <c r="E318" s="213" t="s">
        <v>312</v>
      </c>
    </row>
    <row r="319" spans="1:5" x14ac:dyDescent="0.25">
      <c r="A319" s="211" t="s">
        <v>1190</v>
      </c>
      <c r="B319" s="212" t="s">
        <v>1191</v>
      </c>
      <c r="C319" s="200">
        <v>5029999000</v>
      </c>
      <c r="D319" s="213" t="s">
        <v>1</v>
      </c>
      <c r="E319" s="213" t="s">
        <v>313</v>
      </c>
    </row>
    <row r="320" spans="1:5" x14ac:dyDescent="0.25">
      <c r="A320" s="211" t="s">
        <v>78</v>
      </c>
      <c r="B320" s="212" t="s">
        <v>1192</v>
      </c>
      <c r="C320" s="200">
        <v>5029999000</v>
      </c>
      <c r="D320" s="213" t="s">
        <v>1</v>
      </c>
      <c r="E320" s="213" t="s">
        <v>314</v>
      </c>
    </row>
    <row r="321" spans="1:5" x14ac:dyDescent="0.25">
      <c r="A321" s="211" t="s">
        <v>800</v>
      </c>
      <c r="B321" s="212" t="s">
        <v>1193</v>
      </c>
      <c r="C321" s="200">
        <v>5029999000</v>
      </c>
      <c r="D321" s="213" t="s">
        <v>1</v>
      </c>
      <c r="E321" s="213" t="s">
        <v>316</v>
      </c>
    </row>
    <row r="322" spans="1:5" x14ac:dyDescent="0.25">
      <c r="A322" s="211" t="s">
        <v>1194</v>
      </c>
      <c r="B322" s="212" t="s">
        <v>1195</v>
      </c>
      <c r="C322" s="200">
        <v>5029999000</v>
      </c>
      <c r="D322" s="213" t="s">
        <v>1</v>
      </c>
      <c r="E322" s="213" t="s">
        <v>319</v>
      </c>
    </row>
    <row r="323" spans="1:5" x14ac:dyDescent="0.25">
      <c r="A323" s="211" t="s">
        <v>1196</v>
      </c>
      <c r="B323" s="212" t="s">
        <v>1197</v>
      </c>
      <c r="C323" s="200">
        <v>5029999000</v>
      </c>
      <c r="D323" s="213" t="s">
        <v>1</v>
      </c>
      <c r="E323" s="213" t="s">
        <v>322</v>
      </c>
    </row>
    <row r="324" spans="1:5" x14ac:dyDescent="0.25">
      <c r="A324" s="211" t="s">
        <v>1198</v>
      </c>
      <c r="B324" s="212" t="s">
        <v>1199</v>
      </c>
      <c r="C324" s="200">
        <v>5029999000</v>
      </c>
      <c r="D324" s="213" t="s">
        <v>1</v>
      </c>
      <c r="E324" s="213" t="s">
        <v>1200</v>
      </c>
    </row>
    <row r="325" spans="1:5" x14ac:dyDescent="0.25">
      <c r="A325" s="211" t="s">
        <v>1201</v>
      </c>
      <c r="B325" s="212" t="s">
        <v>1202</v>
      </c>
      <c r="C325" s="200">
        <v>5029999000</v>
      </c>
      <c r="D325" s="213" t="s">
        <v>1</v>
      </c>
      <c r="E325" s="213" t="s">
        <v>1203</v>
      </c>
    </row>
    <row r="326" spans="1:5" x14ac:dyDescent="0.25">
      <c r="A326" s="211" t="s">
        <v>1204</v>
      </c>
      <c r="B326" s="212" t="s">
        <v>1205</v>
      </c>
      <c r="C326" s="200">
        <v>5029999000</v>
      </c>
      <c r="D326" s="213" t="s">
        <v>1</v>
      </c>
      <c r="E326" s="213" t="s">
        <v>1206</v>
      </c>
    </row>
    <row r="327" spans="1:5" x14ac:dyDescent="0.25">
      <c r="A327" s="211" t="s">
        <v>1207</v>
      </c>
      <c r="B327" s="212" t="s">
        <v>1208</v>
      </c>
      <c r="C327" s="200">
        <v>5029999000</v>
      </c>
      <c r="D327" s="213" t="s">
        <v>1</v>
      </c>
      <c r="E327" s="213" t="s">
        <v>1209</v>
      </c>
    </row>
    <row r="328" spans="1:5" x14ac:dyDescent="0.25">
      <c r="A328" s="211" t="s">
        <v>1210</v>
      </c>
      <c r="B328" s="212" t="s">
        <v>1211</v>
      </c>
      <c r="C328" s="200">
        <v>5029999000</v>
      </c>
      <c r="D328" s="213" t="s">
        <v>1</v>
      </c>
      <c r="E328" s="213" t="s">
        <v>1212</v>
      </c>
    </row>
    <row r="329" spans="1:5" x14ac:dyDescent="0.25">
      <c r="A329" s="211" t="s">
        <v>1213</v>
      </c>
      <c r="B329" s="212" t="s">
        <v>1214</v>
      </c>
      <c r="C329" s="200">
        <v>5029999000</v>
      </c>
      <c r="D329" s="213" t="s">
        <v>1</v>
      </c>
      <c r="E329" s="213" t="s">
        <v>1215</v>
      </c>
    </row>
    <row r="330" spans="1:5" x14ac:dyDescent="0.25">
      <c r="A330" s="211" t="s">
        <v>1216</v>
      </c>
      <c r="B330" s="212" t="s">
        <v>1217</v>
      </c>
      <c r="C330" s="200">
        <v>5029999000</v>
      </c>
      <c r="D330" s="213" t="s">
        <v>1</v>
      </c>
      <c r="E330" s="213" t="s">
        <v>1218</v>
      </c>
    </row>
    <row r="331" spans="1:5" x14ac:dyDescent="0.25">
      <c r="A331" s="211" t="s">
        <v>1219</v>
      </c>
      <c r="B331" s="212" t="s">
        <v>1220</v>
      </c>
      <c r="C331" s="200">
        <v>5029999000</v>
      </c>
      <c r="D331" s="213" t="s">
        <v>1</v>
      </c>
      <c r="E331" s="213" t="s">
        <v>1221</v>
      </c>
    </row>
    <row r="332" spans="1:5" x14ac:dyDescent="0.25">
      <c r="A332" s="223" t="s">
        <v>717</v>
      </c>
      <c r="B332" s="212" t="s">
        <v>99</v>
      </c>
      <c r="C332" s="200">
        <v>5030102000</v>
      </c>
      <c r="D332" s="213" t="s">
        <v>1</v>
      </c>
      <c r="E332" s="213" t="s">
        <v>119</v>
      </c>
    </row>
    <row r="333" spans="1:5" x14ac:dyDescent="0.25">
      <c r="A333" s="223" t="s">
        <v>718</v>
      </c>
      <c r="B333" s="212" t="s">
        <v>98</v>
      </c>
      <c r="C333" s="200">
        <v>5030104000</v>
      </c>
      <c r="D333" s="213" t="s">
        <v>1</v>
      </c>
      <c r="E333" s="213" t="s">
        <v>118</v>
      </c>
    </row>
    <row r="334" spans="1:5" x14ac:dyDescent="0.25">
      <c r="A334" s="223" t="s">
        <v>719</v>
      </c>
      <c r="B334" s="212" t="s">
        <v>1222</v>
      </c>
      <c r="C334" s="200">
        <v>5050102000</v>
      </c>
      <c r="D334" s="213" t="s">
        <v>1</v>
      </c>
      <c r="E334" s="213" t="s">
        <v>1223</v>
      </c>
    </row>
    <row r="335" spans="1:5" x14ac:dyDescent="0.25">
      <c r="A335" s="211" t="s">
        <v>720</v>
      </c>
      <c r="B335" s="212" t="s">
        <v>1224</v>
      </c>
      <c r="C335" s="200">
        <v>5050103099</v>
      </c>
      <c r="D335" s="213" t="s">
        <v>1</v>
      </c>
      <c r="E335" s="213" t="s">
        <v>1225</v>
      </c>
    </row>
    <row r="336" spans="1:5" x14ac:dyDescent="0.25">
      <c r="A336" s="211" t="s">
        <v>721</v>
      </c>
      <c r="B336" s="212" t="s">
        <v>462</v>
      </c>
      <c r="C336" s="200">
        <v>5050104001</v>
      </c>
      <c r="D336" s="213" t="s">
        <v>1</v>
      </c>
      <c r="E336" s="213" t="s">
        <v>1226</v>
      </c>
    </row>
    <row r="337" spans="1:5" x14ac:dyDescent="0.25">
      <c r="A337" s="211" t="s">
        <v>722</v>
      </c>
      <c r="B337" s="212" t="s">
        <v>463</v>
      </c>
      <c r="C337" s="200">
        <v>5050104099</v>
      </c>
      <c r="D337" s="213" t="s">
        <v>1</v>
      </c>
      <c r="E337" s="213" t="s">
        <v>1227</v>
      </c>
    </row>
    <row r="338" spans="1:5" x14ac:dyDescent="0.25">
      <c r="A338" s="211" t="s">
        <v>723</v>
      </c>
      <c r="B338" s="212" t="s">
        <v>464</v>
      </c>
      <c r="C338" s="200">
        <v>5050105001</v>
      </c>
      <c r="D338" s="213" t="s">
        <v>1</v>
      </c>
      <c r="E338" s="213" t="s">
        <v>1228</v>
      </c>
    </row>
    <row r="339" spans="1:5" x14ac:dyDescent="0.25">
      <c r="A339" s="211" t="s">
        <v>724</v>
      </c>
      <c r="B339" s="212" t="s">
        <v>465</v>
      </c>
      <c r="C339" s="200">
        <v>5050105002</v>
      </c>
      <c r="D339" s="213" t="s">
        <v>1</v>
      </c>
      <c r="E339" s="213" t="s">
        <v>1229</v>
      </c>
    </row>
    <row r="340" spans="1:5" x14ac:dyDescent="0.25">
      <c r="A340" s="211" t="s">
        <v>725</v>
      </c>
      <c r="B340" s="212" t="s">
        <v>466</v>
      </c>
      <c r="C340" s="200">
        <v>5050105003</v>
      </c>
      <c r="D340" s="213" t="s">
        <v>1</v>
      </c>
      <c r="E340" s="213" t="s">
        <v>1230</v>
      </c>
    </row>
    <row r="341" spans="1:5" x14ac:dyDescent="0.25">
      <c r="A341" s="211" t="s">
        <v>726</v>
      </c>
      <c r="B341" s="212" t="s">
        <v>467</v>
      </c>
      <c r="C341" s="200">
        <v>5050105004</v>
      </c>
      <c r="D341" s="213" t="s">
        <v>1</v>
      </c>
      <c r="E341" s="213" t="s">
        <v>1231</v>
      </c>
    </row>
    <row r="342" spans="1:5" x14ac:dyDescent="0.25">
      <c r="A342" s="211" t="s">
        <v>727</v>
      </c>
      <c r="B342" s="212" t="s">
        <v>468</v>
      </c>
      <c r="C342" s="200">
        <v>5050105007</v>
      </c>
      <c r="D342" s="213" t="s">
        <v>1</v>
      </c>
      <c r="E342" s="213" t="s">
        <v>1232</v>
      </c>
    </row>
    <row r="343" spans="1:5" x14ac:dyDescent="0.25">
      <c r="A343" s="211" t="s">
        <v>728</v>
      </c>
      <c r="B343" s="212" t="s">
        <v>469</v>
      </c>
      <c r="C343" s="200">
        <v>5050105008</v>
      </c>
      <c r="D343" s="213" t="s">
        <v>1</v>
      </c>
      <c r="E343" s="213" t="s">
        <v>1233</v>
      </c>
    </row>
    <row r="344" spans="1:5" x14ac:dyDescent="0.25">
      <c r="A344" s="211" t="s">
        <v>729</v>
      </c>
      <c r="B344" s="212" t="s">
        <v>470</v>
      </c>
      <c r="C344" s="200">
        <v>5050105009</v>
      </c>
      <c r="D344" s="213" t="s">
        <v>1</v>
      </c>
      <c r="E344" s="213" t="s">
        <v>1234</v>
      </c>
    </row>
    <row r="345" spans="1:5" x14ac:dyDescent="0.25">
      <c r="A345" s="211" t="s">
        <v>730</v>
      </c>
      <c r="B345" s="212" t="s">
        <v>471</v>
      </c>
      <c r="C345" s="200">
        <v>5050105010</v>
      </c>
      <c r="D345" s="213" t="s">
        <v>1</v>
      </c>
      <c r="E345" s="213" t="s">
        <v>1235</v>
      </c>
    </row>
    <row r="346" spans="1:5" x14ac:dyDescent="0.25">
      <c r="A346" s="211" t="s">
        <v>731</v>
      </c>
      <c r="B346" s="212" t="s">
        <v>472</v>
      </c>
      <c r="C346" s="200">
        <v>5050105013</v>
      </c>
      <c r="D346" s="213" t="s">
        <v>1</v>
      </c>
      <c r="E346" s="213" t="s">
        <v>1236</v>
      </c>
    </row>
    <row r="347" spans="1:5" x14ac:dyDescent="0.25">
      <c r="A347" s="211" t="s">
        <v>732</v>
      </c>
      <c r="B347" s="212" t="s">
        <v>473</v>
      </c>
      <c r="C347" s="200">
        <v>5050105014</v>
      </c>
      <c r="D347" s="213" t="s">
        <v>1</v>
      </c>
      <c r="E347" s="213" t="s">
        <v>1237</v>
      </c>
    </row>
    <row r="348" spans="1:5" x14ac:dyDescent="0.25">
      <c r="A348" s="211" t="s">
        <v>733</v>
      </c>
      <c r="B348" s="212" t="s">
        <v>474</v>
      </c>
      <c r="C348" s="200">
        <v>5050105099</v>
      </c>
      <c r="D348" s="213" t="s">
        <v>1</v>
      </c>
      <c r="E348" s="213" t="s">
        <v>1238</v>
      </c>
    </row>
    <row r="349" spans="1:5" x14ac:dyDescent="0.25">
      <c r="A349" s="211" t="s">
        <v>734</v>
      </c>
      <c r="B349" s="212" t="s">
        <v>475</v>
      </c>
      <c r="C349" s="200">
        <v>5050106001</v>
      </c>
      <c r="D349" s="213" t="s">
        <v>1</v>
      </c>
      <c r="E349" s="213" t="s">
        <v>1239</v>
      </c>
    </row>
    <row r="350" spans="1:5" x14ac:dyDescent="0.25">
      <c r="A350" s="211" t="s">
        <v>735</v>
      </c>
      <c r="B350" s="212" t="s">
        <v>476</v>
      </c>
      <c r="C350" s="200">
        <v>5050106003</v>
      </c>
      <c r="D350" s="213" t="s">
        <v>1</v>
      </c>
      <c r="E350" s="213" t="s">
        <v>1240</v>
      </c>
    </row>
    <row r="351" spans="1:5" x14ac:dyDescent="0.25">
      <c r="A351" s="211" t="s">
        <v>736</v>
      </c>
      <c r="B351" s="212" t="s">
        <v>477</v>
      </c>
      <c r="C351" s="200">
        <v>5050106004</v>
      </c>
      <c r="D351" s="213" t="s">
        <v>1</v>
      </c>
      <c r="E351" s="213" t="s">
        <v>1241</v>
      </c>
    </row>
    <row r="352" spans="1:5" x14ac:dyDescent="0.25">
      <c r="A352" s="211" t="s">
        <v>737</v>
      </c>
      <c r="B352" s="212" t="s">
        <v>478</v>
      </c>
      <c r="C352" s="200">
        <v>5050106099</v>
      </c>
      <c r="D352" s="213" t="s">
        <v>1</v>
      </c>
      <c r="E352" s="213" t="s">
        <v>1242</v>
      </c>
    </row>
    <row r="353" spans="1:5" x14ac:dyDescent="0.25">
      <c r="A353" s="211" t="s">
        <v>738</v>
      </c>
      <c r="B353" s="212" t="s">
        <v>479</v>
      </c>
      <c r="C353" s="200">
        <v>5050107001</v>
      </c>
      <c r="D353" s="213" t="s">
        <v>1</v>
      </c>
      <c r="E353" s="213" t="s">
        <v>1243</v>
      </c>
    </row>
    <row r="354" spans="1:5" x14ac:dyDescent="0.25">
      <c r="A354" s="211" t="s">
        <v>739</v>
      </c>
      <c r="B354" s="212" t="s">
        <v>480</v>
      </c>
      <c r="C354" s="200">
        <v>5050107002</v>
      </c>
      <c r="D354" s="213" t="s">
        <v>1</v>
      </c>
      <c r="E354" s="213" t="s">
        <v>1244</v>
      </c>
    </row>
    <row r="355" spans="1:5" x14ac:dyDescent="0.25">
      <c r="A355" s="211" t="s">
        <v>740</v>
      </c>
      <c r="B355" s="212" t="s">
        <v>481</v>
      </c>
      <c r="C355" s="200">
        <v>5050199000</v>
      </c>
      <c r="D355" s="213" t="s">
        <v>1</v>
      </c>
      <c r="E355" s="213" t="s">
        <v>311</v>
      </c>
    </row>
    <row r="356" spans="1:5" x14ac:dyDescent="0.25">
      <c r="A356" s="211" t="s">
        <v>1245</v>
      </c>
      <c r="B356" s="212" t="s">
        <v>1246</v>
      </c>
      <c r="C356" s="200">
        <v>5050303000</v>
      </c>
      <c r="D356" s="213" t="s">
        <v>1</v>
      </c>
      <c r="E356" s="213" t="s">
        <v>1247</v>
      </c>
    </row>
    <row r="357" spans="1:5" x14ac:dyDescent="0.25">
      <c r="A357" s="211" t="s">
        <v>1248</v>
      </c>
      <c r="B357" s="212" t="s">
        <v>1249</v>
      </c>
      <c r="C357" s="200">
        <v>5050306000</v>
      </c>
      <c r="D357" s="213" t="s">
        <v>1</v>
      </c>
      <c r="E357" s="213" t="s">
        <v>1250</v>
      </c>
    </row>
    <row r="358" spans="1:5" x14ac:dyDescent="0.25">
      <c r="A358" s="211" t="s">
        <v>1251</v>
      </c>
      <c r="B358" s="212" t="s">
        <v>1252</v>
      </c>
      <c r="C358" s="200">
        <v>5050307000</v>
      </c>
      <c r="D358" s="213" t="s">
        <v>1</v>
      </c>
      <c r="E358" s="213" t="s">
        <v>1253</v>
      </c>
    </row>
    <row r="359" spans="1:5" x14ac:dyDescent="0.25">
      <c r="A359" s="211" t="s">
        <v>1254</v>
      </c>
      <c r="B359" s="212" t="s">
        <v>1255</v>
      </c>
      <c r="C359" s="200">
        <v>5050309000</v>
      </c>
      <c r="D359" s="213" t="s">
        <v>1</v>
      </c>
      <c r="E359" s="213" t="s">
        <v>1256</v>
      </c>
    </row>
    <row r="360" spans="1:5" x14ac:dyDescent="0.25">
      <c r="A360" s="214" t="s">
        <v>1257</v>
      </c>
      <c r="B360" s="212" t="s">
        <v>1258</v>
      </c>
      <c r="C360" s="218" t="s">
        <v>517</v>
      </c>
      <c r="D360" s="213" t="s">
        <v>1</v>
      </c>
      <c r="E360" s="213" t="s">
        <v>808</v>
      </c>
    </row>
    <row r="361" spans="1:5" x14ac:dyDescent="0.25">
      <c r="A361" s="214" t="s">
        <v>1259</v>
      </c>
      <c r="B361" s="212" t="s">
        <v>1260</v>
      </c>
      <c r="C361" s="218" t="s">
        <v>517</v>
      </c>
      <c r="D361" s="213" t="s">
        <v>1</v>
      </c>
      <c r="E361" s="213" t="s">
        <v>808</v>
      </c>
    </row>
    <row r="362" spans="1:5" x14ac:dyDescent="0.25">
      <c r="A362" s="214" t="s">
        <v>1309</v>
      </c>
      <c r="B362" s="212" t="s">
        <v>509</v>
      </c>
      <c r="C362" s="218" t="s">
        <v>510</v>
      </c>
      <c r="D362" s="213" t="s">
        <v>1</v>
      </c>
      <c r="E362" s="213" t="s">
        <v>808</v>
      </c>
    </row>
    <row r="363" spans="1:5" x14ac:dyDescent="0.25">
      <c r="A363" s="214" t="s">
        <v>518</v>
      </c>
      <c r="B363" s="212" t="s">
        <v>519</v>
      </c>
      <c r="C363" s="218" t="s">
        <v>520</v>
      </c>
      <c r="D363" s="213" t="s">
        <v>1</v>
      </c>
      <c r="E363" s="213" t="s">
        <v>1261</v>
      </c>
    </row>
    <row r="364" spans="1:5" x14ac:dyDescent="0.25">
      <c r="A364" s="211" t="s">
        <v>514</v>
      </c>
      <c r="B364" s="212" t="s">
        <v>515</v>
      </c>
      <c r="C364" s="200" t="s">
        <v>516</v>
      </c>
      <c r="D364" s="213" t="s">
        <v>1</v>
      </c>
      <c r="E364" s="213" t="s">
        <v>1262</v>
      </c>
    </row>
    <row r="365" spans="1:5" x14ac:dyDescent="0.25">
      <c r="A365" s="211" t="s">
        <v>511</v>
      </c>
      <c r="B365" s="212" t="s">
        <v>512</v>
      </c>
      <c r="C365" s="200" t="s">
        <v>513</v>
      </c>
      <c r="D365" s="213" t="s">
        <v>1</v>
      </c>
      <c r="E365" s="213" t="s">
        <v>808</v>
      </c>
    </row>
    <row r="366" spans="1:5" x14ac:dyDescent="0.25">
      <c r="A366" s="211" t="s">
        <v>1263</v>
      </c>
      <c r="B366" s="212" t="s">
        <v>1264</v>
      </c>
      <c r="C366" s="200" t="s">
        <v>1265</v>
      </c>
      <c r="D366" s="213" t="s">
        <v>1</v>
      </c>
      <c r="E366" s="213" t="s">
        <v>808</v>
      </c>
    </row>
    <row r="367" spans="1:5" x14ac:dyDescent="0.25">
      <c r="A367" s="211" t="s">
        <v>1266</v>
      </c>
      <c r="B367" s="212" t="s">
        <v>1267</v>
      </c>
      <c r="C367" s="200" t="s">
        <v>1268</v>
      </c>
      <c r="D367" s="213" t="s">
        <v>1</v>
      </c>
      <c r="E367" s="213" t="s">
        <v>808</v>
      </c>
    </row>
    <row r="368" spans="1:5" x14ac:dyDescent="0.25">
      <c r="A368" s="211" t="s">
        <v>1269</v>
      </c>
      <c r="B368" s="212" t="s">
        <v>1270</v>
      </c>
      <c r="C368" s="200" t="s">
        <v>1271</v>
      </c>
      <c r="D368" s="213" t="s">
        <v>1</v>
      </c>
      <c r="E368" s="213" t="s">
        <v>808</v>
      </c>
    </row>
    <row r="369" spans="1:5" x14ac:dyDescent="0.25">
      <c r="A369" s="211" t="s">
        <v>619</v>
      </c>
      <c r="B369" s="212" t="s">
        <v>403</v>
      </c>
      <c r="C369" s="200" t="s">
        <v>1272</v>
      </c>
      <c r="D369" s="213" t="s">
        <v>2</v>
      </c>
      <c r="E369" s="213" t="s">
        <v>1273</v>
      </c>
    </row>
    <row r="370" spans="1:5" x14ac:dyDescent="0.25">
      <c r="A370" s="211" t="s">
        <v>1274</v>
      </c>
      <c r="B370" s="212" t="s">
        <v>1275</v>
      </c>
      <c r="C370" s="200" t="s">
        <v>1276</v>
      </c>
      <c r="D370" s="213" t="s">
        <v>2</v>
      </c>
      <c r="E370" s="213" t="s">
        <v>1277</v>
      </c>
    </row>
    <row r="371" spans="1:5" x14ac:dyDescent="0.25">
      <c r="A371" s="211" t="s">
        <v>620</v>
      </c>
      <c r="B371" s="212" t="s">
        <v>404</v>
      </c>
      <c r="C371" s="200" t="s">
        <v>1278</v>
      </c>
      <c r="D371" s="213" t="s">
        <v>2</v>
      </c>
      <c r="E371" s="213" t="s">
        <v>1279</v>
      </c>
    </row>
    <row r="372" spans="1:5" x14ac:dyDescent="0.25">
      <c r="A372" s="186" t="s">
        <v>96</v>
      </c>
      <c r="B372" s="119" t="s">
        <v>315</v>
      </c>
      <c r="C372" s="132" t="s">
        <v>316</v>
      </c>
      <c r="D372" s="187" t="s">
        <v>1</v>
      </c>
      <c r="E372" s="132" t="s">
        <v>316</v>
      </c>
    </row>
    <row r="373" spans="1:5" x14ac:dyDescent="0.25">
      <c r="A373" s="186" t="s">
        <v>317</v>
      </c>
      <c r="B373" s="119" t="s">
        <v>318</v>
      </c>
      <c r="C373" s="132" t="s">
        <v>319</v>
      </c>
      <c r="D373" s="187" t="s">
        <v>1</v>
      </c>
      <c r="E373" s="132" t="s">
        <v>319</v>
      </c>
    </row>
    <row r="374" spans="1:5" x14ac:dyDescent="0.25">
      <c r="A374" s="186">
        <v>965</v>
      </c>
      <c r="B374" s="119" t="s">
        <v>320</v>
      </c>
      <c r="C374" s="132" t="s">
        <v>319</v>
      </c>
      <c r="D374" s="187" t="s">
        <v>1</v>
      </c>
      <c r="E374" s="132" t="s">
        <v>319</v>
      </c>
    </row>
    <row r="375" spans="1:5" x14ac:dyDescent="0.25">
      <c r="A375" s="186">
        <v>963</v>
      </c>
      <c r="B375" s="119" t="s">
        <v>321</v>
      </c>
      <c r="C375" s="132" t="s">
        <v>322</v>
      </c>
      <c r="D375" s="187" t="s">
        <v>1</v>
      </c>
      <c r="E375" s="132" t="s">
        <v>322</v>
      </c>
    </row>
    <row r="376" spans="1:5" x14ac:dyDescent="0.25">
      <c r="A376" s="186">
        <v>971</v>
      </c>
      <c r="B376" s="119" t="s">
        <v>98</v>
      </c>
      <c r="C376" s="132" t="s">
        <v>118</v>
      </c>
      <c r="D376" s="187" t="s">
        <v>1</v>
      </c>
      <c r="E376" s="132" t="s">
        <v>118</v>
      </c>
    </row>
    <row r="377" spans="1:5" x14ac:dyDescent="0.25">
      <c r="A377" s="188">
        <v>975</v>
      </c>
      <c r="B377" s="189" t="s">
        <v>99</v>
      </c>
      <c r="C377" s="133" t="s">
        <v>119</v>
      </c>
      <c r="D377" s="190" t="s">
        <v>1</v>
      </c>
      <c r="E377" s="133" t="s">
        <v>119</v>
      </c>
    </row>
    <row r="378" spans="1:5" x14ac:dyDescent="0.25">
      <c r="A378" s="198" t="s">
        <v>782</v>
      </c>
      <c r="B378" s="119" t="s">
        <v>783</v>
      </c>
      <c r="C378" s="132">
        <v>20401080</v>
      </c>
      <c r="D378" s="187" t="s">
        <v>1</v>
      </c>
      <c r="E378" s="132">
        <v>20401080</v>
      </c>
    </row>
    <row r="379" spans="1:5" x14ac:dyDescent="0.25">
      <c r="A379" s="199" t="s">
        <v>612</v>
      </c>
      <c r="B379" s="189" t="s">
        <v>613</v>
      </c>
      <c r="C379" s="133">
        <v>20201090</v>
      </c>
      <c r="D379" s="190" t="s">
        <v>1</v>
      </c>
      <c r="E379" s="133">
        <v>20201090</v>
      </c>
    </row>
  </sheetData>
  <phoneticPr fontId="23" type="noConversion"/>
  <conditionalFormatting sqref="C1">
    <cfRule type="duplicateValues" dxfId="3" priority="3"/>
  </conditionalFormatting>
  <conditionalFormatting sqref="C2:C371">
    <cfRule type="duplicateValues" dxfId="2" priority="4"/>
  </conditionalFormatting>
  <dataValidations count="1">
    <dataValidation type="list" allowBlank="1" showInputMessage="1" showErrorMessage="1" sqref="H1" xr:uid="{00000000-0002-0000-0100-000000000000}">
      <formula1>$H$58:$H$72</formula1>
    </dataValidation>
  </dataValidations>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26"/>
  <sheetViews>
    <sheetView workbookViewId="0"/>
  </sheetViews>
  <sheetFormatPr defaultColWidth="9" defaultRowHeight="12.75" x14ac:dyDescent="0.2"/>
  <cols>
    <col min="1" max="1" width="54" style="6" bestFit="1" customWidth="1"/>
    <col min="2" max="2" width="11.375" style="6" customWidth="1"/>
    <col min="3" max="3" width="14.5" style="6" customWidth="1"/>
    <col min="4" max="4" width="17.125" style="6" customWidth="1"/>
    <col min="5" max="8" width="15.375" style="6" hidden="1" customWidth="1"/>
    <col min="9" max="9" width="16.25" style="6" customWidth="1"/>
    <col min="10" max="16384" width="9" style="6"/>
  </cols>
  <sheetData>
    <row r="1" spans="1:9" ht="25.5" x14ac:dyDescent="0.5">
      <c r="A1" s="4" t="s">
        <v>103</v>
      </c>
      <c r="B1" s="5"/>
      <c r="C1" s="5"/>
      <c r="D1" s="5"/>
      <c r="E1" s="5"/>
      <c r="F1" s="5"/>
      <c r="G1" s="5"/>
      <c r="H1" s="5"/>
      <c r="I1" s="5"/>
    </row>
    <row r="2" spans="1:9" ht="23.25" x14ac:dyDescent="0.35">
      <c r="A2" s="7" t="s">
        <v>108</v>
      </c>
      <c r="B2" s="5"/>
      <c r="C2" s="5"/>
      <c r="D2" s="5"/>
      <c r="E2" s="5"/>
      <c r="F2" s="5"/>
      <c r="G2" s="5"/>
      <c r="H2" s="5"/>
      <c r="I2" s="5"/>
    </row>
    <row r="3" spans="1:9" ht="15.75" x14ac:dyDescent="0.25">
      <c r="A3" s="8" t="s">
        <v>109</v>
      </c>
      <c r="B3" s="9"/>
      <c r="C3" s="9"/>
      <c r="D3" s="9"/>
      <c r="E3" s="9"/>
      <c r="F3" s="9"/>
      <c r="G3" s="9"/>
      <c r="H3" s="9"/>
      <c r="I3" s="9"/>
    </row>
    <row r="4" spans="1:9" ht="15.75" x14ac:dyDescent="0.25">
      <c r="A4" s="7" t="s">
        <v>110</v>
      </c>
      <c r="B4" s="9"/>
      <c r="C4" s="9"/>
      <c r="D4" s="10"/>
      <c r="E4" s="9"/>
      <c r="F4" s="9"/>
      <c r="G4" s="9"/>
      <c r="H4" s="9"/>
      <c r="I4" s="9"/>
    </row>
    <row r="5" spans="1:9" ht="15.75" x14ac:dyDescent="0.25">
      <c r="A5" s="30" t="s">
        <v>116</v>
      </c>
      <c r="B5" s="9"/>
      <c r="C5" s="9"/>
      <c r="D5" s="9"/>
      <c r="E5" s="9"/>
      <c r="F5" s="9"/>
      <c r="G5" s="9"/>
      <c r="H5" s="9"/>
      <c r="I5" s="9"/>
    </row>
    <row r="6" spans="1:9" ht="15.75" x14ac:dyDescent="0.2">
      <c r="A6" s="11">
        <f>'[2]78'!S3</f>
        <v>41639</v>
      </c>
      <c r="B6" s="9"/>
      <c r="C6" s="9"/>
      <c r="D6" s="9"/>
      <c r="E6" s="9"/>
      <c r="F6" s="9"/>
      <c r="G6" s="9"/>
      <c r="H6" s="9"/>
      <c r="I6" s="9"/>
    </row>
    <row r="7" spans="1:9" ht="19.5" thickBot="1" x14ac:dyDescent="0.35">
      <c r="A7" s="12"/>
      <c r="B7" s="9"/>
      <c r="C7" s="9"/>
      <c r="D7" s="9"/>
      <c r="E7" s="9"/>
      <c r="F7" s="9"/>
      <c r="G7" s="9"/>
      <c r="H7" s="9"/>
      <c r="I7" s="9"/>
    </row>
    <row r="8" spans="1:9" ht="48" thickTop="1" x14ac:dyDescent="0.2">
      <c r="A8" s="32" t="s">
        <v>111</v>
      </c>
      <c r="B8" s="33" t="s">
        <v>120</v>
      </c>
      <c r="C8" s="33" t="s">
        <v>121</v>
      </c>
      <c r="D8" s="34" t="s">
        <v>105</v>
      </c>
      <c r="E8" s="34" t="s">
        <v>113</v>
      </c>
      <c r="F8" s="34" t="s">
        <v>114</v>
      </c>
      <c r="G8" s="34" t="s">
        <v>115</v>
      </c>
      <c r="H8" s="34" t="s">
        <v>117</v>
      </c>
      <c r="I8" s="35" t="s">
        <v>104</v>
      </c>
    </row>
    <row r="9" spans="1:9" ht="27" customHeight="1" x14ac:dyDescent="0.25">
      <c r="A9" s="13" t="str">
        <f>VLOOKUP(B9,Account!$A$1:$C$314,2,)</f>
        <v>Petty Cash</v>
      </c>
      <c r="B9" s="36" t="s">
        <v>8</v>
      </c>
      <c r="C9" s="31">
        <f>VLOOKUP(B9,Account!$A$1:$C$314,3)</f>
        <v>1010102000</v>
      </c>
      <c r="D9" s="14">
        <f>E9+F9-G9</f>
        <v>10000</v>
      </c>
      <c r="E9" s="14">
        <v>10000</v>
      </c>
      <c r="F9" s="2">
        <v>0</v>
      </c>
      <c r="G9" s="2">
        <v>0</v>
      </c>
      <c r="H9" s="2"/>
      <c r="I9" s="15"/>
    </row>
    <row r="10" spans="1:9" ht="27" customHeight="1" x14ac:dyDescent="0.25">
      <c r="A10" s="13" t="str">
        <f>VLOOKUP(B10,Account!$A$1:$C$314,2,)</f>
        <v>Advances for Payroll</v>
      </c>
      <c r="B10" s="36" t="s">
        <v>9</v>
      </c>
      <c r="C10" s="31">
        <f>VLOOKUP(B10,Account!$A$1:$C$314,3)</f>
        <v>1010102000</v>
      </c>
      <c r="D10" s="28">
        <f>E10+F10-G10</f>
        <v>203.31</v>
      </c>
      <c r="E10" s="16">
        <v>203.31</v>
      </c>
      <c r="F10" s="3">
        <v>184219.26</v>
      </c>
      <c r="G10" s="3">
        <v>184219.26</v>
      </c>
      <c r="H10" s="37"/>
      <c r="I10" s="15"/>
    </row>
    <row r="11" spans="1:9" ht="27" customHeight="1" x14ac:dyDescent="0.25">
      <c r="A11" s="13" t="str">
        <f>VLOOKUP(B11,Account!$A$1:$C$314,2,)</f>
        <v>Cash in Bank-Local Currency, Current Account</v>
      </c>
      <c r="B11" s="36" t="s">
        <v>10</v>
      </c>
      <c r="C11" s="31">
        <f>VLOOKUP(B11,Account!$A$1:$C$314,3)</f>
        <v>1010202029</v>
      </c>
      <c r="D11" s="28">
        <f>E11+F11-G11</f>
        <v>2173845.75</v>
      </c>
      <c r="E11" s="16">
        <v>2766580.56</v>
      </c>
      <c r="F11" s="3">
        <v>569320</v>
      </c>
      <c r="G11" s="3">
        <v>1162054.81</v>
      </c>
      <c r="H11" s="37"/>
      <c r="I11" s="15"/>
    </row>
    <row r="12" spans="1:9" ht="27" hidden="1" customHeight="1" x14ac:dyDescent="0.25">
      <c r="A12" s="13" t="str">
        <f>VLOOKUP(B12,Account!$A$1:$C$314,2,)</f>
        <v>Advances to Officers and Employees</v>
      </c>
      <c r="B12" s="36" t="s">
        <v>12</v>
      </c>
      <c r="C12" s="31">
        <f>VLOOKUP(B12,Account!$A$1:$C$314,3)</f>
        <v>1030502000</v>
      </c>
      <c r="D12" s="28">
        <f>E12+F12-G12</f>
        <v>0</v>
      </c>
      <c r="E12" s="16">
        <v>0</v>
      </c>
      <c r="F12" s="3">
        <v>0</v>
      </c>
      <c r="G12" s="3">
        <v>0</v>
      </c>
      <c r="H12" s="37"/>
      <c r="I12" s="15"/>
    </row>
    <row r="13" spans="1:9" ht="27" customHeight="1" x14ac:dyDescent="0.25">
      <c r="A13" s="17" t="str">
        <f>VLOOKUP(B13,Account!$A$1:$C$314,2,)</f>
        <v>Due to BIR</v>
      </c>
      <c r="B13" s="36" t="s">
        <v>32</v>
      </c>
      <c r="C13" s="31">
        <f>VLOOKUP(B13,Account!$A$1:$C$314,3)</f>
        <v>2020101000</v>
      </c>
      <c r="D13" s="28"/>
      <c r="E13" s="16"/>
      <c r="F13" s="3">
        <v>190728.88</v>
      </c>
      <c r="G13" s="3">
        <v>66809</v>
      </c>
      <c r="H13" s="37">
        <v>186448.26</v>
      </c>
      <c r="I13" s="18">
        <f t="shared" ref="I13:I18" si="0">H13+G13-F13</f>
        <v>62528.38</v>
      </c>
    </row>
    <row r="14" spans="1:9" ht="27" customHeight="1" x14ac:dyDescent="0.25">
      <c r="A14" s="17" t="str">
        <f>VLOOKUP(B14,Account!$A$1:$C$314,2,)</f>
        <v>Due to GSIS</v>
      </c>
      <c r="B14" s="36" t="s">
        <v>33</v>
      </c>
      <c r="C14" s="31">
        <f>VLOOKUP(B14,Account!$A$1:$C$314,3)</f>
        <v>2020102000</v>
      </c>
      <c r="D14" s="28"/>
      <c r="E14" s="16"/>
      <c r="F14" s="3">
        <v>4522.16</v>
      </c>
      <c r="G14" s="3">
        <v>4522.16</v>
      </c>
      <c r="H14" s="37">
        <v>12042.2</v>
      </c>
      <c r="I14" s="29">
        <f t="shared" si="0"/>
        <v>12042.2</v>
      </c>
    </row>
    <row r="15" spans="1:9" ht="27" customHeight="1" x14ac:dyDescent="0.25">
      <c r="A15" s="17" t="str">
        <f>VLOOKUP(B15,Account!$A$1:$C$314,2,)</f>
        <v>Due to Pag-IBIG</v>
      </c>
      <c r="B15" s="36" t="s">
        <v>34</v>
      </c>
      <c r="C15" s="31">
        <f>VLOOKUP(B15,Account!$A$1:$C$314,3)</f>
        <v>2020103000</v>
      </c>
      <c r="D15" s="16"/>
      <c r="E15" s="16"/>
      <c r="F15" s="3">
        <v>200</v>
      </c>
      <c r="G15" s="3">
        <v>200</v>
      </c>
      <c r="H15" s="3">
        <v>2374.34</v>
      </c>
      <c r="I15" s="29">
        <f t="shared" si="0"/>
        <v>2374.34</v>
      </c>
    </row>
    <row r="16" spans="1:9" ht="27" customHeight="1" x14ac:dyDescent="0.25">
      <c r="A16" s="17" t="str">
        <f>VLOOKUP(B16,Account!$A$1:$C$314,2,)</f>
        <v>Due to PhilHealth</v>
      </c>
      <c r="B16" s="36" t="s">
        <v>35</v>
      </c>
      <c r="C16" s="31">
        <f>VLOOKUP(B16,Account!$A$1:$C$314,3)</f>
        <v>2020104000</v>
      </c>
      <c r="D16" s="16"/>
      <c r="E16" s="16"/>
      <c r="F16" s="3">
        <v>299.10000000000002</v>
      </c>
      <c r="G16" s="3">
        <v>299.10000000000002</v>
      </c>
      <c r="H16" s="37">
        <v>674.1</v>
      </c>
      <c r="I16" s="29">
        <f t="shared" si="0"/>
        <v>674.1</v>
      </c>
    </row>
    <row r="17" spans="1:10" ht="27" customHeight="1" x14ac:dyDescent="0.25">
      <c r="A17" s="17" t="str">
        <f>VLOOKUP(B17,Account!$A$1:$C$314,2,)</f>
        <v>Due to NGAs</v>
      </c>
      <c r="B17" s="36" t="s">
        <v>36</v>
      </c>
      <c r="C17" s="31">
        <f>VLOOKUP(B17,Account!$A$1:$C$314,3)</f>
        <v>2020105000</v>
      </c>
      <c r="D17" s="16"/>
      <c r="E17" s="16"/>
      <c r="F17" s="3">
        <v>1227006.25</v>
      </c>
      <c r="G17" s="3">
        <v>758191.32</v>
      </c>
      <c r="H17" s="37">
        <v>2320898.7400000002</v>
      </c>
      <c r="I17" s="29">
        <f t="shared" si="0"/>
        <v>1852083.81</v>
      </c>
    </row>
    <row r="18" spans="1:10" ht="27" customHeight="1" x14ac:dyDescent="0.25">
      <c r="A18" s="17" t="str">
        <f>VLOOKUP(B18,Account!$A$1:$C$314,2,)</f>
        <v>Other Payables</v>
      </c>
      <c r="B18" s="36" t="s">
        <v>37</v>
      </c>
      <c r="C18" s="31">
        <f>VLOOKUP(B18,Account!$A$1:$C$314,3)</f>
        <v>2040108000</v>
      </c>
      <c r="D18" s="16"/>
      <c r="E18" s="16"/>
      <c r="F18" s="3">
        <v>0</v>
      </c>
      <c r="G18" s="3">
        <v>0</v>
      </c>
      <c r="H18" s="37">
        <v>254346.23</v>
      </c>
      <c r="I18" s="29">
        <f t="shared" si="0"/>
        <v>254346.23</v>
      </c>
    </row>
    <row r="19" spans="1:10" ht="27" customHeight="1" thickBot="1" x14ac:dyDescent="0.3">
      <c r="A19" s="19" t="s">
        <v>106</v>
      </c>
      <c r="B19" s="20"/>
      <c r="C19" s="20"/>
      <c r="D19" s="21">
        <f t="shared" ref="D19:I19" si="1">SUM(D9:D18)</f>
        <v>2184049.06</v>
      </c>
      <c r="E19" s="21">
        <f t="shared" si="1"/>
        <v>2776783.87</v>
      </c>
      <c r="F19" s="21">
        <f t="shared" si="1"/>
        <v>2176295.65</v>
      </c>
      <c r="G19" s="21">
        <f t="shared" si="1"/>
        <v>2176295.65</v>
      </c>
      <c r="H19" s="21">
        <f t="shared" si="1"/>
        <v>2776783.87</v>
      </c>
      <c r="I19" s="22">
        <f t="shared" si="1"/>
        <v>2184049.06</v>
      </c>
    </row>
    <row r="20" spans="1:10" ht="16.5" thickTop="1" x14ac:dyDescent="0.25">
      <c r="A20" s="23"/>
      <c r="B20" s="23"/>
      <c r="C20" s="23"/>
      <c r="D20" s="24"/>
      <c r="E20" s="24"/>
      <c r="F20" s="24"/>
      <c r="G20" s="24"/>
      <c r="H20" s="24"/>
      <c r="I20" s="24"/>
      <c r="J20" s="23"/>
    </row>
    <row r="21" spans="1:10" ht="15.75" x14ac:dyDescent="0.25">
      <c r="A21" s="23"/>
      <c r="B21" s="23"/>
      <c r="C21" s="23"/>
      <c r="D21" s="23"/>
      <c r="E21" s="23"/>
      <c r="F21" s="23"/>
      <c r="G21" s="23"/>
      <c r="H21" s="23"/>
      <c r="I21" s="25"/>
      <c r="J21" s="23"/>
    </row>
    <row r="22" spans="1:10" ht="15.75" x14ac:dyDescent="0.25">
      <c r="A22" s="23"/>
      <c r="B22" s="23" t="s">
        <v>102</v>
      </c>
      <c r="C22" s="23"/>
      <c r="D22" s="23"/>
      <c r="E22" s="23"/>
      <c r="F22" s="23"/>
      <c r="G22" s="23"/>
      <c r="H22" s="23"/>
      <c r="I22" s="23"/>
      <c r="J22" s="23"/>
    </row>
    <row r="23" spans="1:10" ht="15.75" x14ac:dyDescent="0.25">
      <c r="A23" s="23"/>
      <c r="B23" s="23"/>
      <c r="C23" s="23"/>
      <c r="D23" s="26"/>
      <c r="E23" s="26"/>
      <c r="F23" s="26"/>
      <c r="G23" s="26"/>
      <c r="H23" s="26"/>
      <c r="I23" s="27"/>
    </row>
    <row r="24" spans="1:10" ht="15.75" x14ac:dyDescent="0.25">
      <c r="A24" s="23"/>
      <c r="B24" s="23"/>
      <c r="C24" s="23"/>
      <c r="D24" s="23"/>
      <c r="E24" s="23"/>
      <c r="F24" s="23"/>
      <c r="G24" s="23"/>
      <c r="H24" s="23"/>
      <c r="I24" s="27"/>
    </row>
    <row r="25" spans="1:10" ht="15.75" x14ac:dyDescent="0.25">
      <c r="A25" s="23"/>
      <c r="B25" s="407" t="s">
        <v>3</v>
      </c>
      <c r="C25" s="407"/>
      <c r="D25" s="407"/>
      <c r="E25" s="407"/>
      <c r="F25" s="407"/>
      <c r="G25" s="407"/>
      <c r="H25" s="407"/>
      <c r="I25" s="407"/>
    </row>
    <row r="26" spans="1:10" ht="15.75" x14ac:dyDescent="0.25">
      <c r="A26" s="23"/>
      <c r="B26" s="408" t="s">
        <v>112</v>
      </c>
      <c r="C26" s="408"/>
      <c r="D26" s="408"/>
      <c r="E26" s="408"/>
      <c r="F26" s="408"/>
      <c r="G26" s="408"/>
      <c r="H26" s="408"/>
      <c r="I26" s="408"/>
    </row>
  </sheetData>
  <mergeCells count="2">
    <mergeCell ref="B25:I25"/>
    <mergeCell ref="B26:I26"/>
  </mergeCells>
  <printOptions horizontalCentered="1"/>
  <pageMargins left="0.5" right="0.5" top="1.25" bottom="0.75" header="0.3" footer="0.3"/>
  <pageSetup paperSize="5" scale="7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pageSetUpPr fitToPage="1"/>
  </sheetPr>
  <dimension ref="A1:T184"/>
  <sheetViews>
    <sheetView showZeros="0" view="pageBreakPreview" topLeftCell="B163" zoomScale="71" zoomScaleNormal="70" zoomScaleSheetLayoutView="71" workbookViewId="0">
      <selection activeCell="L164" sqref="L164"/>
    </sheetView>
  </sheetViews>
  <sheetFormatPr defaultColWidth="9" defaultRowHeight="15.75" x14ac:dyDescent="0.25"/>
  <cols>
    <col min="1" max="1" width="13.25" style="85" hidden="1" customWidth="1"/>
    <col min="2" max="2" width="12.875" style="85" customWidth="1"/>
    <col min="3" max="3" width="18.125" style="152" customWidth="1"/>
    <col min="4" max="4" width="15.75" style="152" customWidth="1"/>
    <col min="5" max="5" width="19.875" style="152" customWidth="1"/>
    <col min="6" max="6" width="13.875" style="152" customWidth="1"/>
    <col min="7" max="8" width="14" style="152" hidden="1" customWidth="1"/>
    <col min="9" max="9" width="10.125" style="89" customWidth="1"/>
    <col min="10" max="11" width="50.625" style="153" customWidth="1"/>
    <col min="12" max="12" width="24.375" style="155" customWidth="1"/>
    <col min="13" max="13" width="13.5" style="89" customWidth="1"/>
    <col min="14" max="14" width="12.75" style="89" customWidth="1"/>
    <col min="15" max="15" width="18.25" style="88" customWidth="1"/>
    <col min="16" max="16" width="16.375" style="88" bestFit="1" customWidth="1"/>
    <col min="17" max="17" width="23.75" style="154" customWidth="1"/>
    <col min="18" max="18" width="14.25" style="154" hidden="1" customWidth="1"/>
    <col min="19" max="19" width="0.125" style="154" customWidth="1"/>
    <col min="20" max="20" width="16" style="88" customWidth="1"/>
    <col min="21" max="16384" width="9" style="85"/>
  </cols>
  <sheetData>
    <row r="1" spans="1:20" x14ac:dyDescent="0.25">
      <c r="B1" s="415"/>
      <c r="C1" s="415"/>
      <c r="D1" s="415"/>
      <c r="E1" s="415"/>
      <c r="F1" s="415"/>
      <c r="G1" s="415"/>
      <c r="H1" s="415"/>
      <c r="I1" s="415"/>
      <c r="J1" s="415"/>
      <c r="K1" s="415"/>
      <c r="L1" s="415"/>
      <c r="M1" s="415"/>
      <c r="N1" s="415"/>
      <c r="O1" s="415"/>
      <c r="P1" s="415"/>
      <c r="Q1" s="415"/>
      <c r="R1" s="415"/>
      <c r="S1" s="415"/>
      <c r="T1" s="415"/>
    </row>
    <row r="2" spans="1:20" s="331" customFormat="1" ht="22.5" x14ac:dyDescent="0.25">
      <c r="B2" s="416" t="s">
        <v>1307</v>
      </c>
      <c r="C2" s="416"/>
      <c r="D2" s="416"/>
      <c r="E2" s="416"/>
      <c r="F2" s="416"/>
      <c r="G2" s="416"/>
      <c r="H2" s="416"/>
      <c r="I2" s="416"/>
      <c r="J2" s="416"/>
      <c r="K2" s="416"/>
      <c r="L2" s="416"/>
      <c r="M2" s="416"/>
      <c r="N2" s="416"/>
      <c r="O2" s="416"/>
      <c r="P2" s="416"/>
      <c r="Q2" s="416"/>
      <c r="R2" s="416"/>
      <c r="S2" s="416"/>
      <c r="T2" s="416"/>
    </row>
    <row r="3" spans="1:20" ht="20.25" x14ac:dyDescent="0.25">
      <c r="B3" s="417" t="s">
        <v>1329</v>
      </c>
      <c r="C3" s="417"/>
      <c r="D3" s="417"/>
      <c r="E3" s="417"/>
      <c r="F3" s="417"/>
      <c r="G3" s="417"/>
      <c r="H3" s="417"/>
      <c r="I3" s="417"/>
      <c r="J3" s="417"/>
      <c r="K3" s="417"/>
      <c r="L3" s="417"/>
      <c r="M3" s="417"/>
      <c r="N3" s="417"/>
      <c r="O3" s="417"/>
      <c r="P3" s="417"/>
      <c r="Q3" s="417"/>
      <c r="R3" s="417"/>
      <c r="S3" s="417"/>
      <c r="T3" s="417"/>
    </row>
    <row r="4" spans="1:20" x14ac:dyDescent="0.25">
      <c r="B4" s="156"/>
      <c r="C4" s="156"/>
      <c r="D4" s="156"/>
      <c r="E4" s="156"/>
      <c r="F4" s="156"/>
      <c r="G4" s="156"/>
      <c r="H4" s="156"/>
      <c r="I4" s="156"/>
      <c r="J4" s="156"/>
      <c r="K4" s="156"/>
      <c r="L4" s="156"/>
      <c r="M4" s="156"/>
      <c r="N4" s="156"/>
      <c r="O4" s="227"/>
      <c r="P4" s="227"/>
      <c r="Q4" s="156"/>
      <c r="R4" s="156"/>
      <c r="S4" s="156"/>
      <c r="T4" s="156"/>
    </row>
    <row r="5" spans="1:20" ht="18" x14ac:dyDescent="0.25">
      <c r="B5" s="332" t="s">
        <v>1283</v>
      </c>
      <c r="C5" s="145"/>
      <c r="D5" s="145"/>
      <c r="E5" s="145"/>
      <c r="F5" s="228"/>
      <c r="I5" s="152"/>
      <c r="J5" s="152"/>
      <c r="K5" s="152"/>
      <c r="L5" s="152"/>
      <c r="N5" s="153"/>
      <c r="O5" s="229"/>
      <c r="P5" s="230"/>
      <c r="Q5" s="89"/>
      <c r="R5" s="89"/>
      <c r="S5" s="89"/>
      <c r="T5" s="231"/>
    </row>
    <row r="6" spans="1:20" ht="18" x14ac:dyDescent="0.25">
      <c r="B6" s="332" t="s">
        <v>1284</v>
      </c>
      <c r="C6" s="333" t="s">
        <v>1333</v>
      </c>
      <c r="D6" s="232"/>
      <c r="E6" s="232"/>
      <c r="F6" s="232"/>
      <c r="G6" s="85"/>
      <c r="H6" s="85"/>
      <c r="I6" s="85"/>
      <c r="J6" s="85"/>
      <c r="K6" s="85"/>
      <c r="L6" s="85"/>
      <c r="M6" s="85"/>
      <c r="N6" s="85"/>
      <c r="O6" s="233"/>
      <c r="P6" s="234"/>
      <c r="Q6" s="85"/>
      <c r="R6" s="85"/>
      <c r="S6" s="85"/>
      <c r="T6" s="85"/>
    </row>
    <row r="7" spans="1:20" ht="18" x14ac:dyDescent="0.25">
      <c r="B7" s="332" t="s">
        <v>1285</v>
      </c>
      <c r="C7" s="334" t="s">
        <v>1330</v>
      </c>
      <c r="D7" s="228"/>
      <c r="E7" s="228"/>
      <c r="F7" s="228"/>
      <c r="I7" s="152"/>
      <c r="J7" s="152"/>
      <c r="K7" s="152"/>
      <c r="L7" s="152"/>
      <c r="N7" s="153"/>
      <c r="O7" s="235"/>
      <c r="P7" s="236"/>
      <c r="Q7" s="89"/>
      <c r="R7" s="89"/>
      <c r="S7" s="89"/>
      <c r="T7" s="237"/>
    </row>
    <row r="8" spans="1:20" ht="31.5" x14ac:dyDescent="0.25">
      <c r="A8" s="134" t="s">
        <v>178</v>
      </c>
      <c r="B8" s="135" t="s">
        <v>179</v>
      </c>
      <c r="C8" s="135" t="s">
        <v>1287</v>
      </c>
      <c r="D8" s="135" t="s">
        <v>1288</v>
      </c>
      <c r="E8" s="135" t="s">
        <v>1289</v>
      </c>
      <c r="F8" s="135" t="s">
        <v>1290</v>
      </c>
      <c r="G8" s="135" t="s">
        <v>1286</v>
      </c>
      <c r="H8" s="135" t="s">
        <v>773</v>
      </c>
      <c r="I8" s="140" t="s">
        <v>498</v>
      </c>
      <c r="J8" s="135" t="s">
        <v>185</v>
      </c>
      <c r="K8" s="135" t="s">
        <v>130</v>
      </c>
      <c r="L8" s="140" t="s">
        <v>126</v>
      </c>
      <c r="M8" s="140" t="s">
        <v>482</v>
      </c>
      <c r="N8" s="135" t="s">
        <v>483</v>
      </c>
      <c r="O8" s="136" t="s">
        <v>1</v>
      </c>
      <c r="P8" s="136" t="s">
        <v>2</v>
      </c>
      <c r="Q8" s="197" t="s">
        <v>501</v>
      </c>
      <c r="R8" s="167" t="s">
        <v>774</v>
      </c>
      <c r="S8" s="167" t="s">
        <v>775</v>
      </c>
      <c r="T8" s="137" t="s">
        <v>177</v>
      </c>
    </row>
    <row r="9" spans="1:20" ht="78.75" x14ac:dyDescent="0.25">
      <c r="A9" s="147">
        <f>IF(C9=0,0,Account!$H$2)</f>
        <v>45688</v>
      </c>
      <c r="B9" s="148">
        <v>45663</v>
      </c>
      <c r="C9" s="149" t="s">
        <v>1334</v>
      </c>
      <c r="D9" s="384" t="s">
        <v>1356</v>
      </c>
      <c r="E9" s="385" t="s">
        <v>1335</v>
      </c>
      <c r="F9" s="385" t="s">
        <v>763</v>
      </c>
      <c r="G9" s="385"/>
      <c r="H9" s="384"/>
      <c r="I9" s="386">
        <f t="shared" ref="I9:I10" si="0">IF(B9=0,0,IF(C9=C8,I8+1,1))</f>
        <v>1</v>
      </c>
      <c r="J9" s="387" t="s">
        <v>1336</v>
      </c>
      <c r="K9" s="388" t="s">
        <v>1511</v>
      </c>
      <c r="L9" s="389" t="str">
        <f>IF(N9=0,0,(INDEX(AccountCodes[ACCOUNT NAME],MATCH(M9,AccountCodes[PPSAS CODE],0))))</f>
        <v>Guaranty/Security Deposits Payable</v>
      </c>
      <c r="M9" s="390">
        <f>IF(N9=0,"",INDEX(AccountCodes[PPSAS CODE],MATCH(N9,AccountCodes[NGAS CODE],0)))</f>
        <v>2040104000</v>
      </c>
      <c r="N9" s="391" t="s">
        <v>618</v>
      </c>
      <c r="O9" s="392">
        <v>443416.18</v>
      </c>
      <c r="P9" s="392"/>
      <c r="Q9" s="393" t="s">
        <v>1353</v>
      </c>
      <c r="R9" s="394"/>
      <c r="S9" s="394"/>
      <c r="T9" s="395">
        <f>O9-P9</f>
        <v>443416.18</v>
      </c>
    </row>
    <row r="10" spans="1:20" ht="78.75" x14ac:dyDescent="0.25">
      <c r="A10" s="147">
        <f>IF(C10=0,0,Account!$H$2)</f>
        <v>45688</v>
      </c>
      <c r="B10" s="148">
        <v>45663</v>
      </c>
      <c r="C10" s="149" t="s">
        <v>1334</v>
      </c>
      <c r="D10" s="384" t="s">
        <v>1356</v>
      </c>
      <c r="E10" s="385" t="s">
        <v>1335</v>
      </c>
      <c r="F10" s="385" t="s">
        <v>763</v>
      </c>
      <c r="G10" s="385"/>
      <c r="H10" s="384"/>
      <c r="I10" s="386">
        <f t="shared" si="0"/>
        <v>2</v>
      </c>
      <c r="J10" s="387" t="s">
        <v>1336</v>
      </c>
      <c r="K10" s="388" t="s">
        <v>1511</v>
      </c>
      <c r="L10" s="389" t="str">
        <f>IF(N10=0,0,(INDEX(AccountCodes[ACCOUNT NAME],MATCH(M10,AccountCodes[PPSAS CODE],0))))</f>
        <v>Cash in Bank-Local Currency, Current Account - RO</v>
      </c>
      <c r="M10" s="390" t="str">
        <f>IF(N10=0,"",INDEX(AccountCodes[PPSAS CODE],MATCH(N10,AccountCodes[NGAS CODE],0)))</f>
        <v>1010202000RO</v>
      </c>
      <c r="N10" s="391" t="s">
        <v>1309</v>
      </c>
      <c r="O10" s="392"/>
      <c r="P10" s="392">
        <v>443416.18</v>
      </c>
      <c r="Q10" s="396"/>
      <c r="R10" s="394"/>
      <c r="S10" s="394"/>
      <c r="T10" s="395">
        <f t="shared" ref="T10" si="1">T9+O10-P10</f>
        <v>0</v>
      </c>
    </row>
    <row r="11" spans="1:20" ht="47.25" x14ac:dyDescent="0.25">
      <c r="A11" s="294">
        <f>IF(C11=0,0,Account!$H$2)</f>
        <v>45688</v>
      </c>
      <c r="B11" s="295">
        <v>45663</v>
      </c>
      <c r="C11" s="163" t="s">
        <v>1337</v>
      </c>
      <c r="D11" s="163" t="s">
        <v>1337</v>
      </c>
      <c r="E11" s="163" t="s">
        <v>1338</v>
      </c>
      <c r="F11" s="149" t="s">
        <v>763</v>
      </c>
      <c r="G11" s="296"/>
      <c r="H11" s="163"/>
      <c r="I11" s="297">
        <f t="shared" ref="I11:I41" si="2">IF(B11=0,0,IF(C11=C10,I10+1,1))</f>
        <v>1</v>
      </c>
      <c r="J11" s="150" t="s">
        <v>1339</v>
      </c>
      <c r="K11" s="150" t="s">
        <v>1340</v>
      </c>
      <c r="L11" s="299" t="str">
        <f>IF(N11=0,0,(INDEX(AccountCodes[ACCOUNT NAME],MATCH(M11,AccountCodes[PPSAS CODE],0))))</f>
        <v>Due to Officers and Employees</v>
      </c>
      <c r="M11" s="304">
        <f>IF(N11=0,"",INDEX(AccountCodes[PPSAS CODE],MATCH(N11,AccountCodes[NGAS CODE],0)))</f>
        <v>2010102000</v>
      </c>
      <c r="N11" s="170" t="s">
        <v>1316</v>
      </c>
      <c r="O11" s="300">
        <v>94465.94</v>
      </c>
      <c r="P11" s="300"/>
      <c r="Q11" s="165" t="s">
        <v>1380</v>
      </c>
      <c r="R11" s="302"/>
      <c r="S11" s="168"/>
      <c r="T11" s="303">
        <f t="shared" ref="T11:T32" si="3">T10+O11-P11</f>
        <v>94465.94</v>
      </c>
    </row>
    <row r="12" spans="1:20" ht="47.25" x14ac:dyDescent="0.25">
      <c r="A12" s="294">
        <f>IF(C12=0,0,Account!$H$2)</f>
        <v>45688</v>
      </c>
      <c r="B12" s="295">
        <v>45663</v>
      </c>
      <c r="C12" s="163" t="s">
        <v>1337</v>
      </c>
      <c r="D12" s="163" t="s">
        <v>1337</v>
      </c>
      <c r="E12" s="163" t="s">
        <v>1338</v>
      </c>
      <c r="F12" s="149" t="s">
        <v>763</v>
      </c>
      <c r="G12" s="296"/>
      <c r="H12" s="163"/>
      <c r="I12" s="297">
        <f t="shared" si="2"/>
        <v>2</v>
      </c>
      <c r="J12" s="150" t="s">
        <v>1339</v>
      </c>
      <c r="K12" s="150" t="s">
        <v>1340</v>
      </c>
      <c r="L12" s="299" t="str">
        <f>IF(N12=0,0,(INDEX(AccountCodes[ACCOUNT NAME],MATCH(M12,AccountCodes[PPSAS CODE],0))))</f>
        <v>Due to GSIS - Life and Retirement Premium</v>
      </c>
      <c r="M12" s="304">
        <f>IF(N12=0,"",INDEX(AccountCodes[PPSAS CODE],MATCH(N12,AccountCodes[NGAS CODE],0)))</f>
        <v>2020102001</v>
      </c>
      <c r="N12" s="170" t="s">
        <v>325</v>
      </c>
      <c r="O12" s="300"/>
      <c r="P12" s="300">
        <v>7074.71</v>
      </c>
      <c r="Q12" s="301"/>
      <c r="R12" s="302"/>
      <c r="S12" s="168"/>
      <c r="T12" s="303">
        <f t="shared" si="3"/>
        <v>87391.23</v>
      </c>
    </row>
    <row r="13" spans="1:20" ht="47.25" x14ac:dyDescent="0.25">
      <c r="A13" s="294">
        <f>IF(C13=0,0,Account!$H$2)</f>
        <v>45688</v>
      </c>
      <c r="B13" s="295">
        <v>45663</v>
      </c>
      <c r="C13" s="163" t="s">
        <v>1337</v>
      </c>
      <c r="D13" s="163" t="s">
        <v>1337</v>
      </c>
      <c r="E13" s="163" t="s">
        <v>1338</v>
      </c>
      <c r="F13" s="149" t="s">
        <v>763</v>
      </c>
      <c r="G13" s="296"/>
      <c r="H13" s="163"/>
      <c r="I13" s="297">
        <f t="shared" si="2"/>
        <v>3</v>
      </c>
      <c r="J13" s="150" t="s">
        <v>1339</v>
      </c>
      <c r="K13" s="150" t="s">
        <v>1340</v>
      </c>
      <c r="L13" s="299" t="str">
        <f>IF(N13=0,0,(INDEX(AccountCodes[ACCOUNT NAME],MATCH(M13,AccountCodes[PPSAS CODE],0))))</f>
        <v>Cash in Bank-Local Currency, Current Account - RO</v>
      </c>
      <c r="M13" s="304" t="str">
        <f>IF(N13=0,"",INDEX(AccountCodes[PPSAS CODE],MATCH(N13,AccountCodes[NGAS CODE],0)))</f>
        <v>1010202000RO</v>
      </c>
      <c r="N13" s="170" t="s">
        <v>1309</v>
      </c>
      <c r="O13" s="300"/>
      <c r="P13" s="300">
        <v>87391.23</v>
      </c>
      <c r="Q13" s="301"/>
      <c r="R13" s="302"/>
      <c r="S13" s="168"/>
      <c r="T13" s="303">
        <f t="shared" si="3"/>
        <v>0</v>
      </c>
    </row>
    <row r="14" spans="1:20" ht="31.5" x14ac:dyDescent="0.25">
      <c r="A14" s="294">
        <f>IF(C14=0,0,Account!$H$2)</f>
        <v>45688</v>
      </c>
      <c r="B14" s="295">
        <v>45665</v>
      </c>
      <c r="C14" s="163" t="s">
        <v>1341</v>
      </c>
      <c r="D14" s="163" t="s">
        <v>1357</v>
      </c>
      <c r="E14" s="163" t="s">
        <v>1342</v>
      </c>
      <c r="F14" s="149" t="s">
        <v>763</v>
      </c>
      <c r="G14" s="296"/>
      <c r="H14" s="163"/>
      <c r="I14" s="297">
        <f t="shared" si="2"/>
        <v>1</v>
      </c>
      <c r="J14" s="150" t="s">
        <v>1343</v>
      </c>
      <c r="K14" s="150" t="s">
        <v>1344</v>
      </c>
      <c r="L14" s="299" t="str">
        <f>IF(N14=0,0,(INDEX(AccountCodes[ACCOUNT NAME],MATCH(M14,AccountCodes[PPSAS CODE],0))))</f>
        <v>Due to Officers and Employees</v>
      </c>
      <c r="M14" s="304">
        <f>IF(N14=0,"",INDEX(AccountCodes[PPSAS CODE],MATCH(N14,AccountCodes[NGAS CODE],0)))</f>
        <v>2010102000</v>
      </c>
      <c r="N14" s="170" t="s">
        <v>1316</v>
      </c>
      <c r="O14" s="300">
        <v>31374.5</v>
      </c>
      <c r="P14" s="300"/>
      <c r="Q14" s="165" t="s">
        <v>1354</v>
      </c>
      <c r="R14" s="302"/>
      <c r="S14" s="168"/>
      <c r="T14" s="303">
        <f t="shared" si="3"/>
        <v>31374.5</v>
      </c>
    </row>
    <row r="15" spans="1:20" ht="31.5" x14ac:dyDescent="0.25">
      <c r="A15" s="294">
        <f>IF(C15=0,0,Account!$H$2)</f>
        <v>45688</v>
      </c>
      <c r="B15" s="295">
        <v>45665</v>
      </c>
      <c r="C15" s="163" t="s">
        <v>1341</v>
      </c>
      <c r="D15" s="163" t="s">
        <v>1357</v>
      </c>
      <c r="E15" s="163" t="s">
        <v>1342</v>
      </c>
      <c r="F15" s="149" t="s">
        <v>763</v>
      </c>
      <c r="G15" s="296"/>
      <c r="H15" s="163"/>
      <c r="I15" s="297">
        <f t="shared" si="2"/>
        <v>2</v>
      </c>
      <c r="J15" s="150" t="s">
        <v>1343</v>
      </c>
      <c r="K15" s="150" t="s">
        <v>1344</v>
      </c>
      <c r="L15" s="299" t="str">
        <f>IF(N15=0,0,(INDEX(AccountCodes[ACCOUNT NAME],MATCH(M15,AccountCodes[PPSAS CODE],0))))</f>
        <v>Due to GSIS - Life and Retirement Premium</v>
      </c>
      <c r="M15" s="304">
        <f>IF(N15=0,"",INDEX(AccountCodes[PPSAS CODE],MATCH(N15,AccountCodes[NGAS CODE],0)))</f>
        <v>2020102001</v>
      </c>
      <c r="N15" s="170" t="s">
        <v>325</v>
      </c>
      <c r="O15" s="300"/>
      <c r="P15" s="300">
        <v>2470.0100000000002</v>
      </c>
      <c r="Q15" s="301"/>
      <c r="R15" s="302"/>
      <c r="S15" s="168"/>
      <c r="T15" s="303">
        <f t="shared" si="3"/>
        <v>28904.49</v>
      </c>
    </row>
    <row r="16" spans="1:20" ht="31.5" x14ac:dyDescent="0.25">
      <c r="A16" s="294">
        <f>IF(C16=0,0,Account!$H$2)</f>
        <v>45688</v>
      </c>
      <c r="B16" s="295">
        <v>45665</v>
      </c>
      <c r="C16" s="163" t="s">
        <v>1341</v>
      </c>
      <c r="D16" s="163" t="s">
        <v>1357</v>
      </c>
      <c r="E16" s="163" t="s">
        <v>1342</v>
      </c>
      <c r="F16" s="149" t="s">
        <v>763</v>
      </c>
      <c r="G16" s="296"/>
      <c r="H16" s="163"/>
      <c r="I16" s="297">
        <f t="shared" si="2"/>
        <v>3</v>
      </c>
      <c r="J16" s="150" t="s">
        <v>1343</v>
      </c>
      <c r="K16" s="150" t="s">
        <v>1344</v>
      </c>
      <c r="L16" s="299" t="str">
        <f>IF(N16=0,0,(INDEX(AccountCodes[ACCOUNT NAME],MATCH(M16,AccountCodes[PPSAS CODE],0))))</f>
        <v>Cash in Bank-Local Currency, Current Account - RO</v>
      </c>
      <c r="M16" s="304" t="str">
        <f>IF(N16=0,"",INDEX(AccountCodes[PPSAS CODE],MATCH(N16,AccountCodes[NGAS CODE],0)))</f>
        <v>1010202000RO</v>
      </c>
      <c r="N16" s="170" t="s">
        <v>1309</v>
      </c>
      <c r="O16" s="300"/>
      <c r="P16" s="300">
        <v>28904.49</v>
      </c>
      <c r="Q16" s="301"/>
      <c r="R16" s="302"/>
      <c r="S16" s="168"/>
      <c r="T16" s="303">
        <f t="shared" si="3"/>
        <v>0</v>
      </c>
    </row>
    <row r="17" spans="1:20" ht="94.5" x14ac:dyDescent="0.25">
      <c r="A17" s="147">
        <f>IF(C17=0,0,Account!$H$2)</f>
        <v>45688</v>
      </c>
      <c r="B17" s="295">
        <v>45667</v>
      </c>
      <c r="C17" s="163" t="s">
        <v>1345</v>
      </c>
      <c r="D17" s="384" t="s">
        <v>1358</v>
      </c>
      <c r="E17" s="384" t="s">
        <v>1346</v>
      </c>
      <c r="F17" s="385" t="s">
        <v>763</v>
      </c>
      <c r="G17" s="384"/>
      <c r="H17" s="384"/>
      <c r="I17" s="386">
        <f t="shared" si="2"/>
        <v>1</v>
      </c>
      <c r="J17" s="397" t="s">
        <v>1347</v>
      </c>
      <c r="K17" s="388" t="s">
        <v>1348</v>
      </c>
      <c r="L17" s="398" t="str">
        <f>IF(N17=0,0,(INDEX(AccountCodes[ACCOUNT NAME],MATCH(M17,AccountCodes[PPSAS CODE],0))))</f>
        <v>Training Expenses</v>
      </c>
      <c r="M17" s="390">
        <f>IF(N17=0,"",INDEX(AccountCodes[PPSAS CODE],MATCH(N17,AccountCodes[NGAS CODE],0)))</f>
        <v>5020201000</v>
      </c>
      <c r="N17" s="391" t="s">
        <v>654</v>
      </c>
      <c r="O17" s="399">
        <v>48080</v>
      </c>
      <c r="P17" s="399"/>
      <c r="Q17" s="400" t="s">
        <v>1515</v>
      </c>
      <c r="R17" s="394"/>
      <c r="S17" s="394"/>
      <c r="T17" s="395">
        <f t="shared" si="3"/>
        <v>48080</v>
      </c>
    </row>
    <row r="18" spans="1:20" ht="63" x14ac:dyDescent="0.25">
      <c r="A18" s="294">
        <f>IF(C18=0,0,Account!$H$2)</f>
        <v>45688</v>
      </c>
      <c r="B18" s="295">
        <v>45667</v>
      </c>
      <c r="C18" s="163" t="s">
        <v>1345</v>
      </c>
      <c r="D18" s="384" t="s">
        <v>1358</v>
      </c>
      <c r="E18" s="384" t="s">
        <v>1346</v>
      </c>
      <c r="F18" s="385" t="s">
        <v>763</v>
      </c>
      <c r="G18" s="384"/>
      <c r="H18" s="384"/>
      <c r="I18" s="386">
        <f t="shared" si="2"/>
        <v>2</v>
      </c>
      <c r="J18" s="397" t="s">
        <v>1347</v>
      </c>
      <c r="K18" s="388" t="s">
        <v>1348</v>
      </c>
      <c r="L18" s="398" t="str">
        <f>IF(N18=0,0,(INDEX(AccountCodes[ACCOUNT NAME],MATCH(M18,AccountCodes[PPSAS CODE],0))))</f>
        <v>Due to BIR - 2%</v>
      </c>
      <c r="M18" s="390">
        <f>IF(N18=0,"",INDEX(AccountCodes[PPSAS CODE],MATCH(N18,AccountCodes[NGAS CODE],0)))</f>
        <v>2020101004</v>
      </c>
      <c r="N18" s="391" t="s">
        <v>790</v>
      </c>
      <c r="O18" s="399"/>
      <c r="P18" s="399">
        <v>961.6</v>
      </c>
      <c r="Q18" s="401"/>
      <c r="R18" s="394"/>
      <c r="S18" s="394"/>
      <c r="T18" s="395">
        <f t="shared" si="3"/>
        <v>47118.400000000001</v>
      </c>
    </row>
    <row r="19" spans="1:20" ht="63" x14ac:dyDescent="0.25">
      <c r="A19" s="294">
        <f>IF(C19=0,0,Account!$H$2)</f>
        <v>45688</v>
      </c>
      <c r="B19" s="295">
        <v>45667</v>
      </c>
      <c r="C19" s="163" t="s">
        <v>1345</v>
      </c>
      <c r="D19" s="384" t="s">
        <v>1358</v>
      </c>
      <c r="E19" s="384" t="s">
        <v>1346</v>
      </c>
      <c r="F19" s="385" t="s">
        <v>763</v>
      </c>
      <c r="G19" s="384"/>
      <c r="H19" s="384"/>
      <c r="I19" s="386">
        <f t="shared" si="2"/>
        <v>3</v>
      </c>
      <c r="J19" s="397" t="s">
        <v>1347</v>
      </c>
      <c r="K19" s="388" t="s">
        <v>1348</v>
      </c>
      <c r="L19" s="398" t="str">
        <f>IF(N19=0,0,(INDEX(AccountCodes[ACCOUNT NAME],MATCH(M19,AccountCodes[PPSAS CODE],0))))</f>
        <v>Due to BIR - 3%</v>
      </c>
      <c r="M19" s="390">
        <f>IF(N19=0,"",INDEX(AccountCodes[PPSAS CODE],MATCH(N19,AccountCodes[NGAS CODE],0)))</f>
        <v>2020101003</v>
      </c>
      <c r="N19" s="391" t="s">
        <v>788</v>
      </c>
      <c r="O19" s="399"/>
      <c r="P19" s="399">
        <v>1442.4</v>
      </c>
      <c r="Q19" s="401"/>
      <c r="R19" s="394"/>
      <c r="S19" s="394"/>
      <c r="T19" s="395">
        <f t="shared" si="3"/>
        <v>45676</v>
      </c>
    </row>
    <row r="20" spans="1:20" ht="63" x14ac:dyDescent="0.25">
      <c r="A20" s="294">
        <f>IF(C20=0,0,Account!$H$2)</f>
        <v>45688</v>
      </c>
      <c r="B20" s="295">
        <v>45667</v>
      </c>
      <c r="C20" s="163" t="s">
        <v>1345</v>
      </c>
      <c r="D20" s="384" t="s">
        <v>1358</v>
      </c>
      <c r="E20" s="384" t="s">
        <v>1346</v>
      </c>
      <c r="F20" s="385" t="s">
        <v>763</v>
      </c>
      <c r="G20" s="384"/>
      <c r="H20" s="384"/>
      <c r="I20" s="386">
        <f t="shared" si="2"/>
        <v>4</v>
      </c>
      <c r="J20" s="397" t="s">
        <v>1347</v>
      </c>
      <c r="K20" s="388" t="s">
        <v>1348</v>
      </c>
      <c r="L20" s="398" t="str">
        <f>IF(N20=0,0,(INDEX(AccountCodes[ACCOUNT NAME],MATCH(M20,AccountCodes[PPSAS CODE],0))))</f>
        <v>Cash in Bank-Local Currency, Current Account - RO</v>
      </c>
      <c r="M20" s="390" t="str">
        <f>IF(N20=0,"",INDEX(AccountCodes[PPSAS CODE],MATCH(N20,AccountCodes[NGAS CODE],0)))</f>
        <v>1010202000RO</v>
      </c>
      <c r="N20" s="391" t="s">
        <v>1309</v>
      </c>
      <c r="O20" s="399"/>
      <c r="P20" s="399">
        <v>45676</v>
      </c>
      <c r="Q20" s="401"/>
      <c r="R20" s="394"/>
      <c r="S20" s="394"/>
      <c r="T20" s="395">
        <f t="shared" si="3"/>
        <v>0</v>
      </c>
    </row>
    <row r="21" spans="1:20" ht="47.25" x14ac:dyDescent="0.25">
      <c r="A21" s="294">
        <f>IF(C21=0,0,Account!$H$2)</f>
        <v>45688</v>
      </c>
      <c r="B21" s="295">
        <v>45670</v>
      </c>
      <c r="C21" s="163" t="s">
        <v>1349</v>
      </c>
      <c r="D21" s="163" t="s">
        <v>1337</v>
      </c>
      <c r="E21" s="163" t="s">
        <v>1352</v>
      </c>
      <c r="F21" s="149" t="s">
        <v>763</v>
      </c>
      <c r="G21" s="296"/>
      <c r="H21" s="163"/>
      <c r="I21" s="297">
        <f>IF(B21=0,0,IF(C21=C20,I20+1,1))</f>
        <v>1</v>
      </c>
      <c r="J21" s="150" t="s">
        <v>1350</v>
      </c>
      <c r="K21" s="150" t="s">
        <v>1351</v>
      </c>
      <c r="L21" s="299" t="str">
        <f>IF(N21=0,0,(INDEX(AccountCodes[ACCOUNT NAME],MATCH(M21,AccountCodes[PPSAS CODE],0))))</f>
        <v>Retirement and Life Insurance Premiums</v>
      </c>
      <c r="M21" s="304">
        <f>IF(N21=0,"",INDEX(AccountCodes[PPSAS CODE],MATCH(N21,AccountCodes[NGAS CODE],0)))</f>
        <v>5010301000</v>
      </c>
      <c r="N21" s="170" t="s">
        <v>645</v>
      </c>
      <c r="O21" s="300">
        <v>9432.9599999999991</v>
      </c>
      <c r="P21" s="300"/>
      <c r="Q21" s="165" t="s">
        <v>1354</v>
      </c>
      <c r="R21" s="302"/>
      <c r="S21" s="168"/>
      <c r="T21" s="303">
        <f>T20+O21-P21</f>
        <v>9432.9599999999991</v>
      </c>
    </row>
    <row r="22" spans="1:20" ht="47.25" x14ac:dyDescent="0.25">
      <c r="A22" s="294">
        <f>IF(C22=0,0,Account!$H$2)</f>
        <v>45688</v>
      </c>
      <c r="B22" s="295">
        <v>45670</v>
      </c>
      <c r="C22" s="163" t="s">
        <v>1349</v>
      </c>
      <c r="D22" s="163" t="s">
        <v>1337</v>
      </c>
      <c r="E22" s="163" t="s">
        <v>1352</v>
      </c>
      <c r="F22" s="149" t="s">
        <v>763</v>
      </c>
      <c r="G22" s="296"/>
      <c r="H22" s="163"/>
      <c r="I22" s="297">
        <f t="shared" si="2"/>
        <v>2</v>
      </c>
      <c r="J22" s="150" t="s">
        <v>1350</v>
      </c>
      <c r="K22" s="150" t="s">
        <v>1351</v>
      </c>
      <c r="L22" s="299" t="str">
        <f>IF(N22=0,0,(INDEX(AccountCodes[ACCOUNT NAME],MATCH(M22,AccountCodes[PPSAS CODE],0))))</f>
        <v>Due to GSIS - Life and Retirement Premium</v>
      </c>
      <c r="M22" s="304">
        <f>IF(N22=0,"",INDEX(AccountCodes[PPSAS CODE],MATCH(N22,AccountCodes[NGAS CODE],0)))</f>
        <v>2020102001</v>
      </c>
      <c r="N22" s="170" t="s">
        <v>325</v>
      </c>
      <c r="O22" s="300">
        <v>7074.71</v>
      </c>
      <c r="P22" s="300"/>
      <c r="Q22" s="301"/>
      <c r="R22" s="302"/>
      <c r="S22" s="168"/>
      <c r="T22" s="303">
        <f t="shared" si="3"/>
        <v>16507.669999999998</v>
      </c>
    </row>
    <row r="23" spans="1:20" ht="47.25" x14ac:dyDescent="0.25">
      <c r="A23" s="294">
        <f>IF(C23=0,0,Account!$H$2)</f>
        <v>45688</v>
      </c>
      <c r="B23" s="295">
        <v>45670</v>
      </c>
      <c r="C23" s="163" t="s">
        <v>1349</v>
      </c>
      <c r="D23" s="163" t="s">
        <v>1337</v>
      </c>
      <c r="E23" s="163" t="s">
        <v>1352</v>
      </c>
      <c r="F23" s="149" t="s">
        <v>763</v>
      </c>
      <c r="G23" s="296"/>
      <c r="H23" s="163"/>
      <c r="I23" s="297">
        <f t="shared" si="2"/>
        <v>3</v>
      </c>
      <c r="J23" s="150" t="s">
        <v>1350</v>
      </c>
      <c r="K23" s="150" t="s">
        <v>1351</v>
      </c>
      <c r="L23" s="299" t="str">
        <f>IF(N23=0,0,(INDEX(AccountCodes[ACCOUNT NAME],MATCH(M23,AccountCodes[PPSAS CODE],0))))</f>
        <v>Cash in Bank-Local Currency, Current Account - RO</v>
      </c>
      <c r="M23" s="304" t="str">
        <f>IF(N23=0,"",INDEX(AccountCodes[PPSAS CODE],MATCH(N23,AccountCodes[NGAS CODE],0)))</f>
        <v>1010202000RO</v>
      </c>
      <c r="N23" s="170" t="s">
        <v>1309</v>
      </c>
      <c r="O23" s="300"/>
      <c r="P23" s="300">
        <v>16507.669999999998</v>
      </c>
      <c r="Q23" s="301"/>
      <c r="R23" s="302"/>
      <c r="S23" s="168"/>
      <c r="T23" s="303">
        <f t="shared" si="3"/>
        <v>0</v>
      </c>
    </row>
    <row r="24" spans="1:20" ht="47.25" x14ac:dyDescent="0.25">
      <c r="A24" s="294">
        <f>IF(C24=0,0,Account!$H$2)</f>
        <v>45688</v>
      </c>
      <c r="B24" s="295">
        <v>45672</v>
      </c>
      <c r="C24" s="163" t="s">
        <v>1355</v>
      </c>
      <c r="D24" s="384" t="s">
        <v>1359</v>
      </c>
      <c r="E24" s="384" t="s">
        <v>1360</v>
      </c>
      <c r="F24" s="385" t="s">
        <v>763</v>
      </c>
      <c r="G24" s="384"/>
      <c r="H24" s="384"/>
      <c r="I24" s="386">
        <f t="shared" si="2"/>
        <v>1</v>
      </c>
      <c r="J24" s="388" t="s">
        <v>1362</v>
      </c>
      <c r="K24" s="388" t="s">
        <v>1512</v>
      </c>
      <c r="L24" s="398" t="str">
        <f>IF(N24=0,0,(INDEX(AccountCodes[ACCOUNT NAME],MATCH(M24,AccountCodes[PPSAS CODE],0))))</f>
        <v xml:space="preserve">Construction in Progress-Infrastructure Assets </v>
      </c>
      <c r="M24" s="390">
        <f>IF(N24=0,"",INDEX(AccountCodes[PPSAS CODE],MATCH(N24,AccountCodes[NGAS CODE],0)))</f>
        <v>1069802000</v>
      </c>
      <c r="N24" s="391" t="s">
        <v>1361</v>
      </c>
      <c r="O24" s="399">
        <v>7346475.9900000002</v>
      </c>
      <c r="P24" s="399"/>
      <c r="Q24" s="400" t="s">
        <v>1367</v>
      </c>
      <c r="R24" s="394"/>
      <c r="S24" s="394"/>
      <c r="T24" s="395">
        <f t="shared" si="3"/>
        <v>7346475.9900000002</v>
      </c>
    </row>
    <row r="25" spans="1:20" ht="47.25" x14ac:dyDescent="0.25">
      <c r="A25" s="294">
        <f>IF(C25=0,0,Account!$H$2)</f>
        <v>45688</v>
      </c>
      <c r="B25" s="295">
        <v>45672</v>
      </c>
      <c r="C25" s="163" t="s">
        <v>1355</v>
      </c>
      <c r="D25" s="384" t="s">
        <v>1359</v>
      </c>
      <c r="E25" s="384" t="s">
        <v>1360</v>
      </c>
      <c r="F25" s="385" t="s">
        <v>763</v>
      </c>
      <c r="G25" s="384"/>
      <c r="H25" s="384"/>
      <c r="I25" s="386">
        <f t="shared" si="2"/>
        <v>2</v>
      </c>
      <c r="J25" s="388" t="s">
        <v>1362</v>
      </c>
      <c r="K25" s="388" t="s">
        <v>1512</v>
      </c>
      <c r="L25" s="398" t="str">
        <f>IF(N25=0,0,(INDEX(AccountCodes[ACCOUNT NAME],MATCH(M25,AccountCodes[PPSAS CODE],0))))</f>
        <v>Due to BIR - 5%</v>
      </c>
      <c r="M25" s="390">
        <f>IF(N25=0,"",INDEX(AccountCodes[PPSAS CODE],MATCH(N25,AccountCodes[NGAS CODE],0)))</f>
        <v>2020101002</v>
      </c>
      <c r="N25" s="391" t="s">
        <v>786</v>
      </c>
      <c r="O25" s="399"/>
      <c r="P25" s="399">
        <v>327967.68</v>
      </c>
      <c r="Q25" s="401"/>
      <c r="R25" s="394"/>
      <c r="S25" s="394"/>
      <c r="T25" s="395">
        <f t="shared" si="3"/>
        <v>7018508.3099999996</v>
      </c>
    </row>
    <row r="26" spans="1:20" ht="47.25" x14ac:dyDescent="0.25">
      <c r="A26" s="294">
        <f>IF(C26=0,0,Account!$H$2)</f>
        <v>45688</v>
      </c>
      <c r="B26" s="295">
        <v>45672</v>
      </c>
      <c r="C26" s="163" t="s">
        <v>1355</v>
      </c>
      <c r="D26" s="384" t="s">
        <v>1359</v>
      </c>
      <c r="E26" s="384" t="s">
        <v>1360</v>
      </c>
      <c r="F26" s="385" t="s">
        <v>763</v>
      </c>
      <c r="G26" s="384"/>
      <c r="H26" s="384"/>
      <c r="I26" s="386">
        <f t="shared" si="2"/>
        <v>3</v>
      </c>
      <c r="J26" s="388" t="s">
        <v>1362</v>
      </c>
      <c r="K26" s="388" t="s">
        <v>1512</v>
      </c>
      <c r="L26" s="398" t="str">
        <f>IF(N26=0,0,(INDEX(AccountCodes[ACCOUNT NAME],MATCH(M26,AccountCodes[PPSAS CODE],0))))</f>
        <v>Due to BIR - 2%</v>
      </c>
      <c r="M26" s="390">
        <f>IF(N26=0,"",INDEX(AccountCodes[PPSAS CODE],MATCH(N26,AccountCodes[NGAS CODE],0)))</f>
        <v>2020101004</v>
      </c>
      <c r="N26" s="391" t="s">
        <v>790</v>
      </c>
      <c r="O26" s="399"/>
      <c r="P26" s="399">
        <v>131187.07</v>
      </c>
      <c r="Q26" s="401"/>
      <c r="R26" s="394"/>
      <c r="S26" s="394"/>
      <c r="T26" s="395">
        <f t="shared" si="3"/>
        <v>6887321.2400000002</v>
      </c>
    </row>
    <row r="27" spans="1:20" ht="47.25" x14ac:dyDescent="0.25">
      <c r="A27" s="294">
        <f>IF(C27=0,0,Account!$H$2)</f>
        <v>45688</v>
      </c>
      <c r="B27" s="295">
        <v>45672</v>
      </c>
      <c r="C27" s="163" t="s">
        <v>1355</v>
      </c>
      <c r="D27" s="384" t="s">
        <v>1359</v>
      </c>
      <c r="E27" s="384" t="s">
        <v>1360</v>
      </c>
      <c r="F27" s="385" t="s">
        <v>763</v>
      </c>
      <c r="G27" s="384"/>
      <c r="H27" s="384"/>
      <c r="I27" s="386">
        <f t="shared" si="2"/>
        <v>4</v>
      </c>
      <c r="J27" s="388" t="s">
        <v>1362</v>
      </c>
      <c r="K27" s="388" t="s">
        <v>1512</v>
      </c>
      <c r="L27" s="398" t="str">
        <f>IF(N27=0,0,(INDEX(AccountCodes[ACCOUNT NAME],MATCH(M27,AccountCodes[PPSAS CODE],0))))</f>
        <v>Guaranty/Security Deposits Payable</v>
      </c>
      <c r="M27" s="390">
        <f>IF(N27=0,"",INDEX(AccountCodes[PPSAS CODE],MATCH(N27,AccountCodes[NGAS CODE],0)))</f>
        <v>2040104000</v>
      </c>
      <c r="N27" s="391" t="s">
        <v>618</v>
      </c>
      <c r="O27" s="399"/>
      <c r="P27" s="399">
        <v>734647.6</v>
      </c>
      <c r="Q27" s="401"/>
      <c r="R27" s="394"/>
      <c r="S27" s="394"/>
      <c r="T27" s="395">
        <f t="shared" si="3"/>
        <v>6152673.6399999997</v>
      </c>
    </row>
    <row r="28" spans="1:20" ht="47.25" x14ac:dyDescent="0.25">
      <c r="A28" s="294">
        <f>IF(C28=0,0,Account!$H$2)</f>
        <v>45688</v>
      </c>
      <c r="B28" s="295">
        <v>45672</v>
      </c>
      <c r="C28" s="163" t="s">
        <v>1355</v>
      </c>
      <c r="D28" s="384" t="s">
        <v>1359</v>
      </c>
      <c r="E28" s="384" t="s">
        <v>1360</v>
      </c>
      <c r="F28" s="385" t="s">
        <v>763</v>
      </c>
      <c r="G28" s="384"/>
      <c r="H28" s="384"/>
      <c r="I28" s="386">
        <f t="shared" si="2"/>
        <v>5</v>
      </c>
      <c r="J28" s="388" t="s">
        <v>1362</v>
      </c>
      <c r="K28" s="388" t="s">
        <v>1512</v>
      </c>
      <c r="L28" s="398" t="str">
        <f>IF(N28=0,0,(INDEX(AccountCodes[ACCOUNT NAME],MATCH(M28,AccountCodes[PPSAS CODE],0))))</f>
        <v>Advances to Contractors</v>
      </c>
      <c r="M28" s="390">
        <f>IF(N28=0,"",INDEX(AccountCodes[PPSAS CODE],MATCH(N28,AccountCodes[NGAS CODE],0)))</f>
        <v>1990201000</v>
      </c>
      <c r="N28" s="391" t="s">
        <v>600</v>
      </c>
      <c r="O28" s="399"/>
      <c r="P28" s="399">
        <v>1101971.3999999999</v>
      </c>
      <c r="Q28" s="401"/>
      <c r="R28" s="394"/>
      <c r="S28" s="394"/>
      <c r="T28" s="395">
        <f t="shared" si="3"/>
        <v>5050702.24</v>
      </c>
    </row>
    <row r="29" spans="1:20" ht="47.25" x14ac:dyDescent="0.25">
      <c r="A29" s="294">
        <f>IF(C29=0,0,Account!$H$2)</f>
        <v>45688</v>
      </c>
      <c r="B29" s="295">
        <v>45672</v>
      </c>
      <c r="C29" s="163" t="s">
        <v>1355</v>
      </c>
      <c r="D29" s="384" t="s">
        <v>1359</v>
      </c>
      <c r="E29" s="384" t="s">
        <v>1360</v>
      </c>
      <c r="F29" s="385" t="s">
        <v>763</v>
      </c>
      <c r="G29" s="384"/>
      <c r="H29" s="384"/>
      <c r="I29" s="386">
        <f t="shared" si="2"/>
        <v>6</v>
      </c>
      <c r="J29" s="388" t="s">
        <v>1362</v>
      </c>
      <c r="K29" s="388" t="s">
        <v>1365</v>
      </c>
      <c r="L29" s="398" t="str">
        <f>IF(N29=0,0,(INDEX(AccountCodes[ACCOUNT NAME],MATCH(M29,AccountCodes[PPSAS CODE],0))))</f>
        <v>Cash in Bank-Local Currency, Current Account - RO</v>
      </c>
      <c r="M29" s="390" t="str">
        <f>IF(N29=0,"",INDEX(AccountCodes[PPSAS CODE],MATCH(N29,AccountCodes[NGAS CODE],0)))</f>
        <v>1010202000RO</v>
      </c>
      <c r="N29" s="391" t="s">
        <v>1309</v>
      </c>
      <c r="O29" s="399"/>
      <c r="P29" s="399">
        <v>5050702.24</v>
      </c>
      <c r="Q29" s="401"/>
      <c r="R29" s="302"/>
      <c r="S29" s="168"/>
      <c r="T29" s="303">
        <f t="shared" si="3"/>
        <v>0</v>
      </c>
    </row>
    <row r="30" spans="1:20" ht="47.25" x14ac:dyDescent="0.25">
      <c r="A30" s="294">
        <f>IF(C30=0,0,Account!$H$2)</f>
        <v>45688</v>
      </c>
      <c r="B30" s="295">
        <v>45672</v>
      </c>
      <c r="C30" s="163" t="s">
        <v>1363</v>
      </c>
      <c r="D30" s="384" t="s">
        <v>1368</v>
      </c>
      <c r="E30" s="384" t="s">
        <v>1369</v>
      </c>
      <c r="F30" s="385" t="s">
        <v>763</v>
      </c>
      <c r="G30" s="384"/>
      <c r="H30" s="384"/>
      <c r="I30" s="386">
        <f t="shared" ref="I30" si="4">IF(B30=0,0,IF(C30=C29,I29+1,1))</f>
        <v>1</v>
      </c>
      <c r="J30" s="388" t="s">
        <v>1364</v>
      </c>
      <c r="K30" s="388" t="s">
        <v>1365</v>
      </c>
      <c r="L30" s="398" t="str">
        <f>IF(N30=0,0,(INDEX(AccountCodes[ACCOUNT NAME],MATCH(M30,AccountCodes[PPSAS CODE],0))))</f>
        <v xml:space="preserve">Construction in Progress-Infrastructure Assets </v>
      </c>
      <c r="M30" s="390">
        <f>IF(N30=0,"",INDEX(AccountCodes[PPSAS CODE],MATCH(N30,AccountCodes[NGAS CODE],0)))</f>
        <v>1069802000</v>
      </c>
      <c r="N30" s="391" t="s">
        <v>1361</v>
      </c>
      <c r="O30" s="399">
        <v>5382956.7699999996</v>
      </c>
      <c r="P30" s="399"/>
      <c r="Q30" s="400" t="s">
        <v>1366</v>
      </c>
      <c r="R30" s="302"/>
      <c r="S30" s="168"/>
      <c r="T30" s="303">
        <f t="shared" si="3"/>
        <v>5382956.7699999996</v>
      </c>
    </row>
    <row r="31" spans="1:20" ht="47.25" x14ac:dyDescent="0.25">
      <c r="A31" s="294">
        <f>IF(C31=0,0,Account!$H$2)</f>
        <v>45688</v>
      </c>
      <c r="B31" s="295">
        <v>45672</v>
      </c>
      <c r="C31" s="163" t="s">
        <v>1363</v>
      </c>
      <c r="D31" s="384" t="s">
        <v>1368</v>
      </c>
      <c r="E31" s="384" t="s">
        <v>1369</v>
      </c>
      <c r="F31" s="385" t="s">
        <v>763</v>
      </c>
      <c r="G31" s="384"/>
      <c r="H31" s="384"/>
      <c r="I31" s="386">
        <f t="shared" si="2"/>
        <v>2</v>
      </c>
      <c r="J31" s="388" t="s">
        <v>1364</v>
      </c>
      <c r="K31" s="388" t="s">
        <v>1365</v>
      </c>
      <c r="L31" s="398" t="str">
        <f>IF(N31=0,0,(INDEX(AccountCodes[ACCOUNT NAME],MATCH(M31,AccountCodes[PPSAS CODE],0))))</f>
        <v>Due to BIR - 5%</v>
      </c>
      <c r="M31" s="390">
        <f>IF(N31=0,"",INDEX(AccountCodes[PPSAS CODE],MATCH(N31,AccountCodes[NGAS CODE],0)))</f>
        <v>2020101002</v>
      </c>
      <c r="N31" s="391" t="s">
        <v>786</v>
      </c>
      <c r="O31" s="399"/>
      <c r="P31" s="399">
        <v>240310.57</v>
      </c>
      <c r="Q31" s="401"/>
      <c r="R31" s="302"/>
      <c r="S31" s="168"/>
      <c r="T31" s="303">
        <f t="shared" si="3"/>
        <v>5142646.2</v>
      </c>
    </row>
    <row r="32" spans="1:20" ht="47.25" x14ac:dyDescent="0.25">
      <c r="A32" s="294">
        <f>IF(C32=0,0,Account!$H$2)</f>
        <v>45688</v>
      </c>
      <c r="B32" s="295">
        <v>45672</v>
      </c>
      <c r="C32" s="163" t="s">
        <v>1363</v>
      </c>
      <c r="D32" s="384" t="s">
        <v>1368</v>
      </c>
      <c r="E32" s="384" t="s">
        <v>1369</v>
      </c>
      <c r="F32" s="385" t="s">
        <v>763</v>
      </c>
      <c r="G32" s="384"/>
      <c r="H32" s="384"/>
      <c r="I32" s="386">
        <f t="shared" ref="I32" si="5">IF(B32=0,0,IF(C32=C31,I31+1,1))</f>
        <v>3</v>
      </c>
      <c r="J32" s="388" t="s">
        <v>1364</v>
      </c>
      <c r="K32" s="388" t="s">
        <v>1365</v>
      </c>
      <c r="L32" s="398" t="str">
        <f>IF(N32=0,0,(INDEX(AccountCodes[ACCOUNT NAME],MATCH(M32,AccountCodes[PPSAS CODE],0))))</f>
        <v>Due to BIR - 2%</v>
      </c>
      <c r="M32" s="390">
        <f>IF(N32=0,"",INDEX(AccountCodes[PPSAS CODE],MATCH(N32,AccountCodes[NGAS CODE],0)))</f>
        <v>2020101004</v>
      </c>
      <c r="N32" s="391" t="s">
        <v>790</v>
      </c>
      <c r="O32" s="399"/>
      <c r="P32" s="399">
        <v>96124.23</v>
      </c>
      <c r="Q32" s="401"/>
      <c r="R32" s="302"/>
      <c r="S32" s="168"/>
      <c r="T32" s="303">
        <f t="shared" si="3"/>
        <v>5046521.97</v>
      </c>
    </row>
    <row r="33" spans="1:20" ht="47.25" x14ac:dyDescent="0.25">
      <c r="A33" s="294">
        <f>IF(C33=0,0,Account!$H$2)</f>
        <v>45688</v>
      </c>
      <c r="B33" s="295">
        <v>45672</v>
      </c>
      <c r="C33" s="163" t="s">
        <v>1363</v>
      </c>
      <c r="D33" s="384" t="s">
        <v>1368</v>
      </c>
      <c r="E33" s="384" t="s">
        <v>1369</v>
      </c>
      <c r="F33" s="385" t="s">
        <v>763</v>
      </c>
      <c r="G33" s="384"/>
      <c r="H33" s="384"/>
      <c r="I33" s="386">
        <f t="shared" si="2"/>
        <v>4</v>
      </c>
      <c r="J33" s="388" t="s">
        <v>1364</v>
      </c>
      <c r="K33" s="388" t="s">
        <v>1365</v>
      </c>
      <c r="L33" s="398" t="str">
        <f>IF(N33=0,0,(INDEX(AccountCodes[ACCOUNT NAME],MATCH(M33,AccountCodes[PPSAS CODE],0))))</f>
        <v>Guaranty/Security Deposits Payable</v>
      </c>
      <c r="M33" s="390">
        <f>IF(N33=0,"",INDEX(AccountCodes[PPSAS CODE],MATCH(N33,AccountCodes[NGAS CODE],0)))</f>
        <v>2040104000</v>
      </c>
      <c r="N33" s="391" t="s">
        <v>618</v>
      </c>
      <c r="O33" s="399"/>
      <c r="P33" s="399">
        <v>538295.68000000005</v>
      </c>
      <c r="Q33" s="401"/>
      <c r="R33" s="302"/>
      <c r="S33" s="168"/>
      <c r="T33" s="303">
        <f t="shared" ref="T33:T44" si="6">T32+O33-P33</f>
        <v>4508226.29</v>
      </c>
    </row>
    <row r="34" spans="1:20" ht="47.25" x14ac:dyDescent="0.25">
      <c r="A34" s="294">
        <f>IF(C34=0,0,Account!$H$2)</f>
        <v>45688</v>
      </c>
      <c r="B34" s="295">
        <v>45672</v>
      </c>
      <c r="C34" s="163" t="s">
        <v>1363</v>
      </c>
      <c r="D34" s="384" t="s">
        <v>1368</v>
      </c>
      <c r="E34" s="384" t="s">
        <v>1369</v>
      </c>
      <c r="F34" s="385" t="s">
        <v>763</v>
      </c>
      <c r="G34" s="384"/>
      <c r="H34" s="384"/>
      <c r="I34" s="386">
        <f t="shared" ref="I34" si="7">IF(B34=0,0,IF(C34=C33,I33+1,1))</f>
        <v>5</v>
      </c>
      <c r="J34" s="388" t="s">
        <v>1364</v>
      </c>
      <c r="K34" s="388" t="s">
        <v>1365</v>
      </c>
      <c r="L34" s="398" t="str">
        <f>IF(N34=0,0,(INDEX(AccountCodes[ACCOUNT NAME],MATCH(M34,AccountCodes[PPSAS CODE],0))))</f>
        <v>Advances to Contractors</v>
      </c>
      <c r="M34" s="390">
        <f>IF(N34=0,"",INDEX(AccountCodes[PPSAS CODE],MATCH(N34,AccountCodes[NGAS CODE],0)))</f>
        <v>1990201000</v>
      </c>
      <c r="N34" s="391" t="s">
        <v>600</v>
      </c>
      <c r="O34" s="399"/>
      <c r="P34" s="399">
        <v>807443.52</v>
      </c>
      <c r="Q34" s="401"/>
      <c r="R34" s="302"/>
      <c r="S34" s="168"/>
      <c r="T34" s="303">
        <f t="shared" si="6"/>
        <v>3700782.77</v>
      </c>
    </row>
    <row r="35" spans="1:20" ht="47.25" x14ac:dyDescent="0.25">
      <c r="A35" s="294">
        <f>IF(C35=0,0,Account!$H$2)</f>
        <v>45688</v>
      </c>
      <c r="B35" s="295">
        <v>45672</v>
      </c>
      <c r="C35" s="163" t="s">
        <v>1363</v>
      </c>
      <c r="D35" s="384" t="s">
        <v>1368</v>
      </c>
      <c r="E35" s="384" t="s">
        <v>1369</v>
      </c>
      <c r="F35" s="385" t="s">
        <v>763</v>
      </c>
      <c r="G35" s="384"/>
      <c r="H35" s="384"/>
      <c r="I35" s="386">
        <f t="shared" si="2"/>
        <v>6</v>
      </c>
      <c r="J35" s="388" t="s">
        <v>1364</v>
      </c>
      <c r="K35" s="388" t="s">
        <v>1512</v>
      </c>
      <c r="L35" s="398" t="str">
        <f>IF(N35=0,0,(INDEX(AccountCodes[ACCOUNT NAME],MATCH(M35,AccountCodes[PPSAS CODE],0))))</f>
        <v>Cash in Bank-Local Currency, Current Account - RO</v>
      </c>
      <c r="M35" s="390" t="str">
        <f>IF(N35=0,"",INDEX(AccountCodes[PPSAS CODE],MATCH(N35,AccountCodes[NGAS CODE],0)))</f>
        <v>1010202000RO</v>
      </c>
      <c r="N35" s="391" t="s">
        <v>1309</v>
      </c>
      <c r="O35" s="399"/>
      <c r="P35" s="399">
        <v>3700782.77</v>
      </c>
      <c r="Q35" s="401"/>
      <c r="R35" s="302"/>
      <c r="S35" s="168"/>
      <c r="T35" s="303">
        <f t="shared" si="6"/>
        <v>0</v>
      </c>
    </row>
    <row r="36" spans="1:20" ht="47.25" x14ac:dyDescent="0.25">
      <c r="A36" s="294">
        <f>IF(C36=0,0,Account!$H$2)</f>
        <v>45688</v>
      </c>
      <c r="B36" s="295">
        <v>45673</v>
      </c>
      <c r="C36" s="163" t="s">
        <v>1370</v>
      </c>
      <c r="D36" s="384" t="s">
        <v>1371</v>
      </c>
      <c r="E36" s="384" t="s">
        <v>1372</v>
      </c>
      <c r="F36" s="385" t="s">
        <v>763</v>
      </c>
      <c r="G36" s="384"/>
      <c r="H36" s="384"/>
      <c r="I36" s="386">
        <f t="shared" ref="I36" si="8">IF(B36=0,0,IF(C36=C35,I35+1,1))</f>
        <v>1</v>
      </c>
      <c r="J36" s="388" t="s">
        <v>1373</v>
      </c>
      <c r="K36" s="388" t="s">
        <v>1374</v>
      </c>
      <c r="L36" s="398" t="str">
        <f>IF(N36=0,0,(INDEX(AccountCodes[ACCOUNT NAME],MATCH(M36,AccountCodes[PPSAS CODE],0))))</f>
        <v>Accounts Payable</v>
      </c>
      <c r="M36" s="390">
        <f>IF(N36=0,"",INDEX(AccountCodes[PPSAS CODE],MATCH(N36,AccountCodes[NGAS CODE],0)))</f>
        <v>2010101000</v>
      </c>
      <c r="N36" s="391" t="s">
        <v>608</v>
      </c>
      <c r="O36" s="399">
        <v>108000</v>
      </c>
      <c r="P36" s="399"/>
      <c r="Q36" s="400" t="s">
        <v>1379</v>
      </c>
      <c r="R36" s="394"/>
      <c r="S36" s="394"/>
      <c r="T36" s="395">
        <f t="shared" si="6"/>
        <v>108000</v>
      </c>
    </row>
    <row r="37" spans="1:20" ht="31.5" x14ac:dyDescent="0.25">
      <c r="A37" s="294">
        <f>IF(C37=0,0,Account!$H$2)</f>
        <v>45688</v>
      </c>
      <c r="B37" s="295">
        <v>45673</v>
      </c>
      <c r="C37" s="163" t="s">
        <v>1370</v>
      </c>
      <c r="D37" s="384" t="s">
        <v>1371</v>
      </c>
      <c r="E37" s="384" t="s">
        <v>1372</v>
      </c>
      <c r="F37" s="385" t="s">
        <v>763</v>
      </c>
      <c r="G37" s="384"/>
      <c r="H37" s="384"/>
      <c r="I37" s="386">
        <f t="shared" si="2"/>
        <v>2</v>
      </c>
      <c r="J37" s="388" t="s">
        <v>1373</v>
      </c>
      <c r="K37" s="388" t="s">
        <v>1374</v>
      </c>
      <c r="L37" s="398" t="str">
        <f>IF(N37=0,0,(INDEX(AccountCodes[ACCOUNT NAME],MATCH(M37,AccountCodes[PPSAS CODE],0))))</f>
        <v>Guaranty/Security Deposits Payable</v>
      </c>
      <c r="M37" s="390">
        <f>IF(N37=0,"",INDEX(AccountCodes[PPSAS CODE],MATCH(N37,AccountCodes[NGAS CODE],0)))</f>
        <v>2040104000</v>
      </c>
      <c r="N37" s="391" t="s">
        <v>618</v>
      </c>
      <c r="O37" s="399"/>
      <c r="P37" s="399">
        <v>5400</v>
      </c>
      <c r="Q37" s="401"/>
      <c r="R37" s="394"/>
      <c r="S37" s="394"/>
      <c r="T37" s="395">
        <f t="shared" si="6"/>
        <v>102600</v>
      </c>
    </row>
    <row r="38" spans="1:20" ht="31.5" x14ac:dyDescent="0.25">
      <c r="A38" s="294">
        <f>IF(C38=0,0,Account!$H$2)</f>
        <v>45688</v>
      </c>
      <c r="B38" s="295">
        <v>45673</v>
      </c>
      <c r="C38" s="163" t="s">
        <v>1370</v>
      </c>
      <c r="D38" s="384" t="s">
        <v>1371</v>
      </c>
      <c r="E38" s="384" t="s">
        <v>1372</v>
      </c>
      <c r="F38" s="385" t="s">
        <v>763</v>
      </c>
      <c r="G38" s="384"/>
      <c r="H38" s="384"/>
      <c r="I38" s="386">
        <f t="shared" si="2"/>
        <v>3</v>
      </c>
      <c r="J38" s="388" t="s">
        <v>1373</v>
      </c>
      <c r="K38" s="388" t="s">
        <v>1374</v>
      </c>
      <c r="L38" s="398" t="str">
        <f>IF(N38=0,0,(INDEX(AccountCodes[ACCOUNT NAME],MATCH(M38,AccountCodes[PPSAS CODE],0))))</f>
        <v>Due to BIR - 1%</v>
      </c>
      <c r="M38" s="390">
        <f>IF(N38=0,"",INDEX(AccountCodes[PPSAS CODE],MATCH(N38,AccountCodes[NGAS CODE],0)))</f>
        <v>2020101005</v>
      </c>
      <c r="N38" s="391" t="s">
        <v>792</v>
      </c>
      <c r="O38" s="399"/>
      <c r="P38" s="399">
        <v>964.29</v>
      </c>
      <c r="Q38" s="401"/>
      <c r="R38" s="394"/>
      <c r="S38" s="394"/>
      <c r="T38" s="395">
        <f t="shared" si="6"/>
        <v>101635.71</v>
      </c>
    </row>
    <row r="39" spans="1:20" ht="31.5" x14ac:dyDescent="0.25">
      <c r="A39" s="294">
        <f>IF(C39=0,0,Account!$H$2)</f>
        <v>45688</v>
      </c>
      <c r="B39" s="295">
        <v>45673</v>
      </c>
      <c r="C39" s="163" t="s">
        <v>1370</v>
      </c>
      <c r="D39" s="384" t="s">
        <v>1371</v>
      </c>
      <c r="E39" s="384" t="s">
        <v>1372</v>
      </c>
      <c r="F39" s="385" t="s">
        <v>763</v>
      </c>
      <c r="G39" s="384"/>
      <c r="H39" s="384"/>
      <c r="I39" s="386">
        <f t="shared" ref="I39:I40" si="9">IF(B39=0,0,IF(C39=C38,I38+1,1))</f>
        <v>4</v>
      </c>
      <c r="J39" s="388" t="s">
        <v>1373</v>
      </c>
      <c r="K39" s="388" t="s">
        <v>1374</v>
      </c>
      <c r="L39" s="398" t="str">
        <f>IF(N39=0,0,(INDEX(AccountCodes[ACCOUNT NAME],MATCH(M39,AccountCodes[PPSAS CODE],0))))</f>
        <v>Due to BIR - 5%</v>
      </c>
      <c r="M39" s="390">
        <f>IF(N39=0,"",INDEX(AccountCodes[PPSAS CODE],MATCH(N39,AccountCodes[NGAS CODE],0)))</f>
        <v>2020101002</v>
      </c>
      <c r="N39" s="391" t="s">
        <v>786</v>
      </c>
      <c r="O39" s="399"/>
      <c r="P39" s="399">
        <v>4821.43</v>
      </c>
      <c r="Q39" s="401"/>
      <c r="R39" s="394"/>
      <c r="S39" s="394"/>
      <c r="T39" s="395">
        <f t="shared" si="6"/>
        <v>96814.28</v>
      </c>
    </row>
    <row r="40" spans="1:20" ht="31.5" x14ac:dyDescent="0.25">
      <c r="A40" s="294">
        <f>IF(C40=0,0,Account!$H$2)</f>
        <v>45688</v>
      </c>
      <c r="B40" s="295">
        <v>45673</v>
      </c>
      <c r="C40" s="163" t="s">
        <v>1370</v>
      </c>
      <c r="D40" s="384" t="s">
        <v>1371</v>
      </c>
      <c r="E40" s="384" t="s">
        <v>1372</v>
      </c>
      <c r="F40" s="385" t="s">
        <v>763</v>
      </c>
      <c r="G40" s="384"/>
      <c r="H40" s="384"/>
      <c r="I40" s="386">
        <f t="shared" si="9"/>
        <v>5</v>
      </c>
      <c r="J40" s="388" t="s">
        <v>1373</v>
      </c>
      <c r="K40" s="388" t="s">
        <v>1374</v>
      </c>
      <c r="L40" s="398" t="str">
        <f>IF(N40=0,0,(INDEX(AccountCodes[ACCOUNT NAME],MATCH(M40,AccountCodes[PPSAS CODE],0))))</f>
        <v>Cash in Bank-Local Currency, Current Account - RO</v>
      </c>
      <c r="M40" s="390" t="str">
        <f>IF(N40=0,"",INDEX(AccountCodes[PPSAS CODE],MATCH(N40,AccountCodes[NGAS CODE],0)))</f>
        <v>1010202000RO</v>
      </c>
      <c r="N40" s="391" t="s">
        <v>1309</v>
      </c>
      <c r="O40" s="399"/>
      <c r="P40" s="399">
        <v>96814.28</v>
      </c>
      <c r="Q40" s="401"/>
      <c r="R40" s="394"/>
      <c r="S40" s="394"/>
      <c r="T40" s="395">
        <f t="shared" si="6"/>
        <v>0</v>
      </c>
    </row>
    <row r="41" spans="1:20" ht="110.25" x14ac:dyDescent="0.25">
      <c r="A41" s="294">
        <f>IF(C41=0,0,Account!$H$2)</f>
        <v>45688</v>
      </c>
      <c r="B41" s="295">
        <v>45673</v>
      </c>
      <c r="C41" s="163" t="s">
        <v>1375</v>
      </c>
      <c r="D41" s="384" t="s">
        <v>1376</v>
      </c>
      <c r="E41" s="384" t="s">
        <v>1444</v>
      </c>
      <c r="F41" s="385" t="s">
        <v>763</v>
      </c>
      <c r="G41" s="384"/>
      <c r="H41" s="384"/>
      <c r="I41" s="386">
        <f t="shared" si="2"/>
        <v>1</v>
      </c>
      <c r="J41" s="388" t="s">
        <v>1377</v>
      </c>
      <c r="K41" s="388" t="s">
        <v>1513</v>
      </c>
      <c r="L41" s="398" t="str">
        <f>IF(N41=0,0,(INDEX(AccountCodes[ACCOUNT NAME],MATCH(M41,AccountCodes[PPSAS CODE],0))))</f>
        <v>Electricity Expenses</v>
      </c>
      <c r="M41" s="390">
        <f>IF(N41=0,"",INDEX(AccountCodes[PPSAS CODE],MATCH(N41,AccountCodes[NGAS CODE],0)))</f>
        <v>5020402000</v>
      </c>
      <c r="N41" s="391" t="s">
        <v>666</v>
      </c>
      <c r="O41" s="399">
        <v>17573.27</v>
      </c>
      <c r="P41" s="399"/>
      <c r="Q41" s="400" t="s">
        <v>1378</v>
      </c>
      <c r="R41" s="394"/>
      <c r="S41" s="394"/>
      <c r="T41" s="395">
        <f t="shared" si="6"/>
        <v>17573.27</v>
      </c>
    </row>
    <row r="42" spans="1:20" ht="47.25" x14ac:dyDescent="0.25">
      <c r="A42" s="294">
        <f>IF(C42=0,0,Account!$H$2)</f>
        <v>45688</v>
      </c>
      <c r="B42" s="295">
        <v>45673</v>
      </c>
      <c r="C42" s="163" t="s">
        <v>1375</v>
      </c>
      <c r="D42" s="384" t="s">
        <v>1376</v>
      </c>
      <c r="E42" s="384" t="s">
        <v>1444</v>
      </c>
      <c r="F42" s="385" t="s">
        <v>763</v>
      </c>
      <c r="G42" s="384"/>
      <c r="H42" s="384"/>
      <c r="I42" s="386">
        <f t="shared" ref="I42:I44" si="10">IF(B42=0,0,IF(C42=C41,I41+1,1))</f>
        <v>2</v>
      </c>
      <c r="J42" s="388" t="s">
        <v>1377</v>
      </c>
      <c r="K42" s="388" t="s">
        <v>1513</v>
      </c>
      <c r="L42" s="398" t="str">
        <f>IF(N42=0,0,(INDEX(AccountCodes[ACCOUNT NAME],MATCH(M42,AccountCodes[PPSAS CODE],0))))</f>
        <v>Accounts Payable</v>
      </c>
      <c r="M42" s="390">
        <f>IF(N42=0,"",INDEX(AccountCodes[PPSAS CODE],MATCH(N42,AccountCodes[NGAS CODE],0)))</f>
        <v>2010101000</v>
      </c>
      <c r="N42" s="391" t="s">
        <v>608</v>
      </c>
      <c r="O42" s="399">
        <v>117748.43</v>
      </c>
      <c r="P42" s="399"/>
      <c r="Q42" s="401"/>
      <c r="R42" s="394"/>
      <c r="S42" s="394"/>
      <c r="T42" s="395">
        <f t="shared" si="6"/>
        <v>135321.70000000001</v>
      </c>
    </row>
    <row r="43" spans="1:20" ht="47.25" x14ac:dyDescent="0.25">
      <c r="A43" s="294">
        <f>IF(C43=0,0,Account!$H$2)</f>
        <v>45688</v>
      </c>
      <c r="B43" s="295">
        <v>45673</v>
      </c>
      <c r="C43" s="163" t="s">
        <v>1375</v>
      </c>
      <c r="D43" s="384" t="s">
        <v>1376</v>
      </c>
      <c r="E43" s="384" t="s">
        <v>1444</v>
      </c>
      <c r="F43" s="385" t="s">
        <v>763</v>
      </c>
      <c r="G43" s="384"/>
      <c r="H43" s="384"/>
      <c r="I43" s="386">
        <f t="shared" si="10"/>
        <v>3</v>
      </c>
      <c r="J43" s="388" t="s">
        <v>1377</v>
      </c>
      <c r="K43" s="388" t="s">
        <v>1513</v>
      </c>
      <c r="L43" s="398" t="str">
        <f>IF(N43=0,0,(INDEX(AccountCodes[ACCOUNT NAME],MATCH(M43,AccountCodes[PPSAS CODE],0))))</f>
        <v>Due to BIR - 5%</v>
      </c>
      <c r="M43" s="390">
        <f>IF(N43=0,"",INDEX(AccountCodes[PPSAS CODE],MATCH(N43,AccountCodes[NGAS CODE],0)))</f>
        <v>2020101002</v>
      </c>
      <c r="N43" s="391" t="s">
        <v>786</v>
      </c>
      <c r="O43" s="399"/>
      <c r="P43" s="399">
        <v>4595.7</v>
      </c>
      <c r="Q43" s="401"/>
      <c r="R43" s="394"/>
      <c r="S43" s="394"/>
      <c r="T43" s="395">
        <f t="shared" si="6"/>
        <v>130726</v>
      </c>
    </row>
    <row r="44" spans="1:20" ht="47.25" x14ac:dyDescent="0.25">
      <c r="A44" s="294">
        <f>IF(C44=0,0,Account!$H$2)</f>
        <v>45688</v>
      </c>
      <c r="B44" s="295">
        <v>45673</v>
      </c>
      <c r="C44" s="163" t="s">
        <v>1375</v>
      </c>
      <c r="D44" s="384" t="s">
        <v>1376</v>
      </c>
      <c r="E44" s="384" t="s">
        <v>1444</v>
      </c>
      <c r="F44" s="385" t="s">
        <v>763</v>
      </c>
      <c r="G44" s="384"/>
      <c r="H44" s="384"/>
      <c r="I44" s="386">
        <f t="shared" si="10"/>
        <v>4</v>
      </c>
      <c r="J44" s="388" t="s">
        <v>1377</v>
      </c>
      <c r="K44" s="388" t="s">
        <v>1513</v>
      </c>
      <c r="L44" s="398" t="str">
        <f>IF(N44=0,0,(INDEX(AccountCodes[ACCOUNT NAME],MATCH(M44,AccountCodes[PPSAS CODE],0))))</f>
        <v>Cash in Bank-Local Currency, Current Account - RO</v>
      </c>
      <c r="M44" s="390" t="str">
        <f>IF(N44=0,"",INDEX(AccountCodes[PPSAS CODE],MATCH(N44,AccountCodes[NGAS CODE],0)))</f>
        <v>1010202000RO</v>
      </c>
      <c r="N44" s="391" t="s">
        <v>1309</v>
      </c>
      <c r="O44" s="399"/>
      <c r="P44" s="399">
        <v>130726</v>
      </c>
      <c r="Q44" s="401"/>
      <c r="R44" s="394"/>
      <c r="S44" s="394"/>
      <c r="T44" s="395">
        <f t="shared" si="6"/>
        <v>0</v>
      </c>
    </row>
    <row r="45" spans="1:20" ht="47.25" x14ac:dyDescent="0.25">
      <c r="A45" s="294">
        <f>IF(C45=0,0,Account!$H$2)</f>
        <v>45688</v>
      </c>
      <c r="B45" s="295">
        <v>45673</v>
      </c>
      <c r="C45" s="296" t="s">
        <v>1387</v>
      </c>
      <c r="D45" s="296" t="s">
        <v>1381</v>
      </c>
      <c r="E45" s="296" t="s">
        <v>1338</v>
      </c>
      <c r="F45" s="149" t="s">
        <v>763</v>
      </c>
      <c r="G45" s="296"/>
      <c r="H45" s="296"/>
      <c r="I45" s="297">
        <f t="shared" ref="I45:I108" si="11">IF(B45=0,0,IF(C45=C44,I44+1,1))</f>
        <v>1</v>
      </c>
      <c r="J45" s="298" t="s">
        <v>1382</v>
      </c>
      <c r="K45" s="298" t="s">
        <v>1383</v>
      </c>
      <c r="L45" s="299" t="str">
        <f>IF(N45=0,0,(INDEX(AccountCodes[ACCOUNT NAME],MATCH(M45,AccountCodes[PPSAS CODE],0))))</f>
        <v>Salaries and Wages-Casual/Contractual</v>
      </c>
      <c r="M45" s="304">
        <f>IF(N45=0,"",INDEX(AccountCodes[PPSAS CODE],MATCH(N45,AccountCodes[NGAS CODE],0)))</f>
        <v>5010102000</v>
      </c>
      <c r="N45" s="305" t="s">
        <v>633</v>
      </c>
      <c r="O45" s="300">
        <v>80999.820000000007</v>
      </c>
      <c r="P45" s="300"/>
      <c r="Q45" s="374" t="s">
        <v>1518</v>
      </c>
      <c r="R45" s="302"/>
      <c r="S45" s="302"/>
      <c r="T45" s="303">
        <f t="shared" ref="T45:T108" si="12">T44+O45-P45</f>
        <v>80999.820000000007</v>
      </c>
    </row>
    <row r="46" spans="1:20" ht="31.5" x14ac:dyDescent="0.25">
      <c r="A46" s="294">
        <f>IF(C46=0,0,Account!$H$2)</f>
        <v>45688</v>
      </c>
      <c r="B46" s="295">
        <v>45673</v>
      </c>
      <c r="C46" s="296" t="s">
        <v>1387</v>
      </c>
      <c r="D46" s="296" t="s">
        <v>1381</v>
      </c>
      <c r="E46" s="296" t="s">
        <v>1338</v>
      </c>
      <c r="F46" s="149" t="s">
        <v>763</v>
      </c>
      <c r="G46" s="296"/>
      <c r="H46" s="296"/>
      <c r="I46" s="297">
        <f t="shared" si="11"/>
        <v>2</v>
      </c>
      <c r="J46" s="298" t="s">
        <v>1382</v>
      </c>
      <c r="K46" s="298" t="s">
        <v>1383</v>
      </c>
      <c r="L46" s="299" t="str">
        <f>IF(N46=0,0,(INDEX(AccountCodes[ACCOUNT NAME],MATCH(M46,AccountCodes[PPSAS CODE],0))))</f>
        <v>Personal Economic Relief Allowance (PERA)</v>
      </c>
      <c r="M46" s="304">
        <f>IF(N46=0,"",INDEX(AccountCodes[PPSAS CODE],MATCH(N46,AccountCodes[NGAS CODE],0)))</f>
        <v>5010201000</v>
      </c>
      <c r="N46" s="305" t="s">
        <v>634</v>
      </c>
      <c r="O46" s="300">
        <v>6000</v>
      </c>
      <c r="P46" s="300"/>
      <c r="Q46" s="301"/>
      <c r="R46" s="302"/>
      <c r="S46" s="302"/>
      <c r="T46" s="303">
        <f t="shared" si="12"/>
        <v>86999.82</v>
      </c>
    </row>
    <row r="47" spans="1:20" ht="31.5" x14ac:dyDescent="0.25">
      <c r="A47" s="294">
        <f>IF(C47=0,0,Account!$H$2)</f>
        <v>45688</v>
      </c>
      <c r="B47" s="295">
        <v>45673</v>
      </c>
      <c r="C47" s="296" t="s">
        <v>1387</v>
      </c>
      <c r="D47" s="296" t="s">
        <v>1381</v>
      </c>
      <c r="E47" s="296" t="s">
        <v>1338</v>
      </c>
      <c r="F47" s="149" t="s">
        <v>763</v>
      </c>
      <c r="G47" s="296"/>
      <c r="H47" s="296"/>
      <c r="I47" s="297">
        <f t="shared" si="11"/>
        <v>3</v>
      </c>
      <c r="J47" s="298" t="s">
        <v>1382</v>
      </c>
      <c r="K47" s="298" t="s">
        <v>1383</v>
      </c>
      <c r="L47" s="299" t="str">
        <f>IF(N47=0,0,(INDEX(AccountCodes[ACCOUNT NAME],MATCH(M47,AccountCodes[PPSAS CODE],0))))</f>
        <v>Due to BIR - Compensation</v>
      </c>
      <c r="M47" s="304">
        <f>IF(N47=0,"",INDEX(AccountCodes[PPSAS CODE],MATCH(N47,AccountCodes[NGAS CODE],0)))</f>
        <v>2020101001</v>
      </c>
      <c r="N47" s="305" t="s">
        <v>784</v>
      </c>
      <c r="O47" s="300"/>
      <c r="P47" s="300">
        <v>393.18</v>
      </c>
      <c r="Q47" s="301"/>
      <c r="R47" s="302"/>
      <c r="S47" s="302"/>
      <c r="T47" s="303">
        <f t="shared" si="12"/>
        <v>86606.64</v>
      </c>
    </row>
    <row r="48" spans="1:20" ht="31.5" x14ac:dyDescent="0.25">
      <c r="A48" s="294">
        <f>IF(C48=0,0,Account!$H$2)</f>
        <v>45688</v>
      </c>
      <c r="B48" s="295">
        <v>45673</v>
      </c>
      <c r="C48" s="296" t="s">
        <v>1387</v>
      </c>
      <c r="D48" s="296" t="s">
        <v>1381</v>
      </c>
      <c r="E48" s="296" t="s">
        <v>1338</v>
      </c>
      <c r="F48" s="149" t="s">
        <v>763</v>
      </c>
      <c r="G48" s="296"/>
      <c r="H48" s="296"/>
      <c r="I48" s="297">
        <f t="shared" si="11"/>
        <v>4</v>
      </c>
      <c r="J48" s="298" t="s">
        <v>1382</v>
      </c>
      <c r="K48" s="298" t="s">
        <v>1383</v>
      </c>
      <c r="L48" s="299" t="str">
        <f>IF(N48=0,0,(INDEX(AccountCodes[ACCOUNT NAME],MATCH(M48,AccountCodes[PPSAS CODE],0))))</f>
        <v>Due to GSIS - Life and Retirement Premium</v>
      </c>
      <c r="M48" s="304">
        <f>IF(N48=0,"",INDEX(AccountCodes[PPSAS CODE],MATCH(N48,AccountCodes[NGAS CODE],0)))</f>
        <v>2020102001</v>
      </c>
      <c r="N48" s="305" t="s">
        <v>325</v>
      </c>
      <c r="O48" s="300"/>
      <c r="P48" s="300">
        <v>7289.97</v>
      </c>
      <c r="Q48" s="301"/>
      <c r="R48" s="302"/>
      <c r="S48" s="302"/>
      <c r="T48" s="303">
        <f t="shared" si="12"/>
        <v>79316.67</v>
      </c>
    </row>
    <row r="49" spans="1:20" ht="31.5" x14ac:dyDescent="0.25">
      <c r="A49" s="294">
        <f>IF(C49=0,0,Account!$H$2)</f>
        <v>45688</v>
      </c>
      <c r="B49" s="295">
        <v>45673</v>
      </c>
      <c r="C49" s="296" t="s">
        <v>1387</v>
      </c>
      <c r="D49" s="296" t="s">
        <v>1381</v>
      </c>
      <c r="E49" s="296" t="s">
        <v>1338</v>
      </c>
      <c r="F49" s="149" t="s">
        <v>763</v>
      </c>
      <c r="G49" s="296"/>
      <c r="H49" s="296"/>
      <c r="I49" s="297">
        <f t="shared" si="11"/>
        <v>5</v>
      </c>
      <c r="J49" s="298" t="s">
        <v>1382</v>
      </c>
      <c r="K49" s="298" t="s">
        <v>1383</v>
      </c>
      <c r="L49" s="299" t="str">
        <f>IF(N49=0,0,(INDEX(AccountCodes[ACCOUNT NAME],MATCH(M49,AccountCodes[PPSAS CODE],0))))</f>
        <v>Due to Pag-IBIG - Pag-IBIG Premium</v>
      </c>
      <c r="M49" s="304">
        <f>IF(N49=0,"",INDEX(AccountCodes[PPSAS CODE],MATCH(N49,AccountCodes[NGAS CODE],0)))</f>
        <v>2020103001</v>
      </c>
      <c r="N49" s="305" t="s">
        <v>329</v>
      </c>
      <c r="O49" s="300"/>
      <c r="P49" s="300">
        <v>1740</v>
      </c>
      <c r="Q49" s="301"/>
      <c r="R49" s="302"/>
      <c r="S49" s="302"/>
      <c r="T49" s="303">
        <f t="shared" si="12"/>
        <v>77576.67</v>
      </c>
    </row>
    <row r="50" spans="1:20" ht="31.5" x14ac:dyDescent="0.25">
      <c r="A50" s="294">
        <f>IF(C50=0,0,Account!$H$2)</f>
        <v>45688</v>
      </c>
      <c r="B50" s="295">
        <v>45673</v>
      </c>
      <c r="C50" s="296" t="s">
        <v>1387</v>
      </c>
      <c r="D50" s="296" t="s">
        <v>1381</v>
      </c>
      <c r="E50" s="296" t="s">
        <v>1338</v>
      </c>
      <c r="F50" s="149" t="s">
        <v>763</v>
      </c>
      <c r="G50" s="296"/>
      <c r="H50" s="296"/>
      <c r="I50" s="297">
        <f t="shared" si="11"/>
        <v>6</v>
      </c>
      <c r="J50" s="298" t="s">
        <v>1382</v>
      </c>
      <c r="K50" s="298" t="s">
        <v>1383</v>
      </c>
      <c r="L50" s="299" t="str">
        <f>IF(N50=0,0,(INDEX(AccountCodes[ACCOUNT NAME],MATCH(M50,AccountCodes[PPSAS CODE],0))))</f>
        <v>Due to Pag-IBIG - Pag-IBIG Multi-Purpose Loan</v>
      </c>
      <c r="M50" s="304">
        <f>IF(N50=0,"",INDEX(AccountCodes[PPSAS CODE],MATCH(N50,AccountCodes[NGAS CODE],0)))</f>
        <v>2020103002</v>
      </c>
      <c r="N50" s="305" t="s">
        <v>330</v>
      </c>
      <c r="O50" s="300"/>
      <c r="P50" s="300">
        <v>1340.92</v>
      </c>
      <c r="Q50" s="301"/>
      <c r="R50" s="302"/>
      <c r="S50" s="302"/>
      <c r="T50" s="303">
        <f t="shared" si="12"/>
        <v>76235.75</v>
      </c>
    </row>
    <row r="51" spans="1:20" ht="31.5" x14ac:dyDescent="0.25">
      <c r="A51" s="294">
        <f>IF(C51=0,0,Account!$H$2)</f>
        <v>45688</v>
      </c>
      <c r="B51" s="295">
        <v>45673</v>
      </c>
      <c r="C51" s="296" t="s">
        <v>1387</v>
      </c>
      <c r="D51" s="296" t="s">
        <v>1381</v>
      </c>
      <c r="E51" s="296" t="s">
        <v>1338</v>
      </c>
      <c r="F51" s="149" t="s">
        <v>763</v>
      </c>
      <c r="G51" s="296"/>
      <c r="H51" s="296"/>
      <c r="I51" s="297">
        <f t="shared" si="11"/>
        <v>7</v>
      </c>
      <c r="J51" s="298" t="s">
        <v>1382</v>
      </c>
      <c r="K51" s="298" t="s">
        <v>1383</v>
      </c>
      <c r="L51" s="299" t="str">
        <f>IF(N51=0,0,(INDEX(AccountCodes[ACCOUNT NAME],MATCH(M51,AccountCodes[PPSAS CODE],0))))</f>
        <v>Due to PhilHealth</v>
      </c>
      <c r="M51" s="304">
        <f>IF(N51=0,"",INDEX(AccountCodes[PPSAS CODE],MATCH(N51,AccountCodes[NGAS CODE],0)))</f>
        <v>2020104000</v>
      </c>
      <c r="N51" s="305" t="s">
        <v>35</v>
      </c>
      <c r="O51" s="300"/>
      <c r="P51" s="300">
        <v>2025</v>
      </c>
      <c r="Q51" s="301"/>
      <c r="R51" s="302"/>
      <c r="S51" s="302"/>
      <c r="T51" s="303">
        <f t="shared" si="12"/>
        <v>74210.75</v>
      </c>
    </row>
    <row r="52" spans="1:20" ht="31.5" x14ac:dyDescent="0.25">
      <c r="A52" s="294">
        <f>IF(C52=0,0,Account!$H$2)</f>
        <v>45688</v>
      </c>
      <c r="B52" s="295">
        <v>45673</v>
      </c>
      <c r="C52" s="296" t="s">
        <v>1387</v>
      </c>
      <c r="D52" s="296" t="s">
        <v>1381</v>
      </c>
      <c r="E52" s="296" t="s">
        <v>1338</v>
      </c>
      <c r="F52" s="149" t="s">
        <v>763</v>
      </c>
      <c r="G52" s="296"/>
      <c r="H52" s="296"/>
      <c r="I52" s="297">
        <f t="shared" si="11"/>
        <v>8</v>
      </c>
      <c r="J52" s="298" t="s">
        <v>1382</v>
      </c>
      <c r="K52" s="298" t="s">
        <v>1383</v>
      </c>
      <c r="L52" s="299" t="str">
        <f>IF(N52=0,0,(INDEX(AccountCodes[ACCOUNT NAME],MATCH(M52,AccountCodes[PPSAS CODE],0))))</f>
        <v>Cash in Bank-Local Currency, Current Account - RO</v>
      </c>
      <c r="M52" s="304" t="str">
        <f>IF(N52=0,"",INDEX(AccountCodes[PPSAS CODE],MATCH(N52,AccountCodes[NGAS CODE],0)))</f>
        <v>1010202000RO</v>
      </c>
      <c r="N52" s="305" t="s">
        <v>1309</v>
      </c>
      <c r="O52" s="300"/>
      <c r="P52" s="300">
        <v>33732.160000000003</v>
      </c>
      <c r="Q52" s="301"/>
      <c r="R52" s="302"/>
      <c r="S52" s="302"/>
      <c r="T52" s="303">
        <f t="shared" si="12"/>
        <v>40478.589999999997</v>
      </c>
    </row>
    <row r="53" spans="1:20" x14ac:dyDescent="0.25">
      <c r="A53" s="294">
        <f>IF(C53=0,0,Account!$H$2)</f>
        <v>45688</v>
      </c>
      <c r="B53" s="295">
        <v>45673</v>
      </c>
      <c r="C53" s="296" t="s">
        <v>1388</v>
      </c>
      <c r="D53" s="296" t="s">
        <v>1384</v>
      </c>
      <c r="E53" s="296" t="s">
        <v>1342</v>
      </c>
      <c r="F53" s="149" t="s">
        <v>763</v>
      </c>
      <c r="G53" s="296"/>
      <c r="H53" s="296"/>
      <c r="I53" s="297">
        <f t="shared" si="11"/>
        <v>1</v>
      </c>
      <c r="J53" s="298" t="s">
        <v>1385</v>
      </c>
      <c r="K53" s="298" t="s">
        <v>1514</v>
      </c>
      <c r="L53" s="299" t="str">
        <f>IF(N53=0,0,(INDEX(AccountCodes[ACCOUNT NAME],MATCH(M53,AccountCodes[PPSAS CODE],0))))</f>
        <v>Salaries and Wages-Regular</v>
      </c>
      <c r="M53" s="304">
        <f>IF(N53=0,"",INDEX(AccountCodes[PPSAS CODE],MATCH(N53,AccountCodes[NGAS CODE],0)))</f>
        <v>5010101000</v>
      </c>
      <c r="N53" s="305" t="s">
        <v>632</v>
      </c>
      <c r="O53" s="300">
        <v>86965</v>
      </c>
      <c r="P53" s="300"/>
      <c r="Q53" s="301" t="s">
        <v>1516</v>
      </c>
      <c r="R53" s="302"/>
      <c r="S53" s="302"/>
      <c r="T53" s="303">
        <f t="shared" si="12"/>
        <v>127443.59</v>
      </c>
    </row>
    <row r="54" spans="1:20" ht="31.5" x14ac:dyDescent="0.25">
      <c r="A54" s="294">
        <f>IF(C54=0,0,Account!$H$2)</f>
        <v>45688</v>
      </c>
      <c r="B54" s="295">
        <v>45673</v>
      </c>
      <c r="C54" s="296" t="s">
        <v>1388</v>
      </c>
      <c r="D54" s="296" t="s">
        <v>1384</v>
      </c>
      <c r="E54" s="296" t="s">
        <v>1342</v>
      </c>
      <c r="F54" s="149" t="s">
        <v>763</v>
      </c>
      <c r="G54" s="296"/>
      <c r="H54" s="296"/>
      <c r="I54" s="297">
        <f t="shared" si="11"/>
        <v>2</v>
      </c>
      <c r="J54" s="298" t="s">
        <v>1385</v>
      </c>
      <c r="K54" s="298" t="s">
        <v>1514</v>
      </c>
      <c r="L54" s="299" t="str">
        <f>IF(N54=0,0,(INDEX(AccountCodes[ACCOUNT NAME],MATCH(M54,AccountCodes[PPSAS CODE],0))))</f>
        <v>Personal Economic Relief Allowance (PERA)</v>
      </c>
      <c r="M54" s="304">
        <f>IF(N54=0,"",INDEX(AccountCodes[PPSAS CODE],MATCH(N54,AccountCodes[NGAS CODE],0)))</f>
        <v>5010201000</v>
      </c>
      <c r="N54" s="305" t="s">
        <v>634</v>
      </c>
      <c r="O54" s="300">
        <v>6000</v>
      </c>
      <c r="P54" s="300"/>
      <c r="Q54" s="301"/>
      <c r="R54" s="302"/>
      <c r="S54" s="302"/>
      <c r="T54" s="303">
        <f t="shared" si="12"/>
        <v>133443.59</v>
      </c>
    </row>
    <row r="55" spans="1:20" x14ac:dyDescent="0.25">
      <c r="A55" s="294">
        <f>IF(C55=0,0,Account!$H$2)</f>
        <v>45688</v>
      </c>
      <c r="B55" s="295">
        <v>45673</v>
      </c>
      <c r="C55" s="296" t="s">
        <v>1388</v>
      </c>
      <c r="D55" s="296" t="s">
        <v>1384</v>
      </c>
      <c r="E55" s="296" t="s">
        <v>1342</v>
      </c>
      <c r="F55" s="149" t="s">
        <v>763</v>
      </c>
      <c r="G55" s="296"/>
      <c r="H55" s="296"/>
      <c r="I55" s="297">
        <f t="shared" si="11"/>
        <v>3</v>
      </c>
      <c r="J55" s="298" t="s">
        <v>1385</v>
      </c>
      <c r="K55" s="298" t="s">
        <v>1514</v>
      </c>
      <c r="L55" s="299" t="str">
        <f>IF(N55=0,0,(INDEX(AccountCodes[ACCOUNT NAME],MATCH(M55,AccountCodes[PPSAS CODE],0))))</f>
        <v>Due to BIR - Compensation</v>
      </c>
      <c r="M55" s="304">
        <f>IF(N55=0,"",INDEX(AccountCodes[PPSAS CODE],MATCH(N55,AccountCodes[NGAS CODE],0)))</f>
        <v>2020101001</v>
      </c>
      <c r="N55" s="305" t="s">
        <v>784</v>
      </c>
      <c r="O55" s="300"/>
      <c r="P55" s="300">
        <v>2007.26</v>
      </c>
      <c r="Q55" s="301"/>
      <c r="R55" s="302"/>
      <c r="S55" s="302"/>
      <c r="T55" s="303">
        <f t="shared" si="12"/>
        <v>131436.32999999999</v>
      </c>
    </row>
    <row r="56" spans="1:20" ht="31.5" x14ac:dyDescent="0.25">
      <c r="A56" s="294">
        <f>IF(C56=0,0,Account!$H$2)</f>
        <v>45688</v>
      </c>
      <c r="B56" s="295">
        <v>45673</v>
      </c>
      <c r="C56" s="296" t="s">
        <v>1388</v>
      </c>
      <c r="D56" s="296" t="s">
        <v>1384</v>
      </c>
      <c r="E56" s="296" t="s">
        <v>1342</v>
      </c>
      <c r="F56" s="149" t="s">
        <v>763</v>
      </c>
      <c r="G56" s="296"/>
      <c r="H56" s="296"/>
      <c r="I56" s="297">
        <f t="shared" si="11"/>
        <v>4</v>
      </c>
      <c r="J56" s="298" t="s">
        <v>1385</v>
      </c>
      <c r="K56" s="298" t="s">
        <v>1514</v>
      </c>
      <c r="L56" s="299" t="str">
        <f>IF(N56=0,0,(INDEX(AccountCodes[ACCOUNT NAME],MATCH(M56,AccountCodes[PPSAS CODE],0))))</f>
        <v>Due to GSIS - Life and Retirement Premium</v>
      </c>
      <c r="M56" s="304">
        <f>IF(N56=0,"",INDEX(AccountCodes[PPSAS CODE],MATCH(N56,AccountCodes[NGAS CODE],0)))</f>
        <v>2020102001</v>
      </c>
      <c r="N56" s="305" t="s">
        <v>325</v>
      </c>
      <c r="O56" s="300"/>
      <c r="P56" s="300">
        <v>7826.85</v>
      </c>
      <c r="Q56" s="301"/>
      <c r="R56" s="302"/>
      <c r="S56" s="302"/>
      <c r="T56" s="303">
        <f t="shared" si="12"/>
        <v>123609.48</v>
      </c>
    </row>
    <row r="57" spans="1:20" x14ac:dyDescent="0.25">
      <c r="A57" s="294">
        <f>IF(C57=0,0,Account!$H$2)</f>
        <v>45688</v>
      </c>
      <c r="B57" s="295">
        <v>45673</v>
      </c>
      <c r="C57" s="296" t="s">
        <v>1388</v>
      </c>
      <c r="D57" s="296" t="s">
        <v>1384</v>
      </c>
      <c r="E57" s="296" t="s">
        <v>1342</v>
      </c>
      <c r="F57" s="149" t="s">
        <v>763</v>
      </c>
      <c r="G57" s="296"/>
      <c r="H57" s="296"/>
      <c r="I57" s="297">
        <f t="shared" si="11"/>
        <v>5</v>
      </c>
      <c r="J57" s="298" t="s">
        <v>1385</v>
      </c>
      <c r="K57" s="298" t="s">
        <v>1514</v>
      </c>
      <c r="L57" s="299" t="str">
        <f>IF(N57=0,0,(INDEX(AccountCodes[ACCOUNT NAME],MATCH(M57,AccountCodes[PPSAS CODE],0))))</f>
        <v>Due to GSIS - Salary Loan</v>
      </c>
      <c r="M57" s="304">
        <f>IF(N57=0,"",INDEX(AccountCodes[PPSAS CODE],MATCH(N57,AccountCodes[NGAS CODE],0)))</f>
        <v>2020102003</v>
      </c>
      <c r="N57" s="305" t="s">
        <v>486</v>
      </c>
      <c r="O57" s="300"/>
      <c r="P57" s="300">
        <v>5637.79</v>
      </c>
      <c r="Q57" s="301"/>
      <c r="R57" s="302"/>
      <c r="S57" s="302"/>
      <c r="T57" s="303">
        <f t="shared" si="12"/>
        <v>117971.69</v>
      </c>
    </row>
    <row r="58" spans="1:20" ht="31.5" x14ac:dyDescent="0.25">
      <c r="A58" s="294">
        <f>IF(C58=0,0,Account!$H$2)</f>
        <v>45688</v>
      </c>
      <c r="B58" s="295">
        <v>45673</v>
      </c>
      <c r="C58" s="296" t="s">
        <v>1388</v>
      </c>
      <c r="D58" s="296" t="s">
        <v>1384</v>
      </c>
      <c r="E58" s="296" t="s">
        <v>1342</v>
      </c>
      <c r="F58" s="149" t="s">
        <v>763</v>
      </c>
      <c r="G58" s="296"/>
      <c r="H58" s="296"/>
      <c r="I58" s="297">
        <f t="shared" si="11"/>
        <v>6</v>
      </c>
      <c r="J58" s="298" t="s">
        <v>1385</v>
      </c>
      <c r="K58" s="298" t="s">
        <v>1514</v>
      </c>
      <c r="L58" s="299" t="str">
        <f>IF(N58=0,0,(INDEX(AccountCodes[ACCOUNT NAME],MATCH(M58,AccountCodes[PPSAS CODE],0))))</f>
        <v>Due to Pag-IBIG - Pag-IBIG Premium</v>
      </c>
      <c r="M58" s="304">
        <f>IF(N58=0,"",INDEX(AccountCodes[PPSAS CODE],MATCH(N58,AccountCodes[NGAS CODE],0)))</f>
        <v>2020103001</v>
      </c>
      <c r="N58" s="305" t="s">
        <v>329</v>
      </c>
      <c r="O58" s="300"/>
      <c r="P58" s="300">
        <v>1739.3</v>
      </c>
      <c r="Q58" s="301"/>
      <c r="R58" s="302"/>
      <c r="S58" s="302"/>
      <c r="T58" s="303">
        <f t="shared" si="12"/>
        <v>116232.39</v>
      </c>
    </row>
    <row r="59" spans="1:20" ht="31.5" x14ac:dyDescent="0.25">
      <c r="A59" s="294">
        <f>IF(C59=0,0,Account!$H$2)</f>
        <v>45688</v>
      </c>
      <c r="B59" s="295">
        <v>45673</v>
      </c>
      <c r="C59" s="296" t="s">
        <v>1388</v>
      </c>
      <c r="D59" s="296" t="s">
        <v>1384</v>
      </c>
      <c r="E59" s="296" t="s">
        <v>1342</v>
      </c>
      <c r="F59" s="149" t="s">
        <v>763</v>
      </c>
      <c r="G59" s="296"/>
      <c r="H59" s="296"/>
      <c r="I59" s="297">
        <f t="shared" si="11"/>
        <v>7</v>
      </c>
      <c r="J59" s="298" t="s">
        <v>1385</v>
      </c>
      <c r="K59" s="298" t="s">
        <v>1514</v>
      </c>
      <c r="L59" s="299" t="str">
        <f>IF(N59=0,0,(INDEX(AccountCodes[ACCOUNT NAME],MATCH(M59,AccountCodes[PPSAS CODE],0))))</f>
        <v>Due to Pag-IBIG - Pag-IBIG Multi-Purpose Loan</v>
      </c>
      <c r="M59" s="304">
        <f>IF(N59=0,"",INDEX(AccountCodes[PPSAS CODE],MATCH(N59,AccountCodes[NGAS CODE],0)))</f>
        <v>2020103002</v>
      </c>
      <c r="N59" s="305" t="s">
        <v>330</v>
      </c>
      <c r="O59" s="300"/>
      <c r="P59" s="300">
        <v>1635.3</v>
      </c>
      <c r="Q59" s="301"/>
      <c r="R59" s="302"/>
      <c r="S59" s="302"/>
      <c r="T59" s="303">
        <f t="shared" si="12"/>
        <v>114597.09</v>
      </c>
    </row>
    <row r="60" spans="1:20" x14ac:dyDescent="0.25">
      <c r="A60" s="294">
        <f>IF(C60=0,0,Account!$H$2)</f>
        <v>45688</v>
      </c>
      <c r="B60" s="295">
        <v>45673</v>
      </c>
      <c r="C60" s="296" t="s">
        <v>1388</v>
      </c>
      <c r="D60" s="296" t="s">
        <v>1384</v>
      </c>
      <c r="E60" s="296" t="s">
        <v>1342</v>
      </c>
      <c r="F60" s="149" t="s">
        <v>763</v>
      </c>
      <c r="G60" s="296"/>
      <c r="H60" s="296"/>
      <c r="I60" s="297">
        <f t="shared" si="11"/>
        <v>8</v>
      </c>
      <c r="J60" s="298" t="s">
        <v>1385</v>
      </c>
      <c r="K60" s="298" t="s">
        <v>1514</v>
      </c>
      <c r="L60" s="299" t="str">
        <f>IF(N60=0,0,(INDEX(AccountCodes[ACCOUNT NAME],MATCH(M60,AccountCodes[PPSAS CODE],0))))</f>
        <v>Due to Pag-IBIG - MP2</v>
      </c>
      <c r="M60" s="304">
        <f>IF(N60=0,"",INDEX(AccountCodes[PPSAS CODE],MATCH(N60,AccountCodes[NGAS CODE],0)))</f>
        <v>2020103005</v>
      </c>
      <c r="N60" s="305" t="s">
        <v>496</v>
      </c>
      <c r="O60" s="300"/>
      <c r="P60" s="300">
        <v>1000</v>
      </c>
      <c r="Q60" s="301"/>
      <c r="R60" s="302"/>
      <c r="S60" s="302"/>
      <c r="T60" s="303">
        <f t="shared" si="12"/>
        <v>113597.09</v>
      </c>
    </row>
    <row r="61" spans="1:20" x14ac:dyDescent="0.25">
      <c r="A61" s="294">
        <f>IF(C61=0,0,Account!$H$2)</f>
        <v>45688</v>
      </c>
      <c r="B61" s="295">
        <v>45673</v>
      </c>
      <c r="C61" s="296" t="s">
        <v>1388</v>
      </c>
      <c r="D61" s="296" t="s">
        <v>1384</v>
      </c>
      <c r="E61" s="296" t="s">
        <v>1342</v>
      </c>
      <c r="F61" s="149" t="s">
        <v>763</v>
      </c>
      <c r="G61" s="296"/>
      <c r="H61" s="296"/>
      <c r="I61" s="297">
        <f t="shared" si="11"/>
        <v>9</v>
      </c>
      <c r="J61" s="298" t="s">
        <v>1385</v>
      </c>
      <c r="K61" s="298" t="s">
        <v>1514</v>
      </c>
      <c r="L61" s="299" t="str">
        <f>IF(N61=0,0,(INDEX(AccountCodes[ACCOUNT NAME],MATCH(M61,AccountCodes[PPSAS CODE],0))))</f>
        <v>Due to PhilHealth</v>
      </c>
      <c r="M61" s="304">
        <f>IF(N61=0,"",INDEX(AccountCodes[PPSAS CODE],MATCH(N61,AccountCodes[NGAS CODE],0)))</f>
        <v>2020104000</v>
      </c>
      <c r="N61" s="305" t="s">
        <v>35</v>
      </c>
      <c r="O61" s="300"/>
      <c r="P61" s="300">
        <v>2174.12</v>
      </c>
      <c r="Q61" s="301"/>
      <c r="R61" s="302"/>
      <c r="S61" s="302"/>
      <c r="T61" s="303">
        <f t="shared" si="12"/>
        <v>111422.97</v>
      </c>
    </row>
    <row r="62" spans="1:20" ht="31.5" x14ac:dyDescent="0.25">
      <c r="A62" s="294">
        <f>IF(C62=0,0,Account!$H$2)</f>
        <v>45688</v>
      </c>
      <c r="B62" s="295">
        <v>45673</v>
      </c>
      <c r="C62" s="296" t="s">
        <v>1388</v>
      </c>
      <c r="D62" s="296" t="s">
        <v>1384</v>
      </c>
      <c r="E62" s="296" t="s">
        <v>1342</v>
      </c>
      <c r="F62" s="149" t="s">
        <v>763</v>
      </c>
      <c r="G62" s="296"/>
      <c r="H62" s="296"/>
      <c r="I62" s="297">
        <f t="shared" si="11"/>
        <v>10</v>
      </c>
      <c r="J62" s="298" t="s">
        <v>1385</v>
      </c>
      <c r="K62" s="298" t="s">
        <v>1514</v>
      </c>
      <c r="L62" s="299" t="str">
        <f>IF(N62=0,0,(INDEX(AccountCodes[ACCOUNT NAME],MATCH(M62,AccountCodes[PPSAS CODE],0))))</f>
        <v>Cash in Bank-Local Currency, Current Account - RO</v>
      </c>
      <c r="M62" s="304" t="str">
        <f>IF(N62=0,"",INDEX(AccountCodes[PPSAS CODE],MATCH(N62,AccountCodes[NGAS CODE],0)))</f>
        <v>1010202000RO</v>
      </c>
      <c r="N62" s="305" t="s">
        <v>1309</v>
      </c>
      <c r="O62" s="300"/>
      <c r="P62" s="300">
        <v>35472.199999999997</v>
      </c>
      <c r="Q62" s="301"/>
      <c r="R62" s="302"/>
      <c r="S62" s="302"/>
      <c r="T62" s="303">
        <f t="shared" si="12"/>
        <v>75950.77</v>
      </c>
    </row>
    <row r="63" spans="1:20" ht="47.25" x14ac:dyDescent="0.25">
      <c r="A63" s="294">
        <f>IF(C63=0,0,Account!$H$2)</f>
        <v>45688</v>
      </c>
      <c r="B63" s="295">
        <v>45678</v>
      </c>
      <c r="C63" s="296" t="s">
        <v>1389</v>
      </c>
      <c r="D63" s="296" t="s">
        <v>1390</v>
      </c>
      <c r="E63" s="296" t="s">
        <v>1352</v>
      </c>
      <c r="F63" s="149" t="s">
        <v>763</v>
      </c>
      <c r="G63" s="296"/>
      <c r="H63" s="296"/>
      <c r="I63" s="297">
        <f t="shared" si="11"/>
        <v>1</v>
      </c>
      <c r="J63" s="298" t="s">
        <v>1391</v>
      </c>
      <c r="K63" s="298" t="s">
        <v>1392</v>
      </c>
      <c r="L63" s="299" t="str">
        <f>IF(N63=0,0,(INDEX(AccountCodes[ACCOUNT NAME],MATCH(M63,AccountCodes[PPSAS CODE],0))))</f>
        <v>Labor and Wages</v>
      </c>
      <c r="M63" s="304">
        <f>IF(N63=0,"",INDEX(AccountCodes[PPSAS CODE],MATCH(N63,AccountCodes[NGAS CODE],0)))</f>
        <v>5021601000</v>
      </c>
      <c r="N63" s="305" t="s">
        <v>1175</v>
      </c>
      <c r="O63" s="300">
        <v>58229.97</v>
      </c>
      <c r="P63" s="300"/>
      <c r="Q63" s="374" t="s">
        <v>1518</v>
      </c>
      <c r="R63" s="302"/>
      <c r="S63" s="302"/>
      <c r="T63" s="303">
        <f t="shared" si="12"/>
        <v>134180.74</v>
      </c>
    </row>
    <row r="64" spans="1:20" ht="31.5" x14ac:dyDescent="0.25">
      <c r="A64" s="294">
        <f>IF(C64=0,0,Account!$H$2)</f>
        <v>45688</v>
      </c>
      <c r="B64" s="295">
        <v>45678</v>
      </c>
      <c r="C64" s="296" t="s">
        <v>1389</v>
      </c>
      <c r="D64" s="296" t="s">
        <v>1390</v>
      </c>
      <c r="E64" s="296" t="s">
        <v>1352</v>
      </c>
      <c r="F64" s="149" t="s">
        <v>763</v>
      </c>
      <c r="G64" s="296"/>
      <c r="H64" s="296"/>
      <c r="I64" s="297">
        <f t="shared" si="11"/>
        <v>2</v>
      </c>
      <c r="J64" s="298" t="s">
        <v>1391</v>
      </c>
      <c r="K64" s="298" t="s">
        <v>1392</v>
      </c>
      <c r="L64" s="299" t="str">
        <f>IF(N64=0,0,(INDEX(AccountCodes[ACCOUNT NAME],MATCH(M64,AccountCodes[PPSAS CODE],0))))</f>
        <v>Due to Pag-IBIG - Pag-IBIG Premium</v>
      </c>
      <c r="M64" s="304">
        <f>IF(N64=0,"",INDEX(AccountCodes[PPSAS CODE],MATCH(N64,AccountCodes[NGAS CODE],0)))</f>
        <v>2020103001</v>
      </c>
      <c r="N64" s="305" t="s">
        <v>329</v>
      </c>
      <c r="O64" s="300"/>
      <c r="P64" s="300">
        <v>3200</v>
      </c>
      <c r="Q64" s="301"/>
      <c r="R64" s="302"/>
      <c r="S64" s="302"/>
      <c r="T64" s="303">
        <f t="shared" si="12"/>
        <v>130980.74</v>
      </c>
    </row>
    <row r="65" spans="1:20" ht="31.5" x14ac:dyDescent="0.25">
      <c r="A65" s="294">
        <f>IF(C65=0,0,Account!$H$2)</f>
        <v>45688</v>
      </c>
      <c r="B65" s="295">
        <v>45678</v>
      </c>
      <c r="C65" s="296" t="s">
        <v>1389</v>
      </c>
      <c r="D65" s="296" t="s">
        <v>1390</v>
      </c>
      <c r="E65" s="296" t="s">
        <v>1352</v>
      </c>
      <c r="F65" s="149" t="s">
        <v>763</v>
      </c>
      <c r="G65" s="296"/>
      <c r="H65" s="296"/>
      <c r="I65" s="297">
        <f t="shared" si="11"/>
        <v>3</v>
      </c>
      <c r="J65" s="298" t="s">
        <v>1391</v>
      </c>
      <c r="K65" s="298" t="s">
        <v>1392</v>
      </c>
      <c r="L65" s="299" t="str">
        <f>IF(N65=0,0,(INDEX(AccountCodes[ACCOUNT NAME],MATCH(M65,AccountCodes[PPSAS CODE],0))))</f>
        <v>Due to Pag-IBIG - Pag-IBIG Multi-Purpose Loan</v>
      </c>
      <c r="M65" s="304">
        <f>IF(N65=0,"",INDEX(AccountCodes[PPSAS CODE],MATCH(N65,AccountCodes[NGAS CODE],0)))</f>
        <v>2020103002</v>
      </c>
      <c r="N65" s="170" t="s">
        <v>330</v>
      </c>
      <c r="O65" s="300"/>
      <c r="P65" s="300">
        <v>3487.5</v>
      </c>
      <c r="Q65" s="301"/>
      <c r="R65" s="302"/>
      <c r="S65" s="302"/>
      <c r="T65" s="303">
        <f t="shared" si="12"/>
        <v>127493.24</v>
      </c>
    </row>
    <row r="66" spans="1:20" ht="31.5" x14ac:dyDescent="0.25">
      <c r="A66" s="294">
        <f>IF(C66=0,0,Account!$H$2)</f>
        <v>45688</v>
      </c>
      <c r="B66" s="295">
        <v>45678</v>
      </c>
      <c r="C66" s="296" t="s">
        <v>1389</v>
      </c>
      <c r="D66" s="296" t="s">
        <v>1390</v>
      </c>
      <c r="E66" s="296" t="s">
        <v>1352</v>
      </c>
      <c r="F66" s="149" t="s">
        <v>763</v>
      </c>
      <c r="G66" s="296"/>
      <c r="H66" s="163"/>
      <c r="I66" s="297">
        <f t="shared" si="11"/>
        <v>4</v>
      </c>
      <c r="J66" s="298" t="s">
        <v>1391</v>
      </c>
      <c r="K66" s="298" t="s">
        <v>1392</v>
      </c>
      <c r="L66" s="299" t="str">
        <f>IF(N66=0,0,(INDEX(AccountCodes[ACCOUNT NAME],MATCH(M66,AccountCodes[PPSAS CODE],0))))</f>
        <v>Due to PhilHealth</v>
      </c>
      <c r="M66" s="304">
        <f>IF(N66=0,"",INDEX(AccountCodes[PPSAS CODE],MATCH(N66,AccountCodes[NGAS CODE],0)))</f>
        <v>2020104000</v>
      </c>
      <c r="N66" s="170" t="s">
        <v>35</v>
      </c>
      <c r="O66" s="300"/>
      <c r="P66" s="300">
        <v>5842.21</v>
      </c>
      <c r="Q66" s="301"/>
      <c r="R66" s="302"/>
      <c r="S66" s="168"/>
      <c r="T66" s="303">
        <f t="shared" si="12"/>
        <v>121651.03</v>
      </c>
    </row>
    <row r="67" spans="1:20" ht="31.5" x14ac:dyDescent="0.25">
      <c r="A67" s="294">
        <f>IF(C67=0,0,Account!$H$2)</f>
        <v>45688</v>
      </c>
      <c r="B67" s="295">
        <v>45678</v>
      </c>
      <c r="C67" s="296" t="s">
        <v>1389</v>
      </c>
      <c r="D67" s="296" t="s">
        <v>1390</v>
      </c>
      <c r="E67" s="296" t="s">
        <v>1352</v>
      </c>
      <c r="F67" s="149" t="s">
        <v>763</v>
      </c>
      <c r="G67" s="296"/>
      <c r="H67" s="163"/>
      <c r="I67" s="297">
        <f t="shared" si="11"/>
        <v>5</v>
      </c>
      <c r="J67" s="298" t="s">
        <v>1391</v>
      </c>
      <c r="K67" s="298" t="s">
        <v>1392</v>
      </c>
      <c r="L67" s="299" t="str">
        <f>IF(N67=0,0,(INDEX(AccountCodes[ACCOUNT NAME],MATCH(M67,AccountCodes[PPSAS CODE],0))))</f>
        <v>Other Payables</v>
      </c>
      <c r="M67" s="304">
        <f>IF(N67=0,"",INDEX(AccountCodes[PPSAS CODE],MATCH(N67,AccountCodes[NGAS CODE],0)))</f>
        <v>2999999000</v>
      </c>
      <c r="N67" s="170" t="s">
        <v>37</v>
      </c>
      <c r="O67" s="300"/>
      <c r="P67" s="300">
        <v>2725</v>
      </c>
      <c r="Q67" s="301"/>
      <c r="R67" s="302"/>
      <c r="S67" s="168"/>
      <c r="T67" s="303">
        <f t="shared" si="12"/>
        <v>118926.03</v>
      </c>
    </row>
    <row r="68" spans="1:20" ht="31.5" x14ac:dyDescent="0.25">
      <c r="A68" s="294">
        <f>IF(C68=0,0,Account!$H$2)</f>
        <v>45688</v>
      </c>
      <c r="B68" s="295">
        <v>45678</v>
      </c>
      <c r="C68" s="296" t="s">
        <v>1389</v>
      </c>
      <c r="D68" s="296" t="s">
        <v>1390</v>
      </c>
      <c r="E68" s="296" t="s">
        <v>1352</v>
      </c>
      <c r="F68" s="149" t="s">
        <v>763</v>
      </c>
      <c r="G68" s="296"/>
      <c r="H68" s="163"/>
      <c r="I68" s="297">
        <f t="shared" si="11"/>
        <v>6</v>
      </c>
      <c r="J68" s="298" t="s">
        <v>1391</v>
      </c>
      <c r="K68" s="298" t="s">
        <v>1392</v>
      </c>
      <c r="L68" s="299" t="str">
        <f>IF(N68=0,0,(INDEX(AccountCodes[ACCOUNT NAME],MATCH(M68,AccountCodes[PPSAS CODE],0))))</f>
        <v>Cash in Bank-Local Currency, Current Account - RO</v>
      </c>
      <c r="M68" s="304" t="str">
        <f>IF(N68=0,"",INDEX(AccountCodes[PPSAS CODE],MATCH(N68,AccountCodes[NGAS CODE],0)))</f>
        <v>1010202000RO</v>
      </c>
      <c r="N68" s="170" t="s">
        <v>1309</v>
      </c>
      <c r="O68" s="300"/>
      <c r="P68" s="300">
        <v>42975.26</v>
      </c>
      <c r="Q68" s="301"/>
      <c r="R68" s="302"/>
      <c r="S68" s="168"/>
      <c r="T68" s="303">
        <f t="shared" si="12"/>
        <v>75950.77</v>
      </c>
    </row>
    <row r="69" spans="1:20" ht="47.25" x14ac:dyDescent="0.25">
      <c r="A69" s="294">
        <f>IF(C69=0,0,Account!$H$2)</f>
        <v>45688</v>
      </c>
      <c r="B69" s="295">
        <v>45679</v>
      </c>
      <c r="C69" s="163" t="s">
        <v>1393</v>
      </c>
      <c r="D69" s="384" t="s">
        <v>1394</v>
      </c>
      <c r="E69" s="384" t="s">
        <v>1443</v>
      </c>
      <c r="F69" s="385" t="s">
        <v>763</v>
      </c>
      <c r="G69" s="384"/>
      <c r="H69" s="384"/>
      <c r="I69" s="386">
        <f t="shared" si="11"/>
        <v>1</v>
      </c>
      <c r="J69" s="388" t="s">
        <v>1377</v>
      </c>
      <c r="K69" s="388" t="s">
        <v>1395</v>
      </c>
      <c r="L69" s="398" t="str">
        <f>IF(N69=0,0,(INDEX(AccountCodes[ACCOUNT NAME],MATCH(M69,AccountCodes[PPSAS CODE],0))))</f>
        <v>Electricity Expenses</v>
      </c>
      <c r="M69" s="390">
        <f>IF(N69=0,"",INDEX(AccountCodes[PPSAS CODE],MATCH(N69,AccountCodes[NGAS CODE],0)))</f>
        <v>5020402000</v>
      </c>
      <c r="N69" s="391" t="s">
        <v>666</v>
      </c>
      <c r="O69" s="399">
        <v>28450.59</v>
      </c>
      <c r="P69" s="399"/>
      <c r="Q69" s="400" t="s">
        <v>1518</v>
      </c>
      <c r="R69" s="394"/>
      <c r="S69" s="394"/>
      <c r="T69" s="395">
        <f t="shared" si="12"/>
        <v>104401.36</v>
      </c>
    </row>
    <row r="70" spans="1:20" ht="47.25" x14ac:dyDescent="0.25">
      <c r="A70" s="294">
        <f>IF(C70=0,0,Account!$H$2)</f>
        <v>45688</v>
      </c>
      <c r="B70" s="295">
        <v>45679</v>
      </c>
      <c r="C70" s="163" t="s">
        <v>1393</v>
      </c>
      <c r="D70" s="384" t="s">
        <v>1394</v>
      </c>
      <c r="E70" s="384" t="s">
        <v>1443</v>
      </c>
      <c r="F70" s="385" t="s">
        <v>763</v>
      </c>
      <c r="G70" s="384"/>
      <c r="H70" s="384"/>
      <c r="I70" s="386">
        <f t="shared" si="11"/>
        <v>2</v>
      </c>
      <c r="J70" s="388" t="s">
        <v>1377</v>
      </c>
      <c r="K70" s="388" t="s">
        <v>1395</v>
      </c>
      <c r="L70" s="398" t="str">
        <f>IF(N70=0,0,(INDEX(AccountCodes[ACCOUNT NAME],MATCH(M70,AccountCodes[PPSAS CODE],0))))</f>
        <v>Due to BIR - 5%</v>
      </c>
      <c r="M70" s="390">
        <f>IF(N70=0,"",INDEX(AccountCodes[PPSAS CODE],MATCH(N70,AccountCodes[NGAS CODE],0)))</f>
        <v>2020101002</v>
      </c>
      <c r="N70" s="391" t="s">
        <v>786</v>
      </c>
      <c r="O70" s="399"/>
      <c r="P70" s="399">
        <v>1138.53</v>
      </c>
      <c r="Q70" s="401"/>
      <c r="R70" s="394"/>
      <c r="S70" s="394"/>
      <c r="T70" s="395">
        <f t="shared" si="12"/>
        <v>103262.83</v>
      </c>
    </row>
    <row r="71" spans="1:20" ht="47.25" x14ac:dyDescent="0.25">
      <c r="A71" s="294">
        <f>IF(C71=0,0,Account!$H$2)</f>
        <v>45688</v>
      </c>
      <c r="B71" s="295">
        <v>45679</v>
      </c>
      <c r="C71" s="163" t="s">
        <v>1393</v>
      </c>
      <c r="D71" s="384" t="s">
        <v>1394</v>
      </c>
      <c r="E71" s="384" t="s">
        <v>1443</v>
      </c>
      <c r="F71" s="385" t="s">
        <v>763</v>
      </c>
      <c r="G71" s="384"/>
      <c r="H71" s="384"/>
      <c r="I71" s="386">
        <f t="shared" si="11"/>
        <v>3</v>
      </c>
      <c r="J71" s="388" t="s">
        <v>1377</v>
      </c>
      <c r="K71" s="388" t="s">
        <v>1395</v>
      </c>
      <c r="L71" s="398" t="str">
        <f>IF(N71=0,0,(INDEX(AccountCodes[ACCOUNT NAME],MATCH(M71,AccountCodes[PPSAS CODE],0))))</f>
        <v>Cash in Bank-Local Currency, Current Account - RO</v>
      </c>
      <c r="M71" s="390" t="str">
        <f>IF(N71=0,"",INDEX(AccountCodes[PPSAS CODE],MATCH(N71,AccountCodes[NGAS CODE],0)))</f>
        <v>1010202000RO</v>
      </c>
      <c r="N71" s="391" t="s">
        <v>1309</v>
      </c>
      <c r="O71" s="399"/>
      <c r="P71" s="399">
        <v>27312.06</v>
      </c>
      <c r="Q71" s="401"/>
      <c r="R71" s="394"/>
      <c r="S71" s="394"/>
      <c r="T71" s="395">
        <f t="shared" si="12"/>
        <v>75950.77</v>
      </c>
    </row>
    <row r="72" spans="1:20" ht="47.25" x14ac:dyDescent="0.25">
      <c r="A72" s="294">
        <f>IF(C72=0,0,Account!$H$2)</f>
        <v>45688</v>
      </c>
      <c r="B72" s="295">
        <v>45681</v>
      </c>
      <c r="C72" s="296" t="s">
        <v>1396</v>
      </c>
      <c r="D72" s="163" t="s">
        <v>1396</v>
      </c>
      <c r="E72" s="296" t="s">
        <v>1338</v>
      </c>
      <c r="F72" s="149" t="s">
        <v>763</v>
      </c>
      <c r="G72" s="296"/>
      <c r="H72" s="163"/>
      <c r="I72" s="297">
        <f t="shared" si="11"/>
        <v>1</v>
      </c>
      <c r="J72" s="150" t="s">
        <v>1397</v>
      </c>
      <c r="K72" s="150" t="s">
        <v>1398</v>
      </c>
      <c r="L72" s="299" t="str">
        <f>IF(N72=0,0,(INDEX(AccountCodes[ACCOUNT NAME],MATCH(M72,AccountCodes[PPSAS CODE],0))))</f>
        <v>PhilHealth Contributions</v>
      </c>
      <c r="M72" s="304">
        <f>IF(N72=0,"",INDEX(AccountCodes[PPSAS CODE],MATCH(N72,AccountCodes[NGAS CODE],0)))</f>
        <v>5010303000</v>
      </c>
      <c r="N72" s="170" t="s">
        <v>647</v>
      </c>
      <c r="O72" s="300">
        <v>2025</v>
      </c>
      <c r="P72" s="300"/>
      <c r="Q72" s="374" t="s">
        <v>1518</v>
      </c>
      <c r="R72" s="302"/>
      <c r="S72" s="168"/>
      <c r="T72" s="303">
        <f t="shared" si="12"/>
        <v>77975.77</v>
      </c>
    </row>
    <row r="73" spans="1:20" ht="47.25" x14ac:dyDescent="0.25">
      <c r="A73" s="294">
        <f>IF(C73=0,0,Account!$H$2)</f>
        <v>45688</v>
      </c>
      <c r="B73" s="295">
        <v>45681</v>
      </c>
      <c r="C73" s="296" t="s">
        <v>1396</v>
      </c>
      <c r="D73" s="163" t="s">
        <v>1396</v>
      </c>
      <c r="E73" s="296" t="s">
        <v>1338</v>
      </c>
      <c r="F73" s="149" t="s">
        <v>763</v>
      </c>
      <c r="G73" s="296"/>
      <c r="H73" s="163"/>
      <c r="I73" s="297">
        <f t="shared" si="11"/>
        <v>2</v>
      </c>
      <c r="J73" s="150" t="s">
        <v>1397</v>
      </c>
      <c r="K73" s="150" t="s">
        <v>1398</v>
      </c>
      <c r="L73" s="299" t="str">
        <f>IF(N73=0,0,(INDEX(AccountCodes[ACCOUNT NAME],MATCH(M73,AccountCodes[PPSAS CODE],0))))</f>
        <v>Due to PhilHealth</v>
      </c>
      <c r="M73" s="304">
        <f>IF(N73=0,"",INDEX(AccountCodes[PPSAS CODE],MATCH(N73,AccountCodes[NGAS CODE],0)))</f>
        <v>2020104000</v>
      </c>
      <c r="N73" s="170" t="s">
        <v>35</v>
      </c>
      <c r="O73" s="300">
        <v>2025</v>
      </c>
      <c r="P73" s="300"/>
      <c r="Q73" s="301"/>
      <c r="R73" s="302"/>
      <c r="S73" s="168"/>
      <c r="T73" s="303">
        <f t="shared" si="12"/>
        <v>80000.77</v>
      </c>
    </row>
    <row r="74" spans="1:20" ht="47.25" x14ac:dyDescent="0.25">
      <c r="A74" s="294">
        <f>IF(C74=0,0,Account!$H$2)</f>
        <v>45688</v>
      </c>
      <c r="B74" s="295">
        <v>45681</v>
      </c>
      <c r="C74" s="296" t="s">
        <v>1396</v>
      </c>
      <c r="D74" s="163" t="s">
        <v>1396</v>
      </c>
      <c r="E74" s="296" t="s">
        <v>1338</v>
      </c>
      <c r="F74" s="149" t="s">
        <v>763</v>
      </c>
      <c r="G74" s="296"/>
      <c r="H74" s="163"/>
      <c r="I74" s="297">
        <f t="shared" si="11"/>
        <v>3</v>
      </c>
      <c r="J74" s="150" t="s">
        <v>1397</v>
      </c>
      <c r="K74" s="150" t="s">
        <v>1398</v>
      </c>
      <c r="L74" s="299" t="str">
        <f>IF(N74=0,0,(INDEX(AccountCodes[ACCOUNT NAME],MATCH(M74,AccountCodes[PPSAS CODE],0))))</f>
        <v>Cash in Bank-Local Currency, Current Account - RO</v>
      </c>
      <c r="M74" s="304" t="str">
        <f>IF(N74=0,"",INDEX(AccountCodes[PPSAS CODE],MATCH(N74,AccountCodes[NGAS CODE],0)))</f>
        <v>1010202000RO</v>
      </c>
      <c r="N74" s="305" t="s">
        <v>1309</v>
      </c>
      <c r="O74" s="300"/>
      <c r="P74" s="300">
        <v>4050</v>
      </c>
      <c r="Q74" s="301"/>
      <c r="R74" s="302"/>
      <c r="S74" s="168"/>
      <c r="T74" s="303">
        <f t="shared" si="12"/>
        <v>75950.77</v>
      </c>
    </row>
    <row r="75" spans="1:20" ht="63" x14ac:dyDescent="0.25">
      <c r="A75" s="294">
        <f>IF(C75=0,0,Account!$H$2)</f>
        <v>45688</v>
      </c>
      <c r="B75" s="295">
        <v>45681</v>
      </c>
      <c r="C75" s="296" t="s">
        <v>1399</v>
      </c>
      <c r="D75" s="163" t="s">
        <v>1399</v>
      </c>
      <c r="E75" s="296" t="s">
        <v>1442</v>
      </c>
      <c r="F75" s="149" t="s">
        <v>763</v>
      </c>
      <c r="G75" s="296"/>
      <c r="H75" s="163"/>
      <c r="I75" s="297">
        <f t="shared" si="11"/>
        <v>1</v>
      </c>
      <c r="J75" s="150" t="s">
        <v>1397</v>
      </c>
      <c r="K75" s="150" t="s">
        <v>1400</v>
      </c>
      <c r="L75" s="299" t="str">
        <f>IF(N75=0,0,(INDEX(AccountCodes[ACCOUNT NAME],MATCH(M75,AccountCodes[PPSAS CODE],0))))</f>
        <v>PhilHealth Contributions</v>
      </c>
      <c r="M75" s="304">
        <f>IF(N75=0,"",INDEX(AccountCodes[PPSAS CODE],MATCH(N75,AccountCodes[NGAS CODE],0)))</f>
        <v>5010303000</v>
      </c>
      <c r="N75" s="170" t="s">
        <v>647</v>
      </c>
      <c r="O75" s="300">
        <v>2174.13</v>
      </c>
      <c r="P75" s="300"/>
      <c r="Q75" s="301" t="s">
        <v>1516</v>
      </c>
      <c r="R75" s="302"/>
      <c r="S75" s="168"/>
      <c r="T75" s="303">
        <f t="shared" si="12"/>
        <v>78124.899999999994</v>
      </c>
    </row>
    <row r="76" spans="1:20" ht="63" x14ac:dyDescent="0.25">
      <c r="A76" s="294">
        <f>IF(C76=0,0,Account!$H$2)</f>
        <v>45688</v>
      </c>
      <c r="B76" s="295">
        <v>45681</v>
      </c>
      <c r="C76" s="296" t="s">
        <v>1399</v>
      </c>
      <c r="D76" s="163" t="s">
        <v>1399</v>
      </c>
      <c r="E76" s="296" t="s">
        <v>1442</v>
      </c>
      <c r="F76" s="149" t="s">
        <v>763</v>
      </c>
      <c r="G76" s="296"/>
      <c r="H76" s="163"/>
      <c r="I76" s="297">
        <f t="shared" si="11"/>
        <v>2</v>
      </c>
      <c r="J76" s="150" t="s">
        <v>1397</v>
      </c>
      <c r="K76" s="150" t="s">
        <v>1400</v>
      </c>
      <c r="L76" s="299" t="str">
        <f>IF(N76=0,0,(INDEX(AccountCodes[ACCOUNT NAME],MATCH(M76,AccountCodes[PPSAS CODE],0))))</f>
        <v>Due to PhilHealth</v>
      </c>
      <c r="M76" s="304">
        <f>IF(N76=0,"",INDEX(AccountCodes[PPSAS CODE],MATCH(N76,AccountCodes[NGAS CODE],0)))</f>
        <v>2020104000</v>
      </c>
      <c r="N76" s="170" t="s">
        <v>35</v>
      </c>
      <c r="O76" s="300">
        <v>2174.12</v>
      </c>
      <c r="P76" s="300"/>
      <c r="Q76" s="301"/>
      <c r="R76" s="302"/>
      <c r="S76" s="168"/>
      <c r="T76" s="303">
        <f t="shared" si="12"/>
        <v>80299.02</v>
      </c>
    </row>
    <row r="77" spans="1:20" ht="63" x14ac:dyDescent="0.25">
      <c r="A77" s="294">
        <f>IF(C77=0,0,Account!$H$2)</f>
        <v>45688</v>
      </c>
      <c r="B77" s="295">
        <v>45681</v>
      </c>
      <c r="C77" s="296" t="s">
        <v>1399</v>
      </c>
      <c r="D77" s="163" t="s">
        <v>1399</v>
      </c>
      <c r="E77" s="296" t="s">
        <v>1442</v>
      </c>
      <c r="F77" s="149" t="s">
        <v>763</v>
      </c>
      <c r="G77" s="296"/>
      <c r="H77" s="163"/>
      <c r="I77" s="297">
        <f t="shared" si="11"/>
        <v>3</v>
      </c>
      <c r="J77" s="150" t="s">
        <v>1397</v>
      </c>
      <c r="K77" s="150" t="s">
        <v>1400</v>
      </c>
      <c r="L77" s="299" t="str">
        <f>IF(N77=0,0,(INDEX(AccountCodes[ACCOUNT NAME],MATCH(M77,AccountCodes[PPSAS CODE],0))))</f>
        <v>Cash in Bank-Local Currency, Current Account - RO</v>
      </c>
      <c r="M77" s="304" t="str">
        <f>IF(N77=0,"",INDEX(AccountCodes[PPSAS CODE],MATCH(N77,AccountCodes[NGAS CODE],0)))</f>
        <v>1010202000RO</v>
      </c>
      <c r="N77" s="305" t="s">
        <v>1309</v>
      </c>
      <c r="O77" s="300"/>
      <c r="P77" s="300">
        <v>4348.25</v>
      </c>
      <c r="Q77" s="301"/>
      <c r="R77" s="302"/>
      <c r="S77" s="168"/>
      <c r="T77" s="303">
        <f t="shared" si="12"/>
        <v>75950.77</v>
      </c>
    </row>
    <row r="78" spans="1:20" ht="47.25" x14ac:dyDescent="0.25">
      <c r="A78" s="294">
        <f>IF(C78=0,0,Account!$H$2)</f>
        <v>45688</v>
      </c>
      <c r="B78" s="295">
        <v>45681</v>
      </c>
      <c r="C78" s="296" t="s">
        <v>1401</v>
      </c>
      <c r="D78" s="163" t="s">
        <v>1401</v>
      </c>
      <c r="E78" s="296" t="s">
        <v>1338</v>
      </c>
      <c r="F78" s="149" t="s">
        <v>763</v>
      </c>
      <c r="G78" s="296"/>
      <c r="H78" s="296"/>
      <c r="I78" s="297">
        <f t="shared" si="11"/>
        <v>1</v>
      </c>
      <c r="J78" s="298" t="s">
        <v>1402</v>
      </c>
      <c r="K78" s="298" t="s">
        <v>1403</v>
      </c>
      <c r="L78" s="299" t="str">
        <f>IF(N78=0,0,(INDEX(AccountCodes[ACCOUNT NAME],MATCH(M78,AccountCodes[PPSAS CODE],0))))</f>
        <v>Pag-IBIG Contributions</v>
      </c>
      <c r="M78" s="304">
        <f>IF(N78=0,"",INDEX(AccountCodes[PPSAS CODE],MATCH(N78,AccountCodes[NGAS CODE],0)))</f>
        <v>5010302000</v>
      </c>
      <c r="N78" s="305" t="s">
        <v>646</v>
      </c>
      <c r="O78" s="300">
        <v>600</v>
      </c>
      <c r="P78" s="300"/>
      <c r="Q78" s="374" t="s">
        <v>1518</v>
      </c>
      <c r="R78" s="302"/>
      <c r="S78" s="302"/>
      <c r="T78" s="303">
        <f t="shared" si="12"/>
        <v>76550.77</v>
      </c>
    </row>
    <row r="79" spans="1:20" ht="47.25" x14ac:dyDescent="0.25">
      <c r="A79" s="294">
        <f>IF(C79=0,0,Account!$H$2)</f>
        <v>45688</v>
      </c>
      <c r="B79" s="295">
        <v>45681</v>
      </c>
      <c r="C79" s="296" t="s">
        <v>1401</v>
      </c>
      <c r="D79" s="163" t="s">
        <v>1401</v>
      </c>
      <c r="E79" s="296" t="s">
        <v>1338</v>
      </c>
      <c r="F79" s="149" t="s">
        <v>763</v>
      </c>
      <c r="G79" s="296"/>
      <c r="H79" s="296"/>
      <c r="I79" s="297">
        <f t="shared" si="11"/>
        <v>2</v>
      </c>
      <c r="J79" s="298" t="s">
        <v>1402</v>
      </c>
      <c r="K79" s="298" t="s">
        <v>1403</v>
      </c>
      <c r="L79" s="299" t="str">
        <f>IF(N79=0,0,(INDEX(AccountCodes[ACCOUNT NAME],MATCH(M79,AccountCodes[PPSAS CODE],0))))</f>
        <v>Due to Pag-IBIG - Pag-IBIG Premium</v>
      </c>
      <c r="M79" s="304">
        <f>IF(N79=0,"",INDEX(AccountCodes[PPSAS CODE],MATCH(N79,AccountCodes[NGAS CODE],0)))</f>
        <v>2020103001</v>
      </c>
      <c r="N79" s="305" t="s">
        <v>329</v>
      </c>
      <c r="O79" s="300">
        <v>1740</v>
      </c>
      <c r="P79" s="300"/>
      <c r="Q79" s="301"/>
      <c r="R79" s="302"/>
      <c r="S79" s="302"/>
      <c r="T79" s="303">
        <f t="shared" si="12"/>
        <v>78290.77</v>
      </c>
    </row>
    <row r="80" spans="1:20" ht="47.25" x14ac:dyDescent="0.25">
      <c r="A80" s="294">
        <f>IF(C80=0,0,Account!$H$2)</f>
        <v>45688</v>
      </c>
      <c r="B80" s="295">
        <v>45681</v>
      </c>
      <c r="C80" s="296" t="s">
        <v>1401</v>
      </c>
      <c r="D80" s="163" t="s">
        <v>1401</v>
      </c>
      <c r="E80" s="296" t="s">
        <v>1338</v>
      </c>
      <c r="F80" s="149" t="s">
        <v>763</v>
      </c>
      <c r="G80" s="296"/>
      <c r="H80" s="296"/>
      <c r="I80" s="297">
        <f t="shared" si="11"/>
        <v>3</v>
      </c>
      <c r="J80" s="298" t="s">
        <v>1402</v>
      </c>
      <c r="K80" s="298" t="s">
        <v>1403</v>
      </c>
      <c r="L80" s="299" t="str">
        <f>IF(N80=0,0,(INDEX(AccountCodes[ACCOUNT NAME],MATCH(M80,AccountCodes[PPSAS CODE],0))))</f>
        <v>Cash in Bank-Local Currency, Current Account - RO</v>
      </c>
      <c r="M80" s="304" t="str">
        <f>IF(N80=0,"",INDEX(AccountCodes[PPSAS CODE],MATCH(N80,AccountCodes[NGAS CODE],0)))</f>
        <v>1010202000RO</v>
      </c>
      <c r="N80" s="305" t="s">
        <v>1309</v>
      </c>
      <c r="O80" s="300"/>
      <c r="P80" s="300">
        <v>2340</v>
      </c>
      <c r="Q80" s="301"/>
      <c r="R80" s="302"/>
      <c r="S80" s="302"/>
      <c r="T80" s="303">
        <f t="shared" si="12"/>
        <v>75950.77</v>
      </c>
    </row>
    <row r="81" spans="1:20" ht="31.5" x14ac:dyDescent="0.25">
      <c r="A81" s="294">
        <f>IF(C81=0,0,Account!$H$2)</f>
        <v>45688</v>
      </c>
      <c r="B81" s="295">
        <v>45681</v>
      </c>
      <c r="C81" s="296" t="s">
        <v>1404</v>
      </c>
      <c r="D81" s="163" t="s">
        <v>1404</v>
      </c>
      <c r="E81" s="296" t="s">
        <v>1405</v>
      </c>
      <c r="F81" s="149" t="s">
        <v>763</v>
      </c>
      <c r="G81" s="296"/>
      <c r="H81" s="296"/>
      <c r="I81" s="297">
        <f t="shared" si="11"/>
        <v>1</v>
      </c>
      <c r="J81" s="298" t="s">
        <v>1402</v>
      </c>
      <c r="K81" s="298" t="s">
        <v>1406</v>
      </c>
      <c r="L81" s="299" t="str">
        <f>IF(N81=0,0,(INDEX(AccountCodes[ACCOUNT NAME],MATCH(M81,AccountCodes[PPSAS CODE],0))))</f>
        <v>Due to Pag-IBIG - Pag-IBIG Multi-Purpose Loan</v>
      </c>
      <c r="M81" s="304">
        <f>IF(N81=0,"",INDEX(AccountCodes[PPSAS CODE],MATCH(N81,AccountCodes[NGAS CODE],0)))</f>
        <v>2020103002</v>
      </c>
      <c r="N81" s="170" t="s">
        <v>330</v>
      </c>
      <c r="O81" s="300">
        <v>1340.92</v>
      </c>
      <c r="P81" s="300"/>
      <c r="Q81" s="301" t="s">
        <v>1518</v>
      </c>
      <c r="R81" s="302"/>
      <c r="S81" s="302"/>
      <c r="T81" s="303">
        <f t="shared" si="12"/>
        <v>77291.69</v>
      </c>
    </row>
    <row r="82" spans="1:20" ht="31.5" x14ac:dyDescent="0.25">
      <c r="A82" s="294">
        <f>IF(C82=0,0,Account!$H$2)</f>
        <v>45688</v>
      </c>
      <c r="B82" s="295">
        <v>45681</v>
      </c>
      <c r="C82" s="296" t="s">
        <v>1404</v>
      </c>
      <c r="D82" s="163" t="s">
        <v>1404</v>
      </c>
      <c r="E82" s="296" t="s">
        <v>1405</v>
      </c>
      <c r="F82" s="149" t="s">
        <v>763</v>
      </c>
      <c r="G82" s="296"/>
      <c r="H82" s="296"/>
      <c r="I82" s="297">
        <f t="shared" si="11"/>
        <v>2</v>
      </c>
      <c r="J82" s="298" t="s">
        <v>1402</v>
      </c>
      <c r="K82" s="298" t="s">
        <v>1406</v>
      </c>
      <c r="L82" s="299" t="str">
        <f>IF(N82=0,0,(INDEX(AccountCodes[ACCOUNT NAME],MATCH(M82,AccountCodes[PPSAS CODE],0))))</f>
        <v>Cash in Bank-Local Currency, Current Account - RO</v>
      </c>
      <c r="M82" s="304" t="str">
        <f>IF(N82=0,"",INDEX(AccountCodes[PPSAS CODE],MATCH(N82,AccountCodes[NGAS CODE],0)))</f>
        <v>1010202000RO</v>
      </c>
      <c r="N82" s="305" t="s">
        <v>1309</v>
      </c>
      <c r="O82" s="300"/>
      <c r="P82" s="300">
        <v>1340.92</v>
      </c>
      <c r="Q82" s="301"/>
      <c r="R82" s="302"/>
      <c r="S82" s="302"/>
      <c r="T82" s="303">
        <f t="shared" si="12"/>
        <v>75950.77</v>
      </c>
    </row>
    <row r="83" spans="1:20" ht="31.5" x14ac:dyDescent="0.25">
      <c r="A83" s="294">
        <f>IF(C83=0,0,Account!$H$2)</f>
        <v>45688</v>
      </c>
      <c r="B83" s="295">
        <v>45681</v>
      </c>
      <c r="C83" s="296" t="s">
        <v>1407</v>
      </c>
      <c r="D83" s="296" t="s">
        <v>1408</v>
      </c>
      <c r="E83" s="296" t="s">
        <v>1405</v>
      </c>
      <c r="F83" s="149" t="s">
        <v>763</v>
      </c>
      <c r="G83" s="296"/>
      <c r="H83" s="296"/>
      <c r="I83" s="297">
        <f t="shared" si="11"/>
        <v>1</v>
      </c>
      <c r="J83" s="298" t="s">
        <v>1409</v>
      </c>
      <c r="K83" s="298" t="s">
        <v>1410</v>
      </c>
      <c r="L83" s="299" t="str">
        <f>IF(N83=0,0,(INDEX(AccountCodes[ACCOUNT NAME],MATCH(M83,AccountCodes[PPSAS CODE],0))))</f>
        <v>Due to BIR - Compensation</v>
      </c>
      <c r="M83" s="304">
        <f>IF(N83=0,"",INDEX(AccountCodes[PPSAS CODE],MATCH(N83,AccountCodes[NGAS CODE],0)))</f>
        <v>2020101001</v>
      </c>
      <c r="N83" s="305" t="s">
        <v>784</v>
      </c>
      <c r="O83" s="381">
        <v>2007.26</v>
      </c>
      <c r="P83" s="381"/>
      <c r="Q83" s="372" t="s">
        <v>1516</v>
      </c>
      <c r="R83" s="302"/>
      <c r="S83" s="302"/>
      <c r="T83" s="303">
        <f t="shared" si="12"/>
        <v>77958.03</v>
      </c>
    </row>
    <row r="84" spans="1:20" ht="31.5" x14ac:dyDescent="0.25">
      <c r="A84" s="294">
        <f>IF(C84=0,0,Account!$H$2)</f>
        <v>45688</v>
      </c>
      <c r="B84" s="295">
        <v>45681</v>
      </c>
      <c r="C84" s="296" t="s">
        <v>1407</v>
      </c>
      <c r="D84" s="296" t="s">
        <v>1408</v>
      </c>
      <c r="E84" s="296" t="s">
        <v>1405</v>
      </c>
      <c r="F84" s="149" t="s">
        <v>763</v>
      </c>
      <c r="G84" s="296"/>
      <c r="H84" s="296"/>
      <c r="I84" s="297">
        <f t="shared" si="11"/>
        <v>2</v>
      </c>
      <c r="J84" s="298" t="s">
        <v>1409</v>
      </c>
      <c r="K84" s="298" t="s">
        <v>1410</v>
      </c>
      <c r="L84" s="299" t="str">
        <f>IF(N84=0,0,(INDEX(AccountCodes[ACCOUNT NAME],MATCH(M84,AccountCodes[PPSAS CODE],0))))</f>
        <v>Cash in Bank-Local Currency, Current Account - RO</v>
      </c>
      <c r="M84" s="304" t="str">
        <f>IF(N84=0,"",INDEX(AccountCodes[PPSAS CODE],MATCH(N84,AccountCodes[NGAS CODE],0)))</f>
        <v>1010202000RO</v>
      </c>
      <c r="N84" s="305" t="s">
        <v>1309</v>
      </c>
      <c r="O84" s="381"/>
      <c r="P84" s="381">
        <v>2007.26</v>
      </c>
      <c r="Q84" s="301"/>
      <c r="R84" s="302"/>
      <c r="S84" s="302"/>
      <c r="T84" s="303">
        <f t="shared" si="12"/>
        <v>75950.77</v>
      </c>
    </row>
    <row r="85" spans="1:20" ht="47.25" x14ac:dyDescent="0.25">
      <c r="A85" s="294">
        <f>IF(C85=0,0,Account!$H$2)</f>
        <v>45688</v>
      </c>
      <c r="B85" s="295">
        <v>45681</v>
      </c>
      <c r="C85" s="296" t="s">
        <v>1411</v>
      </c>
      <c r="D85" s="296" t="s">
        <v>1412</v>
      </c>
      <c r="E85" s="296" t="s">
        <v>1405</v>
      </c>
      <c r="F85" s="149" t="s">
        <v>763</v>
      </c>
      <c r="G85" s="296"/>
      <c r="H85" s="296"/>
      <c r="I85" s="297">
        <f t="shared" si="11"/>
        <v>1</v>
      </c>
      <c r="J85" s="298" t="s">
        <v>1409</v>
      </c>
      <c r="K85" s="150" t="s">
        <v>1530</v>
      </c>
      <c r="L85" s="299" t="str">
        <f>IF(N85=0,0,(INDEX(AccountCodes[ACCOUNT NAME],MATCH(M85,AccountCodes[PPSAS CODE],0))))</f>
        <v>Due to BIR - Compensation</v>
      </c>
      <c r="M85" s="304">
        <f>IF(N85=0,"",INDEX(AccountCodes[PPSAS CODE],MATCH(N85,AccountCodes[NGAS CODE],0)))</f>
        <v>2020101001</v>
      </c>
      <c r="N85" s="305" t="s">
        <v>784</v>
      </c>
      <c r="O85" s="381">
        <v>393.18</v>
      </c>
      <c r="P85" s="381"/>
      <c r="Q85" s="374" t="s">
        <v>1518</v>
      </c>
      <c r="R85" s="302"/>
      <c r="S85" s="302"/>
      <c r="T85" s="303">
        <f t="shared" si="12"/>
        <v>76343.95</v>
      </c>
    </row>
    <row r="86" spans="1:20" ht="31.5" x14ac:dyDescent="0.25">
      <c r="A86" s="294">
        <f>IF(C86=0,0,Account!$H$2)</f>
        <v>45688</v>
      </c>
      <c r="B86" s="295">
        <v>45681</v>
      </c>
      <c r="C86" s="296" t="s">
        <v>1411</v>
      </c>
      <c r="D86" s="296" t="s">
        <v>1412</v>
      </c>
      <c r="E86" s="296" t="s">
        <v>1405</v>
      </c>
      <c r="F86" s="149" t="s">
        <v>763</v>
      </c>
      <c r="G86" s="296"/>
      <c r="H86" s="296"/>
      <c r="I86" s="297">
        <f t="shared" si="11"/>
        <v>2</v>
      </c>
      <c r="J86" s="298" t="s">
        <v>1409</v>
      </c>
      <c r="K86" s="150" t="s">
        <v>1530</v>
      </c>
      <c r="L86" s="299" t="str">
        <f>IF(N86=0,0,(INDEX(AccountCodes[ACCOUNT NAME],MATCH(M86,AccountCodes[PPSAS CODE],0))))</f>
        <v>Cash in Bank-Local Currency, Current Account - RO</v>
      </c>
      <c r="M86" s="304" t="str">
        <f>IF(N86=0,"",INDEX(AccountCodes[PPSAS CODE],MATCH(N86,AccountCodes[NGAS CODE],0)))</f>
        <v>1010202000RO</v>
      </c>
      <c r="N86" s="305" t="s">
        <v>1309</v>
      </c>
      <c r="O86" s="381"/>
      <c r="P86" s="381">
        <v>393.18</v>
      </c>
      <c r="Q86" s="301"/>
      <c r="R86" s="302"/>
      <c r="S86" s="302"/>
      <c r="T86" s="303">
        <f t="shared" si="12"/>
        <v>75950.77</v>
      </c>
    </row>
    <row r="87" spans="1:20" ht="63" x14ac:dyDescent="0.25">
      <c r="A87" s="294">
        <f>IF(C87=0,0,Account!$H$2)</f>
        <v>45688</v>
      </c>
      <c r="B87" s="295">
        <v>45681</v>
      </c>
      <c r="C87" s="296" t="s">
        <v>1413</v>
      </c>
      <c r="D87" s="296" t="s">
        <v>1414</v>
      </c>
      <c r="E87" s="296" t="s">
        <v>1405</v>
      </c>
      <c r="F87" s="149" t="s">
        <v>763</v>
      </c>
      <c r="G87" s="296"/>
      <c r="H87" s="163"/>
      <c r="I87" s="297">
        <f t="shared" si="11"/>
        <v>1</v>
      </c>
      <c r="J87" s="298" t="s">
        <v>1402</v>
      </c>
      <c r="K87" s="298" t="s">
        <v>1415</v>
      </c>
      <c r="L87" s="299" t="str">
        <f>IF(N87=0,0,(INDEX(AccountCodes[ACCOUNT NAME],MATCH(M87,AccountCodes[PPSAS CODE],0))))</f>
        <v>Due to Pag-IBIG - Pag-IBIG Premium</v>
      </c>
      <c r="M87" s="304">
        <f>IF(N87=0,"",INDEX(AccountCodes[PPSAS CODE],MATCH(N87,AccountCodes[NGAS CODE],0)))</f>
        <v>2020103001</v>
      </c>
      <c r="N87" s="305" t="s">
        <v>329</v>
      </c>
      <c r="O87" s="300">
        <v>3200</v>
      </c>
      <c r="P87" s="300"/>
      <c r="Q87" s="374" t="s">
        <v>1518</v>
      </c>
      <c r="R87" s="302"/>
      <c r="S87" s="168"/>
      <c r="T87" s="303">
        <f t="shared" si="12"/>
        <v>79150.77</v>
      </c>
    </row>
    <row r="88" spans="1:20" ht="63" x14ac:dyDescent="0.25">
      <c r="A88" s="294">
        <f>IF(C88=0,0,Account!$H$2)</f>
        <v>45688</v>
      </c>
      <c r="B88" s="295">
        <v>45681</v>
      </c>
      <c r="C88" s="296" t="s">
        <v>1413</v>
      </c>
      <c r="D88" s="296" t="s">
        <v>1414</v>
      </c>
      <c r="E88" s="296" t="s">
        <v>1405</v>
      </c>
      <c r="F88" s="149" t="s">
        <v>763</v>
      </c>
      <c r="G88" s="296"/>
      <c r="H88" s="163"/>
      <c r="I88" s="297">
        <f t="shared" si="11"/>
        <v>2</v>
      </c>
      <c r="J88" s="298" t="s">
        <v>1402</v>
      </c>
      <c r="K88" s="298" t="s">
        <v>1415</v>
      </c>
      <c r="L88" s="299" t="str">
        <f>IF(N88=0,0,(INDEX(AccountCodes[ACCOUNT NAME],MATCH(M88,AccountCodes[PPSAS CODE],0))))</f>
        <v>Cash in Bank-Local Currency, Current Account - RO</v>
      </c>
      <c r="M88" s="304" t="str">
        <f>IF(N88=0,"",INDEX(AccountCodes[PPSAS CODE],MATCH(N88,AccountCodes[NGAS CODE],0)))</f>
        <v>1010202000RO</v>
      </c>
      <c r="N88" s="305" t="s">
        <v>1309</v>
      </c>
      <c r="O88" s="300"/>
      <c r="P88" s="300">
        <v>3200</v>
      </c>
      <c r="Q88" s="301"/>
      <c r="R88" s="302"/>
      <c r="S88" s="168"/>
      <c r="T88" s="303">
        <f t="shared" si="12"/>
        <v>75950.77</v>
      </c>
    </row>
    <row r="89" spans="1:20" ht="47.25" x14ac:dyDescent="0.25">
      <c r="A89" s="294">
        <f>IF(C89=0,0,Account!$H$2)</f>
        <v>45688</v>
      </c>
      <c r="B89" s="295">
        <v>45681</v>
      </c>
      <c r="C89" s="296" t="s">
        <v>1416</v>
      </c>
      <c r="D89" s="296" t="s">
        <v>1417</v>
      </c>
      <c r="E89" s="296" t="s">
        <v>1405</v>
      </c>
      <c r="F89" s="149" t="s">
        <v>763</v>
      </c>
      <c r="G89" s="296"/>
      <c r="H89" s="296"/>
      <c r="I89" s="297">
        <f t="shared" si="11"/>
        <v>1</v>
      </c>
      <c r="J89" s="298" t="s">
        <v>1397</v>
      </c>
      <c r="K89" s="298" t="s">
        <v>1418</v>
      </c>
      <c r="L89" s="299" t="str">
        <f>IF(N89=0,0,(INDEX(AccountCodes[ACCOUNT NAME],MATCH(M89,AccountCodes[PPSAS CODE],0))))</f>
        <v>Due to PhilHealth</v>
      </c>
      <c r="M89" s="304">
        <f>IF(N89=0,"",INDEX(AccountCodes[PPSAS CODE],MATCH(N89,AccountCodes[NGAS CODE],0)))</f>
        <v>2020104000</v>
      </c>
      <c r="N89" s="305" t="s">
        <v>35</v>
      </c>
      <c r="O89" s="300">
        <v>5842.21</v>
      </c>
      <c r="P89" s="300"/>
      <c r="Q89" s="301" t="s">
        <v>1518</v>
      </c>
      <c r="R89" s="302"/>
      <c r="S89" s="302"/>
      <c r="T89" s="303">
        <f t="shared" si="12"/>
        <v>81792.98</v>
      </c>
    </row>
    <row r="90" spans="1:20" ht="47.25" x14ac:dyDescent="0.25">
      <c r="A90" s="294">
        <f>IF(C90=0,0,Account!$H$2)</f>
        <v>45688</v>
      </c>
      <c r="B90" s="295">
        <v>45681</v>
      </c>
      <c r="C90" s="296" t="s">
        <v>1416</v>
      </c>
      <c r="D90" s="296" t="s">
        <v>1417</v>
      </c>
      <c r="E90" s="296" t="s">
        <v>1405</v>
      </c>
      <c r="F90" s="149" t="s">
        <v>763</v>
      </c>
      <c r="G90" s="296"/>
      <c r="H90" s="296"/>
      <c r="I90" s="297">
        <f t="shared" si="11"/>
        <v>2</v>
      </c>
      <c r="J90" s="298" t="s">
        <v>1397</v>
      </c>
      <c r="K90" s="298" t="s">
        <v>1418</v>
      </c>
      <c r="L90" s="299" t="str">
        <f>IF(N90=0,0,(INDEX(AccountCodes[ACCOUNT NAME],MATCH(M90,AccountCodes[PPSAS CODE],0))))</f>
        <v>Cash in Bank-Local Currency, Current Account - RO</v>
      </c>
      <c r="M90" s="304" t="str">
        <f>IF(N90=0,"",INDEX(AccountCodes[PPSAS CODE],MATCH(N90,AccountCodes[NGAS CODE],0)))</f>
        <v>1010202000RO</v>
      </c>
      <c r="N90" s="305" t="s">
        <v>1309</v>
      </c>
      <c r="O90" s="300"/>
      <c r="P90" s="300">
        <v>5842.21</v>
      </c>
      <c r="Q90" s="301"/>
      <c r="R90" s="302"/>
      <c r="S90" s="302"/>
      <c r="T90" s="303">
        <f t="shared" si="12"/>
        <v>75950.77</v>
      </c>
    </row>
    <row r="91" spans="1:20" ht="47.25" x14ac:dyDescent="0.25">
      <c r="A91" s="294">
        <f>IF(C91=0,0,Account!$H$2)</f>
        <v>45688</v>
      </c>
      <c r="B91" s="295">
        <v>45681</v>
      </c>
      <c r="C91" s="296" t="s">
        <v>1419</v>
      </c>
      <c r="D91" s="296" t="s">
        <v>1420</v>
      </c>
      <c r="E91" s="296" t="s">
        <v>1405</v>
      </c>
      <c r="F91" s="149" t="s">
        <v>763</v>
      </c>
      <c r="G91" s="296"/>
      <c r="H91" s="296"/>
      <c r="I91" s="297">
        <f t="shared" si="11"/>
        <v>1</v>
      </c>
      <c r="J91" s="298" t="s">
        <v>1421</v>
      </c>
      <c r="K91" s="298" t="s">
        <v>1422</v>
      </c>
      <c r="L91" s="299" t="str">
        <f>IF(N91=0,0,(INDEX(AccountCodes[ACCOUNT NAME],MATCH(M91,AccountCodes[PPSAS CODE],0))))</f>
        <v>Other Payables</v>
      </c>
      <c r="M91" s="304">
        <f>IF(N91=0,"",INDEX(AccountCodes[PPSAS CODE],MATCH(N91,AccountCodes[NGAS CODE],0)))</f>
        <v>2999999000</v>
      </c>
      <c r="N91" s="305" t="s">
        <v>37</v>
      </c>
      <c r="O91" s="300">
        <v>2725</v>
      </c>
      <c r="P91" s="300"/>
      <c r="Q91" s="301" t="s">
        <v>1518</v>
      </c>
      <c r="R91" s="302"/>
      <c r="S91" s="302"/>
      <c r="T91" s="303">
        <f t="shared" si="12"/>
        <v>78675.77</v>
      </c>
    </row>
    <row r="92" spans="1:20" ht="47.25" x14ac:dyDescent="0.25">
      <c r="A92" s="294">
        <f>IF(C92=0,0,Account!$H$2)</f>
        <v>45688</v>
      </c>
      <c r="B92" s="295">
        <v>45681</v>
      </c>
      <c r="C92" s="296" t="s">
        <v>1419</v>
      </c>
      <c r="D92" s="296" t="s">
        <v>1420</v>
      </c>
      <c r="E92" s="296" t="s">
        <v>1405</v>
      </c>
      <c r="F92" s="149" t="s">
        <v>763</v>
      </c>
      <c r="G92" s="296"/>
      <c r="H92" s="296"/>
      <c r="I92" s="297">
        <f t="shared" si="11"/>
        <v>2</v>
      </c>
      <c r="J92" s="298" t="s">
        <v>1421</v>
      </c>
      <c r="K92" s="298" t="s">
        <v>1422</v>
      </c>
      <c r="L92" s="299" t="str">
        <f>IF(N92=0,0,(INDEX(AccountCodes[ACCOUNT NAME],MATCH(M92,AccountCodes[PPSAS CODE],0))))</f>
        <v>Cash in Bank-Local Currency, Current Account - RO</v>
      </c>
      <c r="M92" s="304" t="str">
        <f>IF(N92=0,"",INDEX(AccountCodes[PPSAS CODE],MATCH(N92,AccountCodes[NGAS CODE],0)))</f>
        <v>1010202000RO</v>
      </c>
      <c r="N92" s="305" t="s">
        <v>1309</v>
      </c>
      <c r="O92" s="300"/>
      <c r="P92" s="300">
        <v>2725</v>
      </c>
      <c r="Q92" s="301"/>
      <c r="R92" s="302"/>
      <c r="S92" s="302"/>
      <c r="T92" s="303">
        <f t="shared" si="12"/>
        <v>75950.77</v>
      </c>
    </row>
    <row r="93" spans="1:20" ht="47.25" x14ac:dyDescent="0.25">
      <c r="A93" s="294">
        <f>IF(C93=0,0,Account!$H$2)</f>
        <v>45688</v>
      </c>
      <c r="B93" s="295">
        <v>45681</v>
      </c>
      <c r="C93" s="296" t="s">
        <v>1423</v>
      </c>
      <c r="D93" s="384" t="s">
        <v>1424</v>
      </c>
      <c r="E93" s="384" t="s">
        <v>1441</v>
      </c>
      <c r="F93" s="384" t="s">
        <v>763</v>
      </c>
      <c r="G93" s="384"/>
      <c r="H93" s="384"/>
      <c r="I93" s="386">
        <f t="shared" si="11"/>
        <v>1</v>
      </c>
      <c r="J93" s="388" t="s">
        <v>1445</v>
      </c>
      <c r="K93" s="388" t="s">
        <v>1446</v>
      </c>
      <c r="L93" s="398" t="str">
        <f>IF(N93=0,0,(INDEX(AccountCodes[ACCOUNT NAME],MATCH(M93,AccountCodes[PPSAS CODE],0))))</f>
        <v xml:space="preserve">Construction in Progress-Infrastructure Assets </v>
      </c>
      <c r="M93" s="390">
        <f>IF(N93=0,"",INDEX(AccountCodes[PPSAS CODE],MATCH(N93,AccountCodes[NGAS CODE],0)))</f>
        <v>1069802000</v>
      </c>
      <c r="N93" s="391" t="s">
        <v>1361</v>
      </c>
      <c r="O93" s="399">
        <v>3888099.77</v>
      </c>
      <c r="P93" s="399"/>
      <c r="Q93" s="401" t="s">
        <v>1517</v>
      </c>
      <c r="R93" s="394"/>
      <c r="S93" s="394"/>
      <c r="T93" s="395">
        <f t="shared" si="12"/>
        <v>3964050.54</v>
      </c>
    </row>
    <row r="94" spans="1:20" ht="47.25" x14ac:dyDescent="0.25">
      <c r="A94" s="294">
        <f>IF(C94=0,0,Account!$H$2)</f>
        <v>45688</v>
      </c>
      <c r="B94" s="295">
        <v>45681</v>
      </c>
      <c r="C94" s="296" t="s">
        <v>1423</v>
      </c>
      <c r="D94" s="384" t="s">
        <v>1424</v>
      </c>
      <c r="E94" s="384" t="s">
        <v>1441</v>
      </c>
      <c r="F94" s="384" t="s">
        <v>763</v>
      </c>
      <c r="G94" s="384"/>
      <c r="H94" s="384"/>
      <c r="I94" s="386">
        <f t="shared" si="11"/>
        <v>2</v>
      </c>
      <c r="J94" s="388" t="s">
        <v>1445</v>
      </c>
      <c r="K94" s="388" t="s">
        <v>1446</v>
      </c>
      <c r="L94" s="398" t="str">
        <f>IF(N94=0,0,(INDEX(AccountCodes[ACCOUNT NAME],MATCH(M94,AccountCodes[PPSAS CODE],0))))</f>
        <v>Due to BIR - 5%</v>
      </c>
      <c r="M94" s="390">
        <f>IF(N94=0,"",INDEX(AccountCodes[PPSAS CODE],MATCH(N94,AccountCodes[NGAS CODE],0)))</f>
        <v>2020101002</v>
      </c>
      <c r="N94" s="391" t="s">
        <v>786</v>
      </c>
      <c r="O94" s="399"/>
      <c r="P94" s="399">
        <v>173575.88</v>
      </c>
      <c r="Q94" s="401"/>
      <c r="R94" s="394"/>
      <c r="S94" s="394"/>
      <c r="T94" s="395">
        <f t="shared" si="12"/>
        <v>3790474.66</v>
      </c>
    </row>
    <row r="95" spans="1:20" ht="47.25" x14ac:dyDescent="0.25">
      <c r="A95" s="294">
        <f>IF(C95=0,0,Account!$H$2)</f>
        <v>45688</v>
      </c>
      <c r="B95" s="295">
        <v>45681</v>
      </c>
      <c r="C95" s="296" t="s">
        <v>1423</v>
      </c>
      <c r="D95" s="384" t="s">
        <v>1424</v>
      </c>
      <c r="E95" s="384" t="s">
        <v>1441</v>
      </c>
      <c r="F95" s="384" t="s">
        <v>763</v>
      </c>
      <c r="G95" s="384"/>
      <c r="H95" s="384"/>
      <c r="I95" s="386">
        <f t="shared" si="11"/>
        <v>3</v>
      </c>
      <c r="J95" s="388" t="s">
        <v>1445</v>
      </c>
      <c r="K95" s="388" t="s">
        <v>1446</v>
      </c>
      <c r="L95" s="398" t="str">
        <f>IF(N95=0,0,(INDEX(AccountCodes[ACCOUNT NAME],MATCH(M95,AccountCodes[PPSAS CODE],0))))</f>
        <v>Due to BIR - 2%</v>
      </c>
      <c r="M95" s="390">
        <f>IF(N95=0,"",INDEX(AccountCodes[PPSAS CODE],MATCH(N95,AccountCodes[NGAS CODE],0)))</f>
        <v>2020101004</v>
      </c>
      <c r="N95" s="391" t="s">
        <v>790</v>
      </c>
      <c r="O95" s="399"/>
      <c r="P95" s="399">
        <v>69430.350000000006</v>
      </c>
      <c r="Q95" s="401"/>
      <c r="R95" s="394"/>
      <c r="S95" s="394"/>
      <c r="T95" s="395">
        <f t="shared" si="12"/>
        <v>3721044.31</v>
      </c>
    </row>
    <row r="96" spans="1:20" ht="47.25" x14ac:dyDescent="0.25">
      <c r="A96" s="294">
        <f>IF(C96=0,0,Account!$H$2)</f>
        <v>45688</v>
      </c>
      <c r="B96" s="295">
        <v>45681</v>
      </c>
      <c r="C96" s="296" t="s">
        <v>1423</v>
      </c>
      <c r="D96" s="384" t="s">
        <v>1424</v>
      </c>
      <c r="E96" s="384" t="s">
        <v>1441</v>
      </c>
      <c r="F96" s="384" t="s">
        <v>763</v>
      </c>
      <c r="G96" s="384"/>
      <c r="H96" s="384"/>
      <c r="I96" s="386">
        <f t="shared" si="11"/>
        <v>4</v>
      </c>
      <c r="J96" s="388" t="s">
        <v>1445</v>
      </c>
      <c r="K96" s="388" t="s">
        <v>1446</v>
      </c>
      <c r="L96" s="398" t="str">
        <f>IF(N96=0,0,(INDEX(AccountCodes[ACCOUNT NAME],MATCH(M96,AccountCodes[PPSAS CODE],0))))</f>
        <v>Advances to Contractors</v>
      </c>
      <c r="M96" s="390">
        <f>IF(N96=0,"",INDEX(AccountCodes[PPSAS CODE],MATCH(N96,AccountCodes[NGAS CODE],0)))</f>
        <v>1990201000</v>
      </c>
      <c r="N96" s="391" t="s">
        <v>600</v>
      </c>
      <c r="O96" s="399"/>
      <c r="P96" s="399">
        <v>583214.97</v>
      </c>
      <c r="Q96" s="401"/>
      <c r="R96" s="394"/>
      <c r="S96" s="394"/>
      <c r="T96" s="395">
        <f t="shared" si="12"/>
        <v>3137829.34</v>
      </c>
    </row>
    <row r="97" spans="1:20" ht="47.25" x14ac:dyDescent="0.25">
      <c r="A97" s="294">
        <f>IF(C97=0,0,Account!$H$2)</f>
        <v>45688</v>
      </c>
      <c r="B97" s="295">
        <v>45681</v>
      </c>
      <c r="C97" s="296" t="s">
        <v>1423</v>
      </c>
      <c r="D97" s="384" t="s">
        <v>1424</v>
      </c>
      <c r="E97" s="384" t="s">
        <v>1441</v>
      </c>
      <c r="F97" s="384" t="s">
        <v>763</v>
      </c>
      <c r="G97" s="384"/>
      <c r="H97" s="384"/>
      <c r="I97" s="386">
        <f t="shared" si="11"/>
        <v>5</v>
      </c>
      <c r="J97" s="388" t="s">
        <v>1445</v>
      </c>
      <c r="K97" s="388" t="s">
        <v>1446</v>
      </c>
      <c r="L97" s="398" t="str">
        <f>IF(N97=0,0,(INDEX(AccountCodes[ACCOUNT NAME],MATCH(M97,AccountCodes[PPSAS CODE],0))))</f>
        <v>Cash in Bank-Local Currency, Current Account - RO</v>
      </c>
      <c r="M97" s="390" t="str">
        <f>IF(N97=0,"",INDEX(AccountCodes[PPSAS CODE],MATCH(N97,AccountCodes[NGAS CODE],0)))</f>
        <v>1010202000RO</v>
      </c>
      <c r="N97" s="391" t="s">
        <v>1309</v>
      </c>
      <c r="O97" s="399"/>
      <c r="P97" s="399">
        <v>3061878.57</v>
      </c>
      <c r="Q97" s="401"/>
      <c r="R97" s="394"/>
      <c r="S97" s="394"/>
      <c r="T97" s="395">
        <f t="shared" si="12"/>
        <v>75950.77</v>
      </c>
    </row>
    <row r="98" spans="1:20" ht="31.5" x14ac:dyDescent="0.25">
      <c r="A98" s="294">
        <f>IF(C98=0,0,Account!$H$2)</f>
        <v>45688</v>
      </c>
      <c r="B98" s="295">
        <v>45684</v>
      </c>
      <c r="C98" s="296" t="s">
        <v>1425</v>
      </c>
      <c r="D98" s="296" t="s">
        <v>1425</v>
      </c>
      <c r="E98" s="296" t="s">
        <v>1405</v>
      </c>
      <c r="F98" s="296" t="s">
        <v>763</v>
      </c>
      <c r="G98" s="296"/>
      <c r="H98" s="296"/>
      <c r="I98" s="297">
        <f t="shared" si="11"/>
        <v>1</v>
      </c>
      <c r="J98" s="298" t="s">
        <v>1402</v>
      </c>
      <c r="K98" s="298" t="s">
        <v>1426</v>
      </c>
      <c r="L98" s="299" t="str">
        <f>IF(N98=0,0,(INDEX(AccountCodes[ACCOUNT NAME],MATCH(M98,AccountCodes[PPSAS CODE],0))))</f>
        <v>Due to Pag-IBIG - Pag-IBIG Multi-Purpose Loan</v>
      </c>
      <c r="M98" s="304">
        <f>IF(N98=0,"",INDEX(AccountCodes[PPSAS CODE],MATCH(N98,AccountCodes[NGAS CODE],0)))</f>
        <v>2020103002</v>
      </c>
      <c r="N98" s="305" t="s">
        <v>330</v>
      </c>
      <c r="O98" s="300">
        <v>3487.5</v>
      </c>
      <c r="P98" s="300"/>
      <c r="Q98" s="301" t="s">
        <v>1518</v>
      </c>
      <c r="R98" s="302"/>
      <c r="S98" s="302"/>
      <c r="T98" s="303">
        <f t="shared" si="12"/>
        <v>79438.27</v>
      </c>
    </row>
    <row r="99" spans="1:20" ht="31.5" x14ac:dyDescent="0.25">
      <c r="A99" s="294">
        <f>IF(C99=0,0,Account!$H$2)</f>
        <v>45688</v>
      </c>
      <c r="B99" s="295">
        <v>45684</v>
      </c>
      <c r="C99" s="296" t="s">
        <v>1425</v>
      </c>
      <c r="D99" s="296" t="s">
        <v>1425</v>
      </c>
      <c r="E99" s="296" t="s">
        <v>1405</v>
      </c>
      <c r="F99" s="296" t="s">
        <v>763</v>
      </c>
      <c r="G99" s="296"/>
      <c r="H99" s="296"/>
      <c r="I99" s="297">
        <f t="shared" si="11"/>
        <v>2</v>
      </c>
      <c r="J99" s="298" t="s">
        <v>1402</v>
      </c>
      <c r="K99" s="298" t="s">
        <v>1426</v>
      </c>
      <c r="L99" s="299" t="str">
        <f>IF(N99=0,0,(INDEX(AccountCodes[ACCOUNT NAME],MATCH(M99,AccountCodes[PPSAS CODE],0))))</f>
        <v>Cash in Bank-Local Currency, Current Account - RO</v>
      </c>
      <c r="M99" s="304" t="str">
        <f>IF(N99=0,"",INDEX(AccountCodes[PPSAS CODE],MATCH(N99,AccountCodes[NGAS CODE],0)))</f>
        <v>1010202000RO</v>
      </c>
      <c r="N99" s="305" t="s">
        <v>1309</v>
      </c>
      <c r="O99" s="300"/>
      <c r="P99" s="300">
        <v>3487.5</v>
      </c>
      <c r="Q99" s="301"/>
      <c r="R99" s="302"/>
      <c r="S99" s="302"/>
      <c r="T99" s="303">
        <f t="shared" si="12"/>
        <v>75950.77</v>
      </c>
    </row>
    <row r="100" spans="1:20" ht="31.5" x14ac:dyDescent="0.25">
      <c r="A100" s="294">
        <f>IF(C100=0,0,Account!$H$2)</f>
        <v>45688</v>
      </c>
      <c r="B100" s="295">
        <v>45684</v>
      </c>
      <c r="C100" s="296" t="s">
        <v>1427</v>
      </c>
      <c r="D100" s="296" t="s">
        <v>1427</v>
      </c>
      <c r="E100" s="296" t="s">
        <v>1405</v>
      </c>
      <c r="F100" s="296" t="s">
        <v>763</v>
      </c>
      <c r="G100" s="296"/>
      <c r="H100" s="296"/>
      <c r="I100" s="297">
        <f t="shared" si="11"/>
        <v>1</v>
      </c>
      <c r="J100" s="298" t="s">
        <v>1402</v>
      </c>
      <c r="K100" s="298" t="s">
        <v>1428</v>
      </c>
      <c r="L100" s="299" t="str">
        <f>IF(N100=0,0,(INDEX(AccountCodes[ACCOUNT NAME],MATCH(M100,AccountCodes[PPSAS CODE],0))))</f>
        <v>Due to Pag-IBIG - Pag-IBIG Multi-Purpose Loan</v>
      </c>
      <c r="M100" s="304">
        <f>IF(N100=0,"",INDEX(AccountCodes[PPSAS CODE],MATCH(N100,AccountCodes[NGAS CODE],0)))</f>
        <v>2020103002</v>
      </c>
      <c r="N100" s="305" t="s">
        <v>330</v>
      </c>
      <c r="O100" s="300">
        <v>1635.3</v>
      </c>
      <c r="P100" s="300"/>
      <c r="Q100" s="301" t="s">
        <v>1516</v>
      </c>
      <c r="R100" s="302"/>
      <c r="S100" s="302"/>
      <c r="T100" s="303">
        <f t="shared" si="12"/>
        <v>77586.070000000007</v>
      </c>
    </row>
    <row r="101" spans="1:20" ht="31.5" x14ac:dyDescent="0.25">
      <c r="A101" s="294">
        <f>IF(C101=0,0,Account!$H$2)</f>
        <v>45688</v>
      </c>
      <c r="B101" s="295">
        <v>45684</v>
      </c>
      <c r="C101" s="296" t="s">
        <v>1427</v>
      </c>
      <c r="D101" s="296" t="s">
        <v>1427</v>
      </c>
      <c r="E101" s="296" t="s">
        <v>1405</v>
      </c>
      <c r="F101" s="296" t="s">
        <v>763</v>
      </c>
      <c r="G101" s="296"/>
      <c r="H101" s="296"/>
      <c r="I101" s="297">
        <f t="shared" si="11"/>
        <v>2</v>
      </c>
      <c r="J101" s="298" t="s">
        <v>1402</v>
      </c>
      <c r="K101" s="298" t="s">
        <v>1428</v>
      </c>
      <c r="L101" s="299" t="str">
        <f>IF(N101=0,0,(INDEX(AccountCodes[ACCOUNT NAME],MATCH(M101,AccountCodes[PPSAS CODE],0))))</f>
        <v>Cash in Bank-Local Currency, Current Account - RO</v>
      </c>
      <c r="M101" s="304" t="str">
        <f>IF(N101=0,"",INDEX(AccountCodes[PPSAS CODE],MATCH(N101,AccountCodes[NGAS CODE],0)))</f>
        <v>1010202000RO</v>
      </c>
      <c r="N101" s="305" t="s">
        <v>1309</v>
      </c>
      <c r="O101" s="300"/>
      <c r="P101" s="300">
        <v>1635.3</v>
      </c>
      <c r="Q101" s="301"/>
      <c r="R101" s="302"/>
      <c r="S101" s="302"/>
      <c r="T101" s="303">
        <f t="shared" si="12"/>
        <v>75950.77</v>
      </c>
    </row>
    <row r="102" spans="1:20" x14ac:dyDescent="0.25">
      <c r="A102" s="294">
        <f>IF(C102=0,0,Account!$H$2)</f>
        <v>45688</v>
      </c>
      <c r="B102" s="295">
        <v>45684</v>
      </c>
      <c r="C102" s="296" t="s">
        <v>1429</v>
      </c>
      <c r="D102" s="296" t="s">
        <v>1429</v>
      </c>
      <c r="E102" s="296" t="s">
        <v>1405</v>
      </c>
      <c r="F102" s="296" t="s">
        <v>763</v>
      </c>
      <c r="G102" s="296"/>
      <c r="H102" s="296"/>
      <c r="I102" s="297">
        <f t="shared" si="11"/>
        <v>1</v>
      </c>
      <c r="J102" s="298" t="s">
        <v>1402</v>
      </c>
      <c r="K102" s="298" t="s">
        <v>1430</v>
      </c>
      <c r="L102" s="299" t="str">
        <f>IF(N102=0,0,(INDEX(AccountCodes[ACCOUNT NAME],MATCH(M102,AccountCodes[PPSAS CODE],0))))</f>
        <v>Due to Pag-IBIG - MP2</v>
      </c>
      <c r="M102" s="304">
        <f>IF(N102=0,"",INDEX(AccountCodes[PPSAS CODE],MATCH(N102,AccountCodes[NGAS CODE],0)))</f>
        <v>2020103005</v>
      </c>
      <c r="N102" s="305" t="s">
        <v>496</v>
      </c>
      <c r="O102" s="300">
        <v>1000</v>
      </c>
      <c r="P102" s="300"/>
      <c r="Q102" s="301" t="s">
        <v>1516</v>
      </c>
      <c r="R102" s="302"/>
      <c r="S102" s="302"/>
      <c r="T102" s="303">
        <f t="shared" si="12"/>
        <v>76950.77</v>
      </c>
    </row>
    <row r="103" spans="1:20" ht="31.5" x14ac:dyDescent="0.25">
      <c r="A103" s="294">
        <f>IF(C103=0,0,Account!$H$2)</f>
        <v>45688</v>
      </c>
      <c r="B103" s="295">
        <v>45684</v>
      </c>
      <c r="C103" s="296" t="s">
        <v>1429</v>
      </c>
      <c r="D103" s="296" t="s">
        <v>1429</v>
      </c>
      <c r="E103" s="296" t="s">
        <v>1405</v>
      </c>
      <c r="F103" s="296" t="s">
        <v>763</v>
      </c>
      <c r="G103" s="296"/>
      <c r="H103" s="296"/>
      <c r="I103" s="297">
        <f t="shared" si="11"/>
        <v>2</v>
      </c>
      <c r="J103" s="298" t="s">
        <v>1402</v>
      </c>
      <c r="K103" s="298" t="s">
        <v>1430</v>
      </c>
      <c r="L103" s="299" t="str">
        <f>IF(N103=0,0,(INDEX(AccountCodes[ACCOUNT NAME],MATCH(M103,AccountCodes[PPSAS CODE],0))))</f>
        <v>Cash in Bank-Local Currency, Current Account - RO</v>
      </c>
      <c r="M103" s="304" t="str">
        <f>IF(N103=0,"",INDEX(AccountCodes[PPSAS CODE],MATCH(N103,AccountCodes[NGAS CODE],0)))</f>
        <v>1010202000RO</v>
      </c>
      <c r="N103" s="305" t="s">
        <v>1309</v>
      </c>
      <c r="O103" s="300"/>
      <c r="P103" s="300">
        <v>1000</v>
      </c>
      <c r="Q103" s="301"/>
      <c r="R103" s="302"/>
      <c r="S103" s="302"/>
      <c r="T103" s="303">
        <f t="shared" si="12"/>
        <v>75950.77</v>
      </c>
    </row>
    <row r="104" spans="1:20" ht="31.5" x14ac:dyDescent="0.25">
      <c r="A104" s="294">
        <f>IF(C104=0,0,Account!$H$2)</f>
        <v>45688</v>
      </c>
      <c r="B104" s="295">
        <v>45684</v>
      </c>
      <c r="C104" s="296" t="s">
        <v>1431</v>
      </c>
      <c r="D104" s="296" t="s">
        <v>1431</v>
      </c>
      <c r="E104" s="296" t="s">
        <v>1405</v>
      </c>
      <c r="F104" s="296" t="s">
        <v>763</v>
      </c>
      <c r="G104" s="296"/>
      <c r="H104" s="296"/>
      <c r="I104" s="297">
        <f t="shared" si="11"/>
        <v>1</v>
      </c>
      <c r="J104" s="298" t="s">
        <v>1402</v>
      </c>
      <c r="K104" s="298" t="s">
        <v>1432</v>
      </c>
      <c r="L104" s="299" t="str">
        <f>IF(N104=0,0,(INDEX(AccountCodes[ACCOUNT NAME],MATCH(M104,AccountCodes[PPSAS CODE],0))))</f>
        <v>Pag-IBIG Contributions</v>
      </c>
      <c r="M104" s="304">
        <f>IF(N104=0,"",INDEX(AccountCodes[PPSAS CODE],MATCH(N104,AccountCodes[NGAS CODE],0)))</f>
        <v>5010302000</v>
      </c>
      <c r="N104" s="305" t="s">
        <v>646</v>
      </c>
      <c r="O104" s="300">
        <v>600</v>
      </c>
      <c r="P104" s="300"/>
      <c r="Q104" s="301" t="s">
        <v>1516</v>
      </c>
      <c r="R104" s="302"/>
      <c r="S104" s="302"/>
      <c r="T104" s="303">
        <f t="shared" si="12"/>
        <v>76550.77</v>
      </c>
    </row>
    <row r="105" spans="1:20" ht="31.5" x14ac:dyDescent="0.25">
      <c r="A105" s="294">
        <f>IF(C105=0,0,Account!$H$2)</f>
        <v>45688</v>
      </c>
      <c r="B105" s="295">
        <v>45684</v>
      </c>
      <c r="C105" s="296" t="s">
        <v>1431</v>
      </c>
      <c r="D105" s="296" t="s">
        <v>1431</v>
      </c>
      <c r="E105" s="296" t="s">
        <v>1405</v>
      </c>
      <c r="F105" s="296" t="s">
        <v>763</v>
      </c>
      <c r="G105" s="296"/>
      <c r="H105" s="296"/>
      <c r="I105" s="297">
        <f t="shared" si="11"/>
        <v>2</v>
      </c>
      <c r="J105" s="298" t="s">
        <v>1402</v>
      </c>
      <c r="K105" s="298" t="s">
        <v>1432</v>
      </c>
      <c r="L105" s="299" t="str">
        <f>IF(N105=0,0,(INDEX(AccountCodes[ACCOUNT NAME],MATCH(M105,AccountCodes[PPSAS CODE],0))))</f>
        <v>Due to Pag-IBIG - Pag-IBIG Premium</v>
      </c>
      <c r="M105" s="304">
        <f>IF(N105=0,"",INDEX(AccountCodes[PPSAS CODE],MATCH(N105,AccountCodes[NGAS CODE],0)))</f>
        <v>2020103001</v>
      </c>
      <c r="N105" s="305" t="s">
        <v>329</v>
      </c>
      <c r="O105" s="300">
        <v>1739.3</v>
      </c>
      <c r="P105" s="300"/>
      <c r="Q105" s="301"/>
      <c r="R105" s="302"/>
      <c r="S105" s="302"/>
      <c r="T105" s="303">
        <f t="shared" si="12"/>
        <v>78290.070000000007</v>
      </c>
    </row>
    <row r="106" spans="1:20" ht="31.5" x14ac:dyDescent="0.25">
      <c r="A106" s="294">
        <f>IF(C106=0,0,Account!$H$2)</f>
        <v>45688</v>
      </c>
      <c r="B106" s="295">
        <v>45684</v>
      </c>
      <c r="C106" s="296" t="s">
        <v>1431</v>
      </c>
      <c r="D106" s="296" t="s">
        <v>1431</v>
      </c>
      <c r="E106" s="296" t="s">
        <v>1405</v>
      </c>
      <c r="F106" s="296" t="s">
        <v>763</v>
      </c>
      <c r="G106" s="296"/>
      <c r="H106" s="296"/>
      <c r="I106" s="297">
        <f t="shared" si="11"/>
        <v>3</v>
      </c>
      <c r="J106" s="298" t="s">
        <v>1402</v>
      </c>
      <c r="K106" s="298" t="s">
        <v>1432</v>
      </c>
      <c r="L106" s="299" t="str">
        <f>IF(N106=0,0,(INDEX(AccountCodes[ACCOUNT NAME],MATCH(M106,AccountCodes[PPSAS CODE],0))))</f>
        <v>Cash in Bank-Local Currency, Current Account - RO</v>
      </c>
      <c r="M106" s="304" t="str">
        <f>IF(N106=0,"",INDEX(AccountCodes[PPSAS CODE],MATCH(N106,AccountCodes[NGAS CODE],0)))</f>
        <v>1010202000RO</v>
      </c>
      <c r="N106" s="305" t="s">
        <v>1309</v>
      </c>
      <c r="O106" s="300"/>
      <c r="P106" s="300">
        <v>2339.3000000000002</v>
      </c>
      <c r="Q106" s="301"/>
      <c r="R106" s="302"/>
      <c r="S106" s="302"/>
      <c r="T106" s="303">
        <f t="shared" si="12"/>
        <v>75950.77</v>
      </c>
    </row>
    <row r="107" spans="1:20" ht="31.5" x14ac:dyDescent="0.25">
      <c r="A107" s="294">
        <f>IF(C107=0,0,Account!$H$2)</f>
        <v>45688</v>
      </c>
      <c r="B107" s="295">
        <v>45685</v>
      </c>
      <c r="C107" s="296" t="s">
        <v>1433</v>
      </c>
      <c r="D107" s="296" t="s">
        <v>1434</v>
      </c>
      <c r="E107" s="296" t="s">
        <v>1405</v>
      </c>
      <c r="F107" s="296" t="s">
        <v>763</v>
      </c>
      <c r="G107" s="296"/>
      <c r="H107" s="296"/>
      <c r="I107" s="297">
        <f t="shared" si="11"/>
        <v>1</v>
      </c>
      <c r="J107" s="298" t="s">
        <v>1435</v>
      </c>
      <c r="K107" s="298" t="s">
        <v>1436</v>
      </c>
      <c r="L107" s="299" t="str">
        <f>IF(N107=0,0,(INDEX(AccountCodes[ACCOUNT NAME],MATCH(M107,AccountCodes[PPSAS CODE],0))))</f>
        <v>Leave Benefits Payable</v>
      </c>
      <c r="M107" s="304">
        <f>IF(N107=0,"",INDEX(AccountCodes[PPSAS CODE],MATCH(N107,AccountCodes[NGAS CODE],0)))</f>
        <v>2060102000</v>
      </c>
      <c r="N107" s="305" t="s">
        <v>1003</v>
      </c>
      <c r="O107" s="300">
        <v>91902.46</v>
      </c>
      <c r="P107" s="300"/>
      <c r="Q107" s="301" t="s">
        <v>1519</v>
      </c>
      <c r="R107" s="302"/>
      <c r="S107" s="302"/>
      <c r="T107" s="303">
        <f t="shared" si="12"/>
        <v>167853.23</v>
      </c>
    </row>
    <row r="108" spans="1:20" ht="31.5" x14ac:dyDescent="0.25">
      <c r="A108" s="294">
        <f>IF(C108=0,0,Account!$H$2)</f>
        <v>45688</v>
      </c>
      <c r="B108" s="295">
        <v>45685</v>
      </c>
      <c r="C108" s="296" t="s">
        <v>1433</v>
      </c>
      <c r="D108" s="296" t="s">
        <v>1434</v>
      </c>
      <c r="E108" s="296" t="s">
        <v>1405</v>
      </c>
      <c r="F108" s="296" t="s">
        <v>763</v>
      </c>
      <c r="G108" s="296"/>
      <c r="H108" s="296"/>
      <c r="I108" s="297">
        <f t="shared" si="11"/>
        <v>2</v>
      </c>
      <c r="J108" s="298" t="s">
        <v>1435</v>
      </c>
      <c r="K108" s="298" t="s">
        <v>1436</v>
      </c>
      <c r="L108" s="299" t="str">
        <f>IF(N108=0,0,(INDEX(AccountCodes[ACCOUNT NAME],MATCH(M108,AccountCodes[PPSAS CODE],0))))</f>
        <v>Cash in Bank-Local Currency, Current Account - RO</v>
      </c>
      <c r="M108" s="304" t="str">
        <f>IF(N108=0,"",INDEX(AccountCodes[PPSAS CODE],MATCH(N108,AccountCodes[NGAS CODE],0)))</f>
        <v>1010202000RO</v>
      </c>
      <c r="N108" s="305" t="s">
        <v>1309</v>
      </c>
      <c r="O108" s="300"/>
      <c r="P108" s="300">
        <v>91902.46</v>
      </c>
      <c r="Q108" s="301"/>
      <c r="R108" s="302"/>
      <c r="S108" s="302"/>
      <c r="T108" s="303">
        <f t="shared" si="12"/>
        <v>75950.77</v>
      </c>
    </row>
    <row r="109" spans="1:20" ht="31.5" x14ac:dyDescent="0.25">
      <c r="A109" s="294">
        <f>IF(C109=0,0,Account!$H$2)</f>
        <v>45688</v>
      </c>
      <c r="B109" s="295">
        <v>45685</v>
      </c>
      <c r="C109" s="296" t="s">
        <v>1437</v>
      </c>
      <c r="D109" s="296" t="s">
        <v>1438</v>
      </c>
      <c r="E109" s="296" t="s">
        <v>1405</v>
      </c>
      <c r="F109" s="296" t="s">
        <v>763</v>
      </c>
      <c r="G109" s="296"/>
      <c r="H109" s="296"/>
      <c r="I109" s="297">
        <f t="shared" ref="I109:I127" si="13">IF(B109=0,0,IF(C109=C108,I108+1,1))</f>
        <v>1</v>
      </c>
      <c r="J109" s="298" t="s">
        <v>1435</v>
      </c>
      <c r="K109" s="298" t="s">
        <v>1439</v>
      </c>
      <c r="L109" s="299" t="str">
        <f>IF(N109=0,0,(INDEX(AccountCodes[ACCOUNT NAME],MATCH(M109,AccountCodes[PPSAS CODE],0))))</f>
        <v>Leave Benefits Payable</v>
      </c>
      <c r="M109" s="304">
        <f>IF(N109=0,"",INDEX(AccountCodes[PPSAS CODE],MATCH(N109,AccountCodes[NGAS CODE],0)))</f>
        <v>2060102000</v>
      </c>
      <c r="N109" s="305" t="s">
        <v>1003</v>
      </c>
      <c r="O109" s="300">
        <v>6007.68</v>
      </c>
      <c r="P109" s="300"/>
      <c r="Q109" s="301" t="s">
        <v>1354</v>
      </c>
      <c r="R109" s="302"/>
      <c r="S109" s="302"/>
      <c r="T109" s="303">
        <f t="shared" ref="T109:T163" si="14">T108+O109-P109</f>
        <v>81958.45</v>
      </c>
    </row>
    <row r="110" spans="1:20" ht="31.5" x14ac:dyDescent="0.25">
      <c r="A110" s="294">
        <f>IF(C110=0,0,Account!$H$2)</f>
        <v>45688</v>
      </c>
      <c r="B110" s="295">
        <v>45685</v>
      </c>
      <c r="C110" s="296" t="s">
        <v>1437</v>
      </c>
      <c r="D110" s="296" t="s">
        <v>1438</v>
      </c>
      <c r="E110" s="296" t="s">
        <v>1405</v>
      </c>
      <c r="F110" s="296" t="s">
        <v>763</v>
      </c>
      <c r="G110" s="296"/>
      <c r="H110" s="296"/>
      <c r="I110" s="297">
        <f t="shared" si="13"/>
        <v>2</v>
      </c>
      <c r="J110" s="298" t="s">
        <v>1435</v>
      </c>
      <c r="K110" s="298" t="s">
        <v>1439</v>
      </c>
      <c r="L110" s="299" t="str">
        <f>IF(N110=0,0,(INDEX(AccountCodes[ACCOUNT NAME],MATCH(M110,AccountCodes[PPSAS CODE],0))))</f>
        <v>Cash in Bank-Local Currency, Current Account - RO</v>
      </c>
      <c r="M110" s="304" t="str">
        <f>IF(N110=0,"",INDEX(AccountCodes[PPSAS CODE],MATCH(N110,AccountCodes[NGAS CODE],0)))</f>
        <v>1010202000RO</v>
      </c>
      <c r="N110" s="305" t="s">
        <v>1309</v>
      </c>
      <c r="O110" s="300"/>
      <c r="P110" s="300">
        <v>6007.68</v>
      </c>
      <c r="Q110" s="301"/>
      <c r="R110" s="302"/>
      <c r="S110" s="302"/>
      <c r="T110" s="303">
        <f t="shared" si="14"/>
        <v>75950.77</v>
      </c>
    </row>
    <row r="111" spans="1:20" ht="31.5" x14ac:dyDescent="0.25">
      <c r="A111" s="294">
        <f>IF(C111=0,0,Account!$H$2)</f>
        <v>45688</v>
      </c>
      <c r="B111" s="295">
        <v>45685</v>
      </c>
      <c r="C111" s="296" t="s">
        <v>1447</v>
      </c>
      <c r="D111" s="296" t="s">
        <v>1440</v>
      </c>
      <c r="E111" s="296" t="s">
        <v>1405</v>
      </c>
      <c r="F111" s="296" t="s">
        <v>763</v>
      </c>
      <c r="G111" s="296"/>
      <c r="H111" s="296"/>
      <c r="I111" s="297">
        <f t="shared" si="13"/>
        <v>1</v>
      </c>
      <c r="J111" s="298" t="s">
        <v>1382</v>
      </c>
      <c r="K111" s="298" t="s">
        <v>1383</v>
      </c>
      <c r="L111" s="299" t="str">
        <f>IF(N111=0,0,(INDEX(AccountCodes[ACCOUNT NAME],MATCH(M111,AccountCodes[PPSAS CODE],0))))</f>
        <v>Cash in Bank-Local Currency, Current Account - RO</v>
      </c>
      <c r="M111" s="304" t="str">
        <f>IF(N111=0,"",INDEX(AccountCodes[PPSAS CODE],MATCH(N111,AccountCodes[NGAS CODE],0)))</f>
        <v>1010202000RO</v>
      </c>
      <c r="N111" s="305" t="s">
        <v>1309</v>
      </c>
      <c r="O111" s="300"/>
      <c r="P111" s="300">
        <v>40478.589999999997</v>
      </c>
      <c r="Q111" s="301" t="s">
        <v>1518</v>
      </c>
      <c r="R111" s="302"/>
      <c r="S111" s="302"/>
      <c r="T111" s="303">
        <f t="shared" si="14"/>
        <v>35472.18</v>
      </c>
    </row>
    <row r="112" spans="1:20" ht="31.5" x14ac:dyDescent="0.25">
      <c r="A112" s="294">
        <f>IF(C112=0,0,Account!$H$2)</f>
        <v>45688</v>
      </c>
      <c r="B112" s="295">
        <v>45685</v>
      </c>
      <c r="C112" s="296" t="s">
        <v>1448</v>
      </c>
      <c r="D112" s="296" t="s">
        <v>1440</v>
      </c>
      <c r="E112" s="296" t="s">
        <v>1405</v>
      </c>
      <c r="F112" s="296" t="s">
        <v>763</v>
      </c>
      <c r="G112" s="296"/>
      <c r="H112" s="296"/>
      <c r="I112" s="297">
        <f t="shared" si="13"/>
        <v>1</v>
      </c>
      <c r="J112" s="298" t="s">
        <v>1385</v>
      </c>
      <c r="K112" s="298" t="s">
        <v>1386</v>
      </c>
      <c r="L112" s="299" t="str">
        <f>IF(N112=0,0,(INDEX(AccountCodes[ACCOUNT NAME],MATCH(M112,AccountCodes[PPSAS CODE],0))))</f>
        <v>Cash in Bank-Local Currency, Current Account - RO</v>
      </c>
      <c r="M112" s="304" t="str">
        <f>IF(N112=0,"",INDEX(AccountCodes[PPSAS CODE],MATCH(N112,AccountCodes[NGAS CODE],0)))</f>
        <v>1010202000RO</v>
      </c>
      <c r="N112" s="305" t="s">
        <v>1309</v>
      </c>
      <c r="O112" s="300"/>
      <c r="P112" s="300">
        <v>35472.18</v>
      </c>
      <c r="Q112" s="301" t="s">
        <v>1516</v>
      </c>
      <c r="R112" s="302"/>
      <c r="S112" s="302"/>
      <c r="T112" s="303">
        <f t="shared" si="14"/>
        <v>0</v>
      </c>
    </row>
    <row r="113" spans="1:20" ht="31.5" x14ac:dyDescent="0.25">
      <c r="A113" s="294">
        <f>IF(C113=0,0,Account!$H$2)</f>
        <v>45688</v>
      </c>
      <c r="B113" s="295">
        <v>45685</v>
      </c>
      <c r="C113" s="296" t="s">
        <v>1440</v>
      </c>
      <c r="D113" s="296" t="s">
        <v>1440</v>
      </c>
      <c r="E113" s="296" t="s">
        <v>1405</v>
      </c>
      <c r="F113" s="296" t="s">
        <v>763</v>
      </c>
      <c r="G113" s="296"/>
      <c r="H113" s="296"/>
      <c r="I113" s="297">
        <f t="shared" si="13"/>
        <v>1</v>
      </c>
      <c r="J113" s="298" t="s">
        <v>1449</v>
      </c>
      <c r="K113" s="298" t="s">
        <v>1450</v>
      </c>
      <c r="L113" s="299" t="str">
        <f>IF(N113=0,0,(INDEX(AccountCodes[ACCOUNT NAME],MATCH(M113,AccountCodes[PPSAS CODE],0))))</f>
        <v>Retirement and Life Insurance Premiums</v>
      </c>
      <c r="M113" s="304">
        <f>IF(N113=0,"",INDEX(AccountCodes[PPSAS CODE],MATCH(N113,AccountCodes[NGAS CODE],0)))</f>
        <v>5010301000</v>
      </c>
      <c r="N113" s="305" t="s">
        <v>645</v>
      </c>
      <c r="O113" s="300">
        <v>9719.9699999999993</v>
      </c>
      <c r="P113" s="300"/>
      <c r="Q113" s="301" t="s">
        <v>1518</v>
      </c>
      <c r="R113" s="302"/>
      <c r="S113" s="302"/>
      <c r="T113" s="303">
        <f t="shared" si="14"/>
        <v>9719.9699999999993</v>
      </c>
    </row>
    <row r="114" spans="1:20" ht="31.5" x14ac:dyDescent="0.25">
      <c r="A114" s="294">
        <f>IF(C114=0,0,Account!$H$2)</f>
        <v>45688</v>
      </c>
      <c r="B114" s="295">
        <v>45685</v>
      </c>
      <c r="C114" s="296" t="s">
        <v>1440</v>
      </c>
      <c r="D114" s="296" t="s">
        <v>1440</v>
      </c>
      <c r="E114" s="296" t="s">
        <v>1405</v>
      </c>
      <c r="F114" s="296" t="s">
        <v>763</v>
      </c>
      <c r="G114" s="296"/>
      <c r="H114" s="296"/>
      <c r="I114" s="297">
        <f t="shared" si="13"/>
        <v>2</v>
      </c>
      <c r="J114" s="298" t="s">
        <v>1449</v>
      </c>
      <c r="K114" s="298" t="s">
        <v>1450</v>
      </c>
      <c r="L114" s="299" t="str">
        <f>IF(N114=0,0,(INDEX(AccountCodes[ACCOUNT NAME],MATCH(M114,AccountCodes[PPSAS CODE],0))))</f>
        <v>Employees Compensation Insurance Premiums</v>
      </c>
      <c r="M114" s="304">
        <f>IF(N114=0,"",INDEX(AccountCodes[PPSAS CODE],MATCH(N114,AccountCodes[NGAS CODE],0)))</f>
        <v>5010304000</v>
      </c>
      <c r="N114" s="305" t="s">
        <v>648</v>
      </c>
      <c r="O114" s="300">
        <v>300</v>
      </c>
      <c r="P114" s="300"/>
      <c r="Q114" s="301"/>
      <c r="R114" s="302"/>
      <c r="S114" s="302"/>
      <c r="T114" s="303">
        <f t="shared" si="14"/>
        <v>10019.969999999999</v>
      </c>
    </row>
    <row r="115" spans="1:20" ht="31.5" x14ac:dyDescent="0.25">
      <c r="A115" s="294">
        <f>IF(C115=0,0,Account!$H$2)</f>
        <v>45688</v>
      </c>
      <c r="B115" s="295">
        <v>45685</v>
      </c>
      <c r="C115" s="296" t="s">
        <v>1440</v>
      </c>
      <c r="D115" s="296" t="s">
        <v>1440</v>
      </c>
      <c r="E115" s="296" t="s">
        <v>1405</v>
      </c>
      <c r="F115" s="296" t="s">
        <v>763</v>
      </c>
      <c r="G115" s="296"/>
      <c r="H115" s="296"/>
      <c r="I115" s="297">
        <f t="shared" si="13"/>
        <v>3</v>
      </c>
      <c r="J115" s="298" t="s">
        <v>1449</v>
      </c>
      <c r="K115" s="298" t="s">
        <v>1450</v>
      </c>
      <c r="L115" s="299" t="str">
        <f>IF(N115=0,0,(INDEX(AccountCodes[ACCOUNT NAME],MATCH(M115,AccountCodes[PPSAS CODE],0))))</f>
        <v>Due to GSIS - Life and Retirement Premium</v>
      </c>
      <c r="M115" s="304">
        <f>IF(N115=0,"",INDEX(AccountCodes[PPSAS CODE],MATCH(N115,AccountCodes[NGAS CODE],0)))</f>
        <v>2020102001</v>
      </c>
      <c r="N115" s="305" t="s">
        <v>325</v>
      </c>
      <c r="O115" s="300">
        <v>7289.97</v>
      </c>
      <c r="P115" s="300"/>
      <c r="Q115" s="301"/>
      <c r="R115" s="302"/>
      <c r="S115" s="302"/>
      <c r="T115" s="303">
        <f t="shared" si="14"/>
        <v>17309.939999999999</v>
      </c>
    </row>
    <row r="116" spans="1:20" ht="31.5" x14ac:dyDescent="0.25">
      <c r="A116" s="294">
        <f>IF(C116=0,0,Account!$H$2)</f>
        <v>45688</v>
      </c>
      <c r="B116" s="295">
        <v>45685</v>
      </c>
      <c r="C116" s="296" t="s">
        <v>1440</v>
      </c>
      <c r="D116" s="296" t="s">
        <v>1440</v>
      </c>
      <c r="E116" s="296" t="s">
        <v>1405</v>
      </c>
      <c r="F116" s="296" t="s">
        <v>763</v>
      </c>
      <c r="G116" s="296"/>
      <c r="H116" s="296"/>
      <c r="I116" s="297">
        <f t="shared" si="13"/>
        <v>4</v>
      </c>
      <c r="J116" s="298" t="s">
        <v>1449</v>
      </c>
      <c r="K116" s="298" t="s">
        <v>1452</v>
      </c>
      <c r="L116" s="299" t="str">
        <f>IF(N116=0,0,(INDEX(AccountCodes[ACCOUNT NAME],MATCH(M116,AccountCodes[PPSAS CODE],0))))</f>
        <v>Cash in Bank-Local Currency, Current Account - RO</v>
      </c>
      <c r="M116" s="304" t="str">
        <f>IF(N116=0,"",INDEX(AccountCodes[PPSAS CODE],MATCH(N116,AccountCodes[NGAS CODE],0)))</f>
        <v>1010202000RO</v>
      </c>
      <c r="N116" s="305" t="s">
        <v>1309</v>
      </c>
      <c r="O116" s="300"/>
      <c r="P116" s="300">
        <v>17309.939999999999</v>
      </c>
      <c r="Q116" s="301"/>
      <c r="R116" s="302"/>
      <c r="S116" s="302"/>
      <c r="T116" s="303">
        <f t="shared" si="14"/>
        <v>0</v>
      </c>
    </row>
    <row r="117" spans="1:20" ht="31.5" x14ac:dyDescent="0.25">
      <c r="A117" s="294">
        <f>IF(C117=0,0,Account!$H$2)</f>
        <v>45688</v>
      </c>
      <c r="B117" s="295">
        <v>45685</v>
      </c>
      <c r="C117" s="296" t="s">
        <v>1451</v>
      </c>
      <c r="D117" s="296" t="s">
        <v>1451</v>
      </c>
      <c r="E117" s="296" t="s">
        <v>1405</v>
      </c>
      <c r="F117" s="296" t="s">
        <v>763</v>
      </c>
      <c r="G117" s="296"/>
      <c r="H117" s="296"/>
      <c r="I117" s="297">
        <f t="shared" si="13"/>
        <v>1</v>
      </c>
      <c r="J117" s="298" t="s">
        <v>1449</v>
      </c>
      <c r="K117" s="298" t="s">
        <v>1453</v>
      </c>
      <c r="L117" s="299" t="str">
        <f>IF(N117=0,0,(INDEX(AccountCodes[ACCOUNT NAME],MATCH(M117,AccountCodes[PPSAS CODE],0))))</f>
        <v>Retirement and Life Insurance Premiums</v>
      </c>
      <c r="M117" s="304">
        <f>IF(N117=0,"",INDEX(AccountCodes[PPSAS CODE],MATCH(N117,AccountCodes[NGAS CODE],0)))</f>
        <v>5010301000</v>
      </c>
      <c r="N117" s="305" t="s">
        <v>645</v>
      </c>
      <c r="O117" s="300">
        <v>10435.799999999999</v>
      </c>
      <c r="P117" s="300"/>
      <c r="Q117" s="301" t="s">
        <v>1516</v>
      </c>
      <c r="R117" s="302"/>
      <c r="S117" s="302"/>
      <c r="T117" s="303">
        <f t="shared" si="14"/>
        <v>10435.799999999999</v>
      </c>
    </row>
    <row r="118" spans="1:20" ht="31.5" x14ac:dyDescent="0.25">
      <c r="A118" s="294">
        <f>IF(C118=0,0,Account!$H$2)</f>
        <v>45688</v>
      </c>
      <c r="B118" s="295">
        <v>45685</v>
      </c>
      <c r="C118" s="296" t="s">
        <v>1451</v>
      </c>
      <c r="D118" s="296" t="s">
        <v>1451</v>
      </c>
      <c r="E118" s="296" t="s">
        <v>1405</v>
      </c>
      <c r="F118" s="296" t="s">
        <v>763</v>
      </c>
      <c r="G118" s="296"/>
      <c r="H118" s="296"/>
      <c r="I118" s="297">
        <f t="shared" si="13"/>
        <v>2</v>
      </c>
      <c r="J118" s="298" t="s">
        <v>1449</v>
      </c>
      <c r="K118" s="298" t="s">
        <v>1453</v>
      </c>
      <c r="L118" s="299" t="str">
        <f>IF(N118=0,0,(INDEX(AccountCodes[ACCOUNT NAME],MATCH(M118,AccountCodes[PPSAS CODE],0))))</f>
        <v>Employees Compensation Insurance Premiums</v>
      </c>
      <c r="M118" s="304">
        <f>IF(N118=0,"",INDEX(AccountCodes[PPSAS CODE],MATCH(N118,AccountCodes[NGAS CODE],0)))</f>
        <v>5010304000</v>
      </c>
      <c r="N118" s="305" t="s">
        <v>648</v>
      </c>
      <c r="O118" s="300">
        <v>300</v>
      </c>
      <c r="P118" s="300"/>
      <c r="Q118" s="301"/>
      <c r="R118" s="302"/>
      <c r="S118" s="302"/>
      <c r="T118" s="303">
        <f t="shared" si="14"/>
        <v>10735.8</v>
      </c>
    </row>
    <row r="119" spans="1:20" ht="31.5" x14ac:dyDescent="0.25">
      <c r="A119" s="294">
        <f>IF(C119=0,0,Account!$H$2)</f>
        <v>45688</v>
      </c>
      <c r="B119" s="295">
        <v>45685</v>
      </c>
      <c r="C119" s="296" t="s">
        <v>1451</v>
      </c>
      <c r="D119" s="296" t="s">
        <v>1451</v>
      </c>
      <c r="E119" s="296" t="s">
        <v>1405</v>
      </c>
      <c r="F119" s="296" t="s">
        <v>763</v>
      </c>
      <c r="G119" s="296"/>
      <c r="H119" s="296"/>
      <c r="I119" s="297">
        <f t="shared" si="13"/>
        <v>3</v>
      </c>
      <c r="J119" s="298" t="s">
        <v>1449</v>
      </c>
      <c r="K119" s="298" t="s">
        <v>1453</v>
      </c>
      <c r="L119" s="299" t="str">
        <f>IF(N119=0,0,(INDEX(AccountCodes[ACCOUNT NAME],MATCH(M119,AccountCodes[PPSAS CODE],0))))</f>
        <v>Due to GSIS - Life and Retirement Premium</v>
      </c>
      <c r="M119" s="304">
        <f>IF(N119=0,"",INDEX(AccountCodes[PPSAS CODE],MATCH(N119,AccountCodes[NGAS CODE],0)))</f>
        <v>2020102001</v>
      </c>
      <c r="N119" s="305" t="s">
        <v>325</v>
      </c>
      <c r="O119" s="300">
        <v>7826.85</v>
      </c>
      <c r="P119" s="300"/>
      <c r="Q119" s="301"/>
      <c r="R119" s="302"/>
      <c r="S119" s="302"/>
      <c r="T119" s="303">
        <f t="shared" si="14"/>
        <v>18562.650000000001</v>
      </c>
    </row>
    <row r="120" spans="1:20" ht="31.5" x14ac:dyDescent="0.25">
      <c r="A120" s="294">
        <f>IF(C120=0,0,Account!$H$2)</f>
        <v>45688</v>
      </c>
      <c r="B120" s="295">
        <v>45685</v>
      </c>
      <c r="C120" s="296" t="s">
        <v>1451</v>
      </c>
      <c r="D120" s="296" t="s">
        <v>1451</v>
      </c>
      <c r="E120" s="296" t="s">
        <v>1405</v>
      </c>
      <c r="F120" s="296" t="s">
        <v>763</v>
      </c>
      <c r="G120" s="296"/>
      <c r="H120" s="296"/>
      <c r="I120" s="297">
        <f t="shared" si="13"/>
        <v>4</v>
      </c>
      <c r="J120" s="298" t="s">
        <v>1449</v>
      </c>
      <c r="K120" s="298" t="s">
        <v>1453</v>
      </c>
      <c r="L120" s="299" t="str">
        <f>IF(N120=0,0,(INDEX(AccountCodes[ACCOUNT NAME],MATCH(M120,AccountCodes[PPSAS CODE],0))))</f>
        <v>Due to GSIS - Salary Loan</v>
      </c>
      <c r="M120" s="304">
        <f>IF(N120=0,"",INDEX(AccountCodes[PPSAS CODE],MATCH(N120,AccountCodes[NGAS CODE],0)))</f>
        <v>2020102003</v>
      </c>
      <c r="N120" s="305" t="s">
        <v>486</v>
      </c>
      <c r="O120" s="300">
        <v>5637.79</v>
      </c>
      <c r="P120" s="300"/>
      <c r="Q120" s="301"/>
      <c r="R120" s="302"/>
      <c r="S120" s="302"/>
      <c r="T120" s="303">
        <f t="shared" si="14"/>
        <v>24200.44</v>
      </c>
    </row>
    <row r="121" spans="1:20" ht="31.5" x14ac:dyDescent="0.25">
      <c r="A121" s="294">
        <f>IF(C121=0,0,Account!$H$2)</f>
        <v>45688</v>
      </c>
      <c r="B121" s="295">
        <v>45685</v>
      </c>
      <c r="C121" s="296" t="s">
        <v>1451</v>
      </c>
      <c r="D121" s="296" t="s">
        <v>1451</v>
      </c>
      <c r="E121" s="296" t="s">
        <v>1405</v>
      </c>
      <c r="F121" s="296" t="s">
        <v>763</v>
      </c>
      <c r="G121" s="296"/>
      <c r="H121" s="296"/>
      <c r="I121" s="297">
        <f t="shared" si="13"/>
        <v>5</v>
      </c>
      <c r="J121" s="298" t="s">
        <v>1449</v>
      </c>
      <c r="K121" s="298" t="s">
        <v>1453</v>
      </c>
      <c r="L121" s="299" t="str">
        <f>IF(N121=0,0,(INDEX(AccountCodes[ACCOUNT NAME],MATCH(M121,AccountCodes[PPSAS CODE],0))))</f>
        <v>Cash in Bank-Local Currency, Current Account - RO</v>
      </c>
      <c r="M121" s="304" t="str">
        <f>IF(N121=0,"",INDEX(AccountCodes[PPSAS CODE],MATCH(N121,AccountCodes[NGAS CODE],0)))</f>
        <v>1010202000RO</v>
      </c>
      <c r="N121" s="305" t="s">
        <v>1309</v>
      </c>
      <c r="O121" s="300"/>
      <c r="P121" s="300">
        <v>24200.44</v>
      </c>
      <c r="Q121" s="301"/>
      <c r="R121" s="302"/>
      <c r="S121" s="302"/>
      <c r="T121" s="303">
        <f t="shared" si="14"/>
        <v>0</v>
      </c>
    </row>
    <row r="122" spans="1:20" ht="47.25" x14ac:dyDescent="0.25">
      <c r="A122" s="294">
        <f>IF(C122=0,0,Account!$H$2)</f>
        <v>45688</v>
      </c>
      <c r="B122" s="295">
        <v>45688</v>
      </c>
      <c r="C122" s="296" t="s">
        <v>1456</v>
      </c>
      <c r="D122" s="384" t="s">
        <v>1460</v>
      </c>
      <c r="E122" s="384" t="s">
        <v>1360</v>
      </c>
      <c r="F122" s="385" t="s">
        <v>763</v>
      </c>
      <c r="G122" s="384"/>
      <c r="H122" s="384"/>
      <c r="I122" s="386">
        <f t="shared" si="13"/>
        <v>1</v>
      </c>
      <c r="J122" s="388" t="s">
        <v>1362</v>
      </c>
      <c r="K122" s="388" t="s">
        <v>1457</v>
      </c>
      <c r="L122" s="398" t="str">
        <f>IF(N122=0,0,(INDEX(AccountCodes[ACCOUNT NAME],MATCH(M122,AccountCodes[PPSAS CODE],0))))</f>
        <v xml:space="preserve">Construction in Progress-Infrastructure Assets </v>
      </c>
      <c r="M122" s="390">
        <f>IF(N122=0,"",INDEX(AccountCodes[PPSAS CODE],MATCH(N122,AccountCodes[NGAS CODE],0)))</f>
        <v>1069802000</v>
      </c>
      <c r="N122" s="391" t="s">
        <v>1361</v>
      </c>
      <c r="O122" s="399">
        <v>3642438.7</v>
      </c>
      <c r="P122" s="399"/>
      <c r="Q122" s="400" t="s">
        <v>1458</v>
      </c>
      <c r="R122" s="394"/>
      <c r="S122" s="394"/>
      <c r="T122" s="395">
        <f t="shared" si="14"/>
        <v>3642438.7</v>
      </c>
    </row>
    <row r="123" spans="1:20" ht="47.25" x14ac:dyDescent="0.25">
      <c r="A123" s="147">
        <f>IF(C123=0,0,Account!$H$2)</f>
        <v>45688</v>
      </c>
      <c r="B123" s="295">
        <v>45688</v>
      </c>
      <c r="C123" s="296" t="s">
        <v>1456</v>
      </c>
      <c r="D123" s="384" t="s">
        <v>1460</v>
      </c>
      <c r="E123" s="384" t="s">
        <v>1360</v>
      </c>
      <c r="F123" s="385" t="s">
        <v>763</v>
      </c>
      <c r="G123" s="385"/>
      <c r="H123" s="384"/>
      <c r="I123" s="386">
        <f t="shared" si="13"/>
        <v>2</v>
      </c>
      <c r="J123" s="388" t="s">
        <v>1362</v>
      </c>
      <c r="K123" s="388" t="s">
        <v>1457</v>
      </c>
      <c r="L123" s="389" t="str">
        <f>IF(N123=0,0,(INDEX(AccountCodes[ACCOUNT NAME],MATCH(M123,AccountCodes[PPSAS CODE],0))))</f>
        <v>Due to BIR - 5%</v>
      </c>
      <c r="M123" s="390">
        <f>IF(N123=0,"",INDEX(AccountCodes[PPSAS CODE],MATCH(N123,AccountCodes[NGAS CODE],0)))</f>
        <v>2020101002</v>
      </c>
      <c r="N123" s="391" t="s">
        <v>786</v>
      </c>
      <c r="O123" s="392"/>
      <c r="P123" s="392">
        <v>162608.87</v>
      </c>
      <c r="Q123" s="396"/>
      <c r="R123" s="394"/>
      <c r="S123" s="394"/>
      <c r="T123" s="395">
        <f t="shared" si="14"/>
        <v>3479829.83</v>
      </c>
    </row>
    <row r="124" spans="1:20" ht="47.25" x14ac:dyDescent="0.25">
      <c r="A124" s="147">
        <f>IF(C124=0,0,Account!$H$2)</f>
        <v>45688</v>
      </c>
      <c r="B124" s="295">
        <v>45688</v>
      </c>
      <c r="C124" s="296" t="s">
        <v>1456</v>
      </c>
      <c r="D124" s="384" t="s">
        <v>1460</v>
      </c>
      <c r="E124" s="384" t="s">
        <v>1360</v>
      </c>
      <c r="F124" s="385" t="s">
        <v>763</v>
      </c>
      <c r="G124" s="384"/>
      <c r="H124" s="384"/>
      <c r="I124" s="386">
        <f t="shared" si="13"/>
        <v>3</v>
      </c>
      <c r="J124" s="388" t="s">
        <v>1362</v>
      </c>
      <c r="K124" s="388" t="s">
        <v>1457</v>
      </c>
      <c r="L124" s="398" t="str">
        <f>IF(N124=0,0,(INDEX(AccountCodes[ACCOUNT NAME],MATCH(M124,AccountCodes[PPSAS CODE],0))))</f>
        <v>Due to BIR - 2%</v>
      </c>
      <c r="M124" s="390">
        <f>IF(N124=0,"",INDEX(AccountCodes[PPSAS CODE],MATCH(N124,AccountCodes[NGAS CODE],0)))</f>
        <v>2020101004</v>
      </c>
      <c r="N124" s="391" t="s">
        <v>790</v>
      </c>
      <c r="O124" s="399"/>
      <c r="P124" s="399">
        <v>65043.55</v>
      </c>
      <c r="Q124" s="401"/>
      <c r="R124" s="394"/>
      <c r="S124" s="394"/>
      <c r="T124" s="395">
        <f t="shared" si="14"/>
        <v>3414786.28</v>
      </c>
    </row>
    <row r="125" spans="1:20" ht="47.25" x14ac:dyDescent="0.25">
      <c r="A125" s="147">
        <f>IF(C125=0,0,Account!$H$2)</f>
        <v>45688</v>
      </c>
      <c r="B125" s="295">
        <v>45688</v>
      </c>
      <c r="C125" s="296" t="s">
        <v>1456</v>
      </c>
      <c r="D125" s="384" t="s">
        <v>1460</v>
      </c>
      <c r="E125" s="384" t="s">
        <v>1360</v>
      </c>
      <c r="F125" s="385" t="s">
        <v>763</v>
      </c>
      <c r="G125" s="385"/>
      <c r="H125" s="384"/>
      <c r="I125" s="386">
        <f t="shared" si="13"/>
        <v>4</v>
      </c>
      <c r="J125" s="388" t="s">
        <v>1362</v>
      </c>
      <c r="K125" s="388" t="s">
        <v>1457</v>
      </c>
      <c r="L125" s="389" t="str">
        <f>IF(N125=0,0,(INDEX(AccountCodes[ACCOUNT NAME],MATCH(M125,AccountCodes[PPSAS CODE],0))))</f>
        <v>Guaranty/Security Deposits Payable</v>
      </c>
      <c r="M125" s="390">
        <f>IF(N125=0,"",INDEX(AccountCodes[PPSAS CODE],MATCH(N125,AccountCodes[NGAS CODE],0)))</f>
        <v>2040104000</v>
      </c>
      <c r="N125" s="391" t="s">
        <v>618</v>
      </c>
      <c r="O125" s="392"/>
      <c r="P125" s="392">
        <v>114280.24</v>
      </c>
      <c r="Q125" s="396"/>
      <c r="R125" s="394"/>
      <c r="S125" s="394"/>
      <c r="T125" s="395">
        <f t="shared" si="14"/>
        <v>3300506.04</v>
      </c>
    </row>
    <row r="126" spans="1:20" ht="47.25" x14ac:dyDescent="0.25">
      <c r="A126" s="147">
        <f>IF(C126=0,0,Account!$H$2)</f>
        <v>45688</v>
      </c>
      <c r="B126" s="295">
        <v>45688</v>
      </c>
      <c r="C126" s="296" t="s">
        <v>1456</v>
      </c>
      <c r="D126" s="384" t="s">
        <v>1460</v>
      </c>
      <c r="E126" s="384" t="s">
        <v>1360</v>
      </c>
      <c r="F126" s="385" t="s">
        <v>763</v>
      </c>
      <c r="G126" s="385"/>
      <c r="H126" s="384"/>
      <c r="I126" s="386">
        <f t="shared" si="13"/>
        <v>5</v>
      </c>
      <c r="J126" s="388" t="s">
        <v>1362</v>
      </c>
      <c r="K126" s="388" t="s">
        <v>1457</v>
      </c>
      <c r="L126" s="389" t="str">
        <f>IF(N126=0,0,(INDEX(AccountCodes[ACCOUNT NAME],MATCH(M126,AccountCodes[PPSAS CODE],0))))</f>
        <v>Advances to Contractors</v>
      </c>
      <c r="M126" s="390">
        <f>IF(N126=0,"",INDEX(AccountCodes[PPSAS CODE],MATCH(N126,AccountCodes[NGAS CODE],0)))</f>
        <v>1990201000</v>
      </c>
      <c r="N126" s="391" t="s">
        <v>600</v>
      </c>
      <c r="O126" s="392"/>
      <c r="P126" s="392">
        <v>546365.81000000006</v>
      </c>
      <c r="Q126" s="396"/>
      <c r="R126" s="394"/>
      <c r="S126" s="394"/>
      <c r="T126" s="395">
        <f t="shared" si="14"/>
        <v>2754140.23</v>
      </c>
    </row>
    <row r="127" spans="1:20" ht="47.25" x14ac:dyDescent="0.25">
      <c r="A127" s="147">
        <f>IF(C127=0,0,Account!$H$2)</f>
        <v>45688</v>
      </c>
      <c r="B127" s="295">
        <v>45688</v>
      </c>
      <c r="C127" s="296" t="s">
        <v>1456</v>
      </c>
      <c r="D127" s="384" t="s">
        <v>1460</v>
      </c>
      <c r="E127" s="384" t="s">
        <v>1360</v>
      </c>
      <c r="F127" s="385" t="s">
        <v>763</v>
      </c>
      <c r="G127" s="384"/>
      <c r="H127" s="384"/>
      <c r="I127" s="386">
        <f t="shared" si="13"/>
        <v>6</v>
      </c>
      <c r="J127" s="388" t="s">
        <v>1362</v>
      </c>
      <c r="K127" s="388" t="s">
        <v>1457</v>
      </c>
      <c r="L127" s="398" t="str">
        <f>IF(N127=0,0,(INDEX(AccountCodes[ACCOUNT NAME],MATCH(M127,AccountCodes[PPSAS CODE],0))))</f>
        <v>Cash in Bank-Local Currency, Current Account - RO</v>
      </c>
      <c r="M127" s="386" t="str">
        <f>IF(N127=0,"",INDEX(AccountCodes[PPSAS CODE],MATCH(N127,AccountCodes[NGAS CODE],0)))</f>
        <v>1010202000RO</v>
      </c>
      <c r="N127" s="402" t="s">
        <v>1309</v>
      </c>
      <c r="O127" s="399"/>
      <c r="P127" s="399">
        <v>2754140.23</v>
      </c>
      <c r="Q127" s="401"/>
      <c r="R127" s="394"/>
      <c r="S127" s="394"/>
      <c r="T127" s="395">
        <f t="shared" si="14"/>
        <v>0</v>
      </c>
    </row>
    <row r="128" spans="1:20" ht="47.25" x14ac:dyDescent="0.25">
      <c r="A128" s="294">
        <f>IF(C128=0,0,Account!$H$2)</f>
        <v>45688</v>
      </c>
      <c r="B128" s="295">
        <v>45688</v>
      </c>
      <c r="C128" s="296" t="s">
        <v>1459</v>
      </c>
      <c r="D128" s="296" t="s">
        <v>1461</v>
      </c>
      <c r="E128" s="296"/>
      <c r="F128" s="149" t="s">
        <v>763</v>
      </c>
      <c r="G128" s="296"/>
      <c r="H128" s="296"/>
      <c r="I128" s="297">
        <f t="shared" ref="I128:I133" si="15">IF(B128=0,0,IF(C128=C127,I127+1,1))</f>
        <v>1</v>
      </c>
      <c r="J128" s="298" t="s">
        <v>1462</v>
      </c>
      <c r="K128" s="298" t="s">
        <v>1463</v>
      </c>
      <c r="L128" s="299" t="str">
        <f>IF(N128=0,0,(INDEX(AccountCodes[ACCOUNT NAME],MATCH(M128,AccountCodes[PPSAS CODE],0))))</f>
        <v>Due to Other Funds</v>
      </c>
      <c r="M128" s="297">
        <f>IF(N128=0,"",INDEX(AccountCodes[PPSAS CODE],MATCH(N128,AccountCodes[NGAS CODE],0)))</f>
        <v>2030105000</v>
      </c>
      <c r="N128" s="305" t="s">
        <v>617</v>
      </c>
      <c r="O128" s="300">
        <v>5763.35</v>
      </c>
      <c r="P128" s="300"/>
      <c r="Q128" s="301" t="s">
        <v>1354</v>
      </c>
      <c r="R128" s="302"/>
      <c r="S128" s="302"/>
      <c r="T128" s="303">
        <f t="shared" si="14"/>
        <v>5763.35</v>
      </c>
    </row>
    <row r="129" spans="1:20" ht="47.25" x14ac:dyDescent="0.25">
      <c r="A129" s="294">
        <f>IF(C129=0,0,Account!$H$2)</f>
        <v>45688</v>
      </c>
      <c r="B129" s="295">
        <v>45688</v>
      </c>
      <c r="C129" s="296" t="s">
        <v>1459</v>
      </c>
      <c r="D129" s="296" t="s">
        <v>1461</v>
      </c>
      <c r="E129" s="296"/>
      <c r="F129" s="149" t="s">
        <v>763</v>
      </c>
      <c r="G129" s="296"/>
      <c r="H129" s="296"/>
      <c r="I129" s="297">
        <f t="shared" si="15"/>
        <v>2</v>
      </c>
      <c r="J129" s="298" t="s">
        <v>1462</v>
      </c>
      <c r="K129" s="298" t="s">
        <v>1463</v>
      </c>
      <c r="L129" s="299" t="str">
        <f>IF(N129=0,0,(INDEX(AccountCodes[ACCOUNT NAME],MATCH(M129,AccountCodes[PPSAS CODE],0))))</f>
        <v>Cash in Bank-Local Currency, Current Account - RO</v>
      </c>
      <c r="M129" s="297" t="str">
        <f>IF(N129=0,"",INDEX(AccountCodes[PPSAS CODE],MATCH(N129,AccountCodes[NGAS CODE],0)))</f>
        <v>1010202000RO</v>
      </c>
      <c r="N129" s="377" t="s">
        <v>1309</v>
      </c>
      <c r="O129" s="300"/>
      <c r="P129" s="300">
        <v>5763.35</v>
      </c>
      <c r="Q129" s="301"/>
      <c r="R129" s="302"/>
      <c r="S129" s="302"/>
      <c r="T129" s="303">
        <f t="shared" si="14"/>
        <v>0</v>
      </c>
    </row>
    <row r="130" spans="1:20" ht="31.5" x14ac:dyDescent="0.25">
      <c r="A130" s="294">
        <f>IF(C130=0,0,Account!$H$2)</f>
        <v>45688</v>
      </c>
      <c r="B130" s="406">
        <v>45688</v>
      </c>
      <c r="C130" s="384" t="s">
        <v>1464</v>
      </c>
      <c r="D130" s="384" t="s">
        <v>1465</v>
      </c>
      <c r="E130" s="384" t="s">
        <v>1466</v>
      </c>
      <c r="F130" s="385" t="s">
        <v>763</v>
      </c>
      <c r="G130" s="384"/>
      <c r="H130" s="384"/>
      <c r="I130" s="386">
        <f t="shared" si="15"/>
        <v>1</v>
      </c>
      <c r="J130" s="388" t="s">
        <v>1467</v>
      </c>
      <c r="K130" s="388" t="s">
        <v>1468</v>
      </c>
      <c r="L130" s="398" t="str">
        <f>IF(N130=0,0,(INDEX(AccountCodes[ACCOUNT NAME],MATCH(M130,AccountCodes[PPSAS CODE],0))))</f>
        <v>Accounts Payable</v>
      </c>
      <c r="M130" s="386">
        <f>IF(N130=0,"",INDEX(AccountCodes[PPSAS CODE],MATCH(N130,AccountCodes[NGAS CODE],0)))</f>
        <v>2010101000</v>
      </c>
      <c r="N130" s="391" t="s">
        <v>608</v>
      </c>
      <c r="O130" s="399">
        <v>29700</v>
      </c>
      <c r="P130" s="399"/>
      <c r="Q130" s="401" t="s">
        <v>1520</v>
      </c>
      <c r="R130" s="394"/>
      <c r="S130" s="394"/>
      <c r="T130" s="395">
        <f t="shared" si="14"/>
        <v>29700</v>
      </c>
    </row>
    <row r="131" spans="1:20" ht="31.5" x14ac:dyDescent="0.25">
      <c r="A131" s="294">
        <f>IF(C131=0,0,Account!$H$2)</f>
        <v>45688</v>
      </c>
      <c r="B131" s="406">
        <v>45688</v>
      </c>
      <c r="C131" s="384" t="s">
        <v>1464</v>
      </c>
      <c r="D131" s="384" t="s">
        <v>1465</v>
      </c>
      <c r="E131" s="384" t="s">
        <v>1466</v>
      </c>
      <c r="F131" s="385" t="s">
        <v>763</v>
      </c>
      <c r="G131" s="384"/>
      <c r="H131" s="384"/>
      <c r="I131" s="386">
        <f t="shared" si="15"/>
        <v>2</v>
      </c>
      <c r="J131" s="388" t="s">
        <v>1467</v>
      </c>
      <c r="K131" s="388" t="s">
        <v>1468</v>
      </c>
      <c r="L131" s="398" t="str">
        <f>IF(N131=0,0,(INDEX(AccountCodes[ACCOUNT NAME],MATCH(M131,AccountCodes[PPSAS CODE],0))))</f>
        <v>Due to BIR - 2%</v>
      </c>
      <c r="M131" s="386">
        <f>IF(N131=0,"",INDEX(AccountCodes[PPSAS CODE],MATCH(N131,AccountCodes[NGAS CODE],0)))</f>
        <v>2020101004</v>
      </c>
      <c r="N131" s="403" t="s">
        <v>790</v>
      </c>
      <c r="O131" s="399"/>
      <c r="P131" s="399">
        <v>530.36</v>
      </c>
      <c r="Q131" s="401"/>
      <c r="R131" s="394"/>
      <c r="S131" s="394"/>
      <c r="T131" s="395">
        <f t="shared" si="14"/>
        <v>29169.64</v>
      </c>
    </row>
    <row r="132" spans="1:20" ht="31.5" x14ac:dyDescent="0.25">
      <c r="A132" s="294">
        <f>IF(C132=0,0,Account!$H$2)</f>
        <v>45688</v>
      </c>
      <c r="B132" s="406">
        <v>45688</v>
      </c>
      <c r="C132" s="384" t="s">
        <v>1464</v>
      </c>
      <c r="D132" s="384" t="s">
        <v>1465</v>
      </c>
      <c r="E132" s="384" t="s">
        <v>1466</v>
      </c>
      <c r="F132" s="385" t="s">
        <v>763</v>
      </c>
      <c r="G132" s="384"/>
      <c r="H132" s="384"/>
      <c r="I132" s="386">
        <f t="shared" si="15"/>
        <v>3</v>
      </c>
      <c r="J132" s="388" t="s">
        <v>1467</v>
      </c>
      <c r="K132" s="388" t="s">
        <v>1468</v>
      </c>
      <c r="L132" s="398" t="str">
        <f>IF(N132=0,0,(INDEX(AccountCodes[ACCOUNT NAME],MATCH(M132,AccountCodes[PPSAS CODE],0))))</f>
        <v>Due to BIR - 5%</v>
      </c>
      <c r="M132" s="386">
        <f>IF(N132=0,"",INDEX(AccountCodes[PPSAS CODE],MATCH(N132,AccountCodes[NGAS CODE],0)))</f>
        <v>2020101002</v>
      </c>
      <c r="N132" s="403" t="s">
        <v>786</v>
      </c>
      <c r="O132" s="399"/>
      <c r="P132" s="399">
        <v>1325.89</v>
      </c>
      <c r="Q132" s="401"/>
      <c r="R132" s="394"/>
      <c r="S132" s="394"/>
      <c r="T132" s="395">
        <f t="shared" si="14"/>
        <v>27843.75</v>
      </c>
    </row>
    <row r="133" spans="1:20" ht="31.5" x14ac:dyDescent="0.25">
      <c r="A133" s="294">
        <f>IF(C133=0,0,Account!$H$2)</f>
        <v>45688</v>
      </c>
      <c r="B133" s="406">
        <v>45688</v>
      </c>
      <c r="C133" s="384" t="s">
        <v>1464</v>
      </c>
      <c r="D133" s="384" t="s">
        <v>1465</v>
      </c>
      <c r="E133" s="384" t="s">
        <v>1466</v>
      </c>
      <c r="F133" s="385" t="s">
        <v>763</v>
      </c>
      <c r="G133" s="384"/>
      <c r="H133" s="384"/>
      <c r="I133" s="386">
        <f t="shared" si="15"/>
        <v>4</v>
      </c>
      <c r="J133" s="388" t="s">
        <v>1467</v>
      </c>
      <c r="K133" s="388" t="s">
        <v>1468</v>
      </c>
      <c r="L133" s="398" t="str">
        <f>IF(N133=0,0,(INDEX(AccountCodes[ACCOUNT NAME],MATCH(M133,AccountCodes[PPSAS CODE],0))))</f>
        <v>Cash in Bank-Local Currency, Current Account - RO</v>
      </c>
      <c r="M133" s="386" t="str">
        <f>IF(N133=0,"",INDEX(AccountCodes[PPSAS CODE],MATCH(N133,AccountCodes[NGAS CODE],0)))</f>
        <v>1010202000RO</v>
      </c>
      <c r="N133" s="404" t="s">
        <v>1309</v>
      </c>
      <c r="O133" s="399"/>
      <c r="P133" s="399">
        <v>27843.75</v>
      </c>
      <c r="Q133" s="401"/>
      <c r="R133" s="394"/>
      <c r="S133" s="394"/>
      <c r="T133" s="395">
        <f t="shared" si="14"/>
        <v>0</v>
      </c>
    </row>
    <row r="134" spans="1:20" ht="63" x14ac:dyDescent="0.25">
      <c r="A134" s="294">
        <f>IF(C134=0,0,Account!$H$2)</f>
        <v>45688</v>
      </c>
      <c r="B134" s="406">
        <v>45688</v>
      </c>
      <c r="C134" s="384" t="s">
        <v>1469</v>
      </c>
      <c r="D134" s="384" t="s">
        <v>1470</v>
      </c>
      <c r="E134" s="384" t="s">
        <v>1471</v>
      </c>
      <c r="F134" s="385" t="s">
        <v>763</v>
      </c>
      <c r="G134" s="384"/>
      <c r="H134" s="384"/>
      <c r="I134" s="386">
        <f t="shared" ref="I134:I164" si="16">IF(B134=0,0,IF(C134=C133,I133+1,1))</f>
        <v>1</v>
      </c>
      <c r="J134" s="388" t="s">
        <v>1467</v>
      </c>
      <c r="K134" s="388" t="s">
        <v>1472</v>
      </c>
      <c r="L134" s="398" t="str">
        <f>IF(N134=0,0,(INDEX(AccountCodes[ACCOUNT NAME],MATCH(M134,AccountCodes[PPSAS CODE],0))))</f>
        <v>Accounts Payable</v>
      </c>
      <c r="M134" s="386">
        <f>IF(N134=0,"",INDEX(AccountCodes[PPSAS CODE],MATCH(N134,AccountCodes[NGAS CODE],0)))</f>
        <v>2010101000</v>
      </c>
      <c r="N134" s="391" t="s">
        <v>608</v>
      </c>
      <c r="O134" s="399">
        <v>33600</v>
      </c>
      <c r="P134" s="399"/>
      <c r="Q134" s="400" t="s">
        <v>1521</v>
      </c>
      <c r="R134" s="394"/>
      <c r="S134" s="394"/>
      <c r="T134" s="395">
        <f t="shared" si="14"/>
        <v>33600</v>
      </c>
    </row>
    <row r="135" spans="1:20" ht="31.5" x14ac:dyDescent="0.25">
      <c r="A135" s="294">
        <f>IF(C135=0,0,Account!$H$2)</f>
        <v>45688</v>
      </c>
      <c r="B135" s="406">
        <v>45688</v>
      </c>
      <c r="C135" s="384" t="s">
        <v>1469</v>
      </c>
      <c r="D135" s="384" t="s">
        <v>1470</v>
      </c>
      <c r="E135" s="384" t="s">
        <v>1471</v>
      </c>
      <c r="F135" s="385" t="s">
        <v>763</v>
      </c>
      <c r="G135" s="384"/>
      <c r="H135" s="384"/>
      <c r="I135" s="386">
        <f t="shared" si="16"/>
        <v>2</v>
      </c>
      <c r="J135" s="388" t="s">
        <v>1467</v>
      </c>
      <c r="K135" s="388" t="s">
        <v>1472</v>
      </c>
      <c r="L135" s="398" t="str">
        <f>IF(N135=0,0,(INDEX(AccountCodes[ACCOUNT NAME],MATCH(M135,AccountCodes[PPSAS CODE],0))))</f>
        <v>Due to BIR - 2%</v>
      </c>
      <c r="M135" s="386">
        <f>IF(N135=0,"",INDEX(AccountCodes[PPSAS CODE],MATCH(N135,AccountCodes[NGAS CODE],0)))</f>
        <v>2020101004</v>
      </c>
      <c r="N135" s="403" t="s">
        <v>790</v>
      </c>
      <c r="O135" s="399"/>
      <c r="P135" s="399">
        <v>600</v>
      </c>
      <c r="Q135" s="401"/>
      <c r="R135" s="394"/>
      <c r="S135" s="394"/>
      <c r="T135" s="395">
        <f t="shared" si="14"/>
        <v>33000</v>
      </c>
    </row>
    <row r="136" spans="1:20" ht="31.5" x14ac:dyDescent="0.25">
      <c r="A136" s="294">
        <f>IF(C136=0,0,Account!$H$2)</f>
        <v>45688</v>
      </c>
      <c r="B136" s="406">
        <v>45688</v>
      </c>
      <c r="C136" s="384" t="s">
        <v>1469</v>
      </c>
      <c r="D136" s="384" t="s">
        <v>1470</v>
      </c>
      <c r="E136" s="384" t="s">
        <v>1471</v>
      </c>
      <c r="F136" s="385" t="s">
        <v>763</v>
      </c>
      <c r="G136" s="384"/>
      <c r="H136" s="384"/>
      <c r="I136" s="386">
        <f t="shared" si="16"/>
        <v>3</v>
      </c>
      <c r="J136" s="388" t="s">
        <v>1467</v>
      </c>
      <c r="K136" s="388" t="s">
        <v>1472</v>
      </c>
      <c r="L136" s="398" t="str">
        <f>IF(N136=0,0,(INDEX(AccountCodes[ACCOUNT NAME],MATCH(M136,AccountCodes[PPSAS CODE],0))))</f>
        <v>Due to BIR - 5%</v>
      </c>
      <c r="M136" s="386">
        <f>IF(N136=0,"",INDEX(AccountCodes[PPSAS CODE],MATCH(N136,AccountCodes[NGAS CODE],0)))</f>
        <v>2020101002</v>
      </c>
      <c r="N136" s="403" t="s">
        <v>786</v>
      </c>
      <c r="O136" s="399"/>
      <c r="P136" s="399">
        <v>1500</v>
      </c>
      <c r="Q136" s="401"/>
      <c r="R136" s="394"/>
      <c r="S136" s="394"/>
      <c r="T136" s="395">
        <f t="shared" si="14"/>
        <v>31500</v>
      </c>
    </row>
    <row r="137" spans="1:20" ht="31.5" x14ac:dyDescent="0.25">
      <c r="A137" s="294">
        <f>IF(C137=0,0,Account!$H$2)</f>
        <v>45688</v>
      </c>
      <c r="B137" s="406">
        <v>45688</v>
      </c>
      <c r="C137" s="384" t="s">
        <v>1469</v>
      </c>
      <c r="D137" s="384" t="s">
        <v>1470</v>
      </c>
      <c r="E137" s="384" t="s">
        <v>1471</v>
      </c>
      <c r="F137" s="385" t="s">
        <v>763</v>
      </c>
      <c r="G137" s="384"/>
      <c r="H137" s="384"/>
      <c r="I137" s="386">
        <f t="shared" si="16"/>
        <v>4</v>
      </c>
      <c r="J137" s="388" t="s">
        <v>1467</v>
      </c>
      <c r="K137" s="388" t="s">
        <v>1472</v>
      </c>
      <c r="L137" s="398" t="str">
        <f>IF(N137=0,0,(INDEX(AccountCodes[ACCOUNT NAME],MATCH(M137,AccountCodes[PPSAS CODE],0))))</f>
        <v>Cash in Bank-Local Currency, Current Account - RO</v>
      </c>
      <c r="M137" s="386" t="str">
        <f>IF(N137=0,"",INDEX(AccountCodes[PPSAS CODE],MATCH(N137,AccountCodes[NGAS CODE],0)))</f>
        <v>1010202000RO</v>
      </c>
      <c r="N137" s="404" t="s">
        <v>1309</v>
      </c>
      <c r="O137" s="399"/>
      <c r="P137" s="399">
        <v>31500</v>
      </c>
      <c r="Q137" s="401"/>
      <c r="R137" s="394"/>
      <c r="S137" s="394"/>
      <c r="T137" s="395">
        <f t="shared" si="14"/>
        <v>0</v>
      </c>
    </row>
    <row r="138" spans="1:20" ht="94.5" x14ac:dyDescent="0.25">
      <c r="A138" s="294">
        <f>IF(C138=0,0,Account!$H$2)</f>
        <v>45688</v>
      </c>
      <c r="B138" s="406">
        <v>45688</v>
      </c>
      <c r="C138" s="384" t="s">
        <v>1473</v>
      </c>
      <c r="D138" s="384" t="s">
        <v>1474</v>
      </c>
      <c r="E138" s="384" t="s">
        <v>1482</v>
      </c>
      <c r="F138" s="385" t="s">
        <v>763</v>
      </c>
      <c r="G138" s="384"/>
      <c r="H138" s="384"/>
      <c r="I138" s="386">
        <f t="shared" si="16"/>
        <v>1</v>
      </c>
      <c r="J138" s="388" t="s">
        <v>1467</v>
      </c>
      <c r="K138" s="388" t="s">
        <v>1475</v>
      </c>
      <c r="L138" s="398" t="str">
        <f>IF(N138=0,0,(INDEX(AccountCodes[ACCOUNT NAME],MATCH(M138,AccountCodes[PPSAS CODE],0))))</f>
        <v>Accounts Payable</v>
      </c>
      <c r="M138" s="386">
        <f>IF(N138=0,"",INDEX(AccountCodes[PPSAS CODE],MATCH(N138,AccountCodes[NGAS CODE],0)))</f>
        <v>2010101000</v>
      </c>
      <c r="N138" s="391" t="s">
        <v>608</v>
      </c>
      <c r="O138" s="399">
        <v>33600</v>
      </c>
      <c r="P138" s="399"/>
      <c r="Q138" s="400" t="s">
        <v>1522</v>
      </c>
      <c r="R138" s="394"/>
      <c r="S138" s="394"/>
      <c r="T138" s="395">
        <f t="shared" si="14"/>
        <v>33600</v>
      </c>
    </row>
    <row r="139" spans="1:20" ht="31.5" x14ac:dyDescent="0.25">
      <c r="A139" s="294">
        <f>IF(C139=0,0,Account!$H$2)</f>
        <v>45688</v>
      </c>
      <c r="B139" s="406">
        <v>45688</v>
      </c>
      <c r="C139" s="384" t="s">
        <v>1473</v>
      </c>
      <c r="D139" s="384" t="s">
        <v>1474</v>
      </c>
      <c r="E139" s="384" t="s">
        <v>1483</v>
      </c>
      <c r="F139" s="385" t="s">
        <v>763</v>
      </c>
      <c r="G139" s="384"/>
      <c r="H139" s="384"/>
      <c r="I139" s="386">
        <f t="shared" si="16"/>
        <v>2</v>
      </c>
      <c r="J139" s="388" t="s">
        <v>1467</v>
      </c>
      <c r="K139" s="388" t="s">
        <v>1475</v>
      </c>
      <c r="L139" s="398" t="str">
        <f>IF(N139=0,0,(INDEX(AccountCodes[ACCOUNT NAME],MATCH(M139,AccountCodes[PPSAS CODE],0))))</f>
        <v>Due to BIR - 2%</v>
      </c>
      <c r="M139" s="386">
        <f>IF(N139=0,"",INDEX(AccountCodes[PPSAS CODE],MATCH(N139,AccountCodes[NGAS CODE],0)))</f>
        <v>2020101004</v>
      </c>
      <c r="N139" s="403" t="s">
        <v>790</v>
      </c>
      <c r="O139" s="399"/>
      <c r="P139" s="399">
        <v>600</v>
      </c>
      <c r="Q139" s="401"/>
      <c r="R139" s="394"/>
      <c r="S139" s="394"/>
      <c r="T139" s="395">
        <f t="shared" si="14"/>
        <v>33000</v>
      </c>
    </row>
    <row r="140" spans="1:20" ht="31.5" x14ac:dyDescent="0.25">
      <c r="A140" s="294">
        <f>IF(C140=0,0,Account!$H$2)</f>
        <v>45688</v>
      </c>
      <c r="B140" s="406">
        <v>45688</v>
      </c>
      <c r="C140" s="384" t="s">
        <v>1473</v>
      </c>
      <c r="D140" s="384" t="s">
        <v>1474</v>
      </c>
      <c r="E140" s="384" t="s">
        <v>1483</v>
      </c>
      <c r="F140" s="385" t="s">
        <v>763</v>
      </c>
      <c r="G140" s="384"/>
      <c r="H140" s="384"/>
      <c r="I140" s="386">
        <f t="shared" si="16"/>
        <v>3</v>
      </c>
      <c r="J140" s="388" t="s">
        <v>1467</v>
      </c>
      <c r="K140" s="388" t="s">
        <v>1475</v>
      </c>
      <c r="L140" s="398" t="str">
        <f>IF(N140=0,0,(INDEX(AccountCodes[ACCOUNT NAME],MATCH(M140,AccountCodes[PPSAS CODE],0))))</f>
        <v>Due to BIR - 5%</v>
      </c>
      <c r="M140" s="386">
        <f>IF(N140=0,"",INDEX(AccountCodes[PPSAS CODE],MATCH(N140,AccountCodes[NGAS CODE],0)))</f>
        <v>2020101002</v>
      </c>
      <c r="N140" s="403" t="s">
        <v>786</v>
      </c>
      <c r="O140" s="399"/>
      <c r="P140" s="399">
        <v>1500</v>
      </c>
      <c r="Q140" s="401"/>
      <c r="R140" s="394"/>
      <c r="S140" s="394"/>
      <c r="T140" s="395">
        <f t="shared" si="14"/>
        <v>31500</v>
      </c>
    </row>
    <row r="141" spans="1:20" ht="31.5" x14ac:dyDescent="0.25">
      <c r="A141" s="294">
        <f>IF(C141=0,0,Account!$H$2)</f>
        <v>45688</v>
      </c>
      <c r="B141" s="406">
        <v>45688</v>
      </c>
      <c r="C141" s="384" t="s">
        <v>1473</v>
      </c>
      <c r="D141" s="384" t="s">
        <v>1474</v>
      </c>
      <c r="E141" s="384" t="s">
        <v>1483</v>
      </c>
      <c r="F141" s="385" t="s">
        <v>763</v>
      </c>
      <c r="G141" s="384"/>
      <c r="H141" s="384"/>
      <c r="I141" s="386">
        <f t="shared" si="16"/>
        <v>4</v>
      </c>
      <c r="J141" s="388" t="s">
        <v>1467</v>
      </c>
      <c r="K141" s="388" t="s">
        <v>1475</v>
      </c>
      <c r="L141" s="398" t="str">
        <f>IF(N141=0,0,(INDEX(AccountCodes[ACCOUNT NAME],MATCH(M141,AccountCodes[PPSAS CODE],0))))</f>
        <v>Cash in Bank-Local Currency, Current Account - RO</v>
      </c>
      <c r="M141" s="386" t="str">
        <f>IF(N141=0,"",INDEX(AccountCodes[PPSAS CODE],MATCH(N141,AccountCodes[NGAS CODE],0)))</f>
        <v>1010202000RO</v>
      </c>
      <c r="N141" s="404" t="s">
        <v>1309</v>
      </c>
      <c r="O141" s="399"/>
      <c r="P141" s="399">
        <v>31500</v>
      </c>
      <c r="Q141" s="401"/>
      <c r="R141" s="394"/>
      <c r="S141" s="394"/>
      <c r="T141" s="395">
        <f t="shared" si="14"/>
        <v>0</v>
      </c>
    </row>
    <row r="142" spans="1:20" ht="63" x14ac:dyDescent="0.25">
      <c r="A142" s="294">
        <f>IF(C142=0,0,Account!$H$2)</f>
        <v>45688</v>
      </c>
      <c r="B142" s="406">
        <v>45688</v>
      </c>
      <c r="C142" s="384" t="s">
        <v>1476</v>
      </c>
      <c r="D142" s="384" t="s">
        <v>1477</v>
      </c>
      <c r="E142" s="384" t="s">
        <v>1484</v>
      </c>
      <c r="F142" s="385" t="s">
        <v>763</v>
      </c>
      <c r="G142" s="384"/>
      <c r="H142" s="384"/>
      <c r="I142" s="386">
        <f t="shared" si="16"/>
        <v>1</v>
      </c>
      <c r="J142" s="388" t="s">
        <v>1467</v>
      </c>
      <c r="K142" s="388" t="s">
        <v>1478</v>
      </c>
      <c r="L142" s="398" t="str">
        <f>IF(N142=0,0,(INDEX(AccountCodes[ACCOUNT NAME],MATCH(M142,AccountCodes[PPSAS CODE],0))))</f>
        <v>Accounts Payable</v>
      </c>
      <c r="M142" s="386">
        <f>IF(N142=0,"",INDEX(AccountCodes[PPSAS CODE],MATCH(N142,AccountCodes[NGAS CODE],0)))</f>
        <v>2010101000</v>
      </c>
      <c r="N142" s="391" t="s">
        <v>608</v>
      </c>
      <c r="O142" s="399">
        <v>33600</v>
      </c>
      <c r="P142" s="399"/>
      <c r="Q142" s="400" t="s">
        <v>1521</v>
      </c>
      <c r="R142" s="394"/>
      <c r="S142" s="394"/>
      <c r="T142" s="395">
        <f t="shared" si="14"/>
        <v>33600</v>
      </c>
    </row>
    <row r="143" spans="1:20" ht="31.5" x14ac:dyDescent="0.25">
      <c r="A143" s="294">
        <f>IF(C143=0,0,Account!$H$2)</f>
        <v>45688</v>
      </c>
      <c r="B143" s="406">
        <v>45688</v>
      </c>
      <c r="C143" s="384" t="s">
        <v>1476</v>
      </c>
      <c r="D143" s="384" t="s">
        <v>1477</v>
      </c>
      <c r="E143" s="384" t="s">
        <v>1484</v>
      </c>
      <c r="F143" s="385" t="s">
        <v>763</v>
      </c>
      <c r="G143" s="384"/>
      <c r="H143" s="384"/>
      <c r="I143" s="386">
        <f t="shared" si="16"/>
        <v>2</v>
      </c>
      <c r="J143" s="388" t="s">
        <v>1467</v>
      </c>
      <c r="K143" s="388" t="s">
        <v>1478</v>
      </c>
      <c r="L143" s="398" t="str">
        <f>IF(N143=0,0,(INDEX(AccountCodes[ACCOUNT NAME],MATCH(M143,AccountCodes[PPSAS CODE],0))))</f>
        <v>Due to BIR - 2%</v>
      </c>
      <c r="M143" s="386">
        <f>IF(N143=0,"",INDEX(AccountCodes[PPSAS CODE],MATCH(N143,AccountCodes[NGAS CODE],0)))</f>
        <v>2020101004</v>
      </c>
      <c r="N143" s="403" t="s">
        <v>790</v>
      </c>
      <c r="O143" s="399"/>
      <c r="P143" s="399">
        <v>600</v>
      </c>
      <c r="Q143" s="401"/>
      <c r="R143" s="394"/>
      <c r="S143" s="394"/>
      <c r="T143" s="395">
        <f t="shared" si="14"/>
        <v>33000</v>
      </c>
    </row>
    <row r="144" spans="1:20" ht="31.5" x14ac:dyDescent="0.25">
      <c r="A144" s="294">
        <f>IF(C144=0,0,Account!$H$2)</f>
        <v>45688</v>
      </c>
      <c r="B144" s="406">
        <v>45688</v>
      </c>
      <c r="C144" s="384" t="s">
        <v>1476</v>
      </c>
      <c r="D144" s="384" t="s">
        <v>1477</v>
      </c>
      <c r="E144" s="384" t="s">
        <v>1484</v>
      </c>
      <c r="F144" s="385" t="s">
        <v>763</v>
      </c>
      <c r="G144" s="384"/>
      <c r="H144" s="384"/>
      <c r="I144" s="386">
        <f t="shared" si="16"/>
        <v>3</v>
      </c>
      <c r="J144" s="388" t="s">
        <v>1467</v>
      </c>
      <c r="K144" s="388" t="s">
        <v>1478</v>
      </c>
      <c r="L144" s="398" t="str">
        <f>IF(N144=0,0,(INDEX(AccountCodes[ACCOUNT NAME],MATCH(M144,AccountCodes[PPSAS CODE],0))))</f>
        <v>Due to BIR - 5%</v>
      </c>
      <c r="M144" s="386">
        <f>IF(N144=0,"",INDEX(AccountCodes[PPSAS CODE],MATCH(N144,AccountCodes[NGAS CODE],0)))</f>
        <v>2020101002</v>
      </c>
      <c r="N144" s="403" t="s">
        <v>786</v>
      </c>
      <c r="O144" s="399"/>
      <c r="P144" s="399">
        <v>1500</v>
      </c>
      <c r="Q144" s="401"/>
      <c r="R144" s="394"/>
      <c r="S144" s="394"/>
      <c r="T144" s="395">
        <f t="shared" si="14"/>
        <v>31500</v>
      </c>
    </row>
    <row r="145" spans="1:20" ht="31.5" x14ac:dyDescent="0.25">
      <c r="A145" s="294">
        <f>IF(C145=0,0,Account!$H$2)</f>
        <v>45688</v>
      </c>
      <c r="B145" s="406">
        <v>45688</v>
      </c>
      <c r="C145" s="384" t="s">
        <v>1476</v>
      </c>
      <c r="D145" s="384" t="s">
        <v>1477</v>
      </c>
      <c r="E145" s="384" t="s">
        <v>1484</v>
      </c>
      <c r="F145" s="385" t="s">
        <v>763</v>
      </c>
      <c r="G145" s="384"/>
      <c r="H145" s="384"/>
      <c r="I145" s="386">
        <f t="shared" si="16"/>
        <v>4</v>
      </c>
      <c r="J145" s="388" t="s">
        <v>1467</v>
      </c>
      <c r="K145" s="388" t="s">
        <v>1478</v>
      </c>
      <c r="L145" s="398" t="str">
        <f>IF(N145=0,0,(INDEX(AccountCodes[ACCOUNT NAME],MATCH(M145,AccountCodes[PPSAS CODE],0))))</f>
        <v>Cash in Bank-Local Currency, Current Account - RO</v>
      </c>
      <c r="M145" s="386" t="str">
        <f>IF(N145=0,"",INDEX(AccountCodes[PPSAS CODE],MATCH(N145,AccountCodes[NGAS CODE],0)))</f>
        <v>1010202000RO</v>
      </c>
      <c r="N145" s="404" t="s">
        <v>1309</v>
      </c>
      <c r="O145" s="399"/>
      <c r="P145" s="399">
        <v>31500</v>
      </c>
      <c r="Q145" s="401"/>
      <c r="R145" s="394"/>
      <c r="S145" s="394"/>
      <c r="T145" s="395">
        <f t="shared" si="14"/>
        <v>0</v>
      </c>
    </row>
    <row r="146" spans="1:20" ht="189" x14ac:dyDescent="0.25">
      <c r="A146" s="294">
        <f>IF(C146=0,0,Account!$H$2)</f>
        <v>45688</v>
      </c>
      <c r="B146" s="406">
        <v>45688</v>
      </c>
      <c r="C146" s="384" t="s">
        <v>1479</v>
      </c>
      <c r="D146" s="384" t="s">
        <v>1480</v>
      </c>
      <c r="E146" s="384" t="s">
        <v>1481</v>
      </c>
      <c r="F146" s="385" t="s">
        <v>763</v>
      </c>
      <c r="G146" s="384"/>
      <c r="H146" s="384"/>
      <c r="I146" s="386">
        <f t="shared" si="16"/>
        <v>1</v>
      </c>
      <c r="J146" s="388" t="s">
        <v>1485</v>
      </c>
      <c r="K146" s="388" t="s">
        <v>1486</v>
      </c>
      <c r="L146" s="398" t="str">
        <f>IF(N146=0,0,(INDEX(AccountCodes[ACCOUNT NAME],MATCH(M146,AccountCodes[PPSAS CODE],0))))</f>
        <v>Information and Communications Technology Equipment</v>
      </c>
      <c r="M146" s="386">
        <f>IF(N146=0,"",INDEX(AccountCodes[PPSAS CODE],MATCH(N146,AccountCodes[NGAS CODE],0)))</f>
        <v>1060503000</v>
      </c>
      <c r="N146" s="391" t="s">
        <v>563</v>
      </c>
      <c r="O146" s="399">
        <v>412996</v>
      </c>
      <c r="P146" s="399"/>
      <c r="Q146" s="405" t="s">
        <v>1523</v>
      </c>
      <c r="R146" s="394"/>
      <c r="S146" s="394"/>
      <c r="T146" s="395">
        <f t="shared" si="14"/>
        <v>412996</v>
      </c>
    </row>
    <row r="147" spans="1:20" ht="47.25" x14ac:dyDescent="0.25">
      <c r="A147" s="294">
        <f>IF(C147=0,0,Account!$H$2)</f>
        <v>45688</v>
      </c>
      <c r="B147" s="406">
        <v>45688</v>
      </c>
      <c r="C147" s="384" t="s">
        <v>1479</v>
      </c>
      <c r="D147" s="384" t="s">
        <v>1480</v>
      </c>
      <c r="E147" s="384" t="s">
        <v>1481</v>
      </c>
      <c r="F147" s="385" t="s">
        <v>763</v>
      </c>
      <c r="G147" s="384"/>
      <c r="H147" s="384"/>
      <c r="I147" s="386">
        <f t="shared" si="16"/>
        <v>2</v>
      </c>
      <c r="J147" s="388" t="s">
        <v>1485</v>
      </c>
      <c r="K147" s="388" t="s">
        <v>1486</v>
      </c>
      <c r="L147" s="398" t="str">
        <f>IF(N147=0,0,(INDEX(AccountCodes[ACCOUNT NAME],MATCH(M147,AccountCodes[PPSAS CODE],0))))</f>
        <v>Semi-Expendable Information and Communications Technology Equipment</v>
      </c>
      <c r="M147" s="386">
        <f>IF(N147=0,"",INDEX(AccountCodes[PPSAS CODE],MATCH(N147,AccountCodes[NGAS CODE],0)))</f>
        <v>1040503000</v>
      </c>
      <c r="N147" s="391" t="s">
        <v>250</v>
      </c>
      <c r="O147" s="399">
        <v>23000</v>
      </c>
      <c r="P147" s="399"/>
      <c r="Q147" s="401"/>
      <c r="R147" s="394"/>
      <c r="S147" s="394"/>
      <c r="T147" s="395">
        <f t="shared" si="14"/>
        <v>435996</v>
      </c>
    </row>
    <row r="148" spans="1:20" ht="47.25" x14ac:dyDescent="0.25">
      <c r="A148" s="294">
        <f>IF(C148=0,0,Account!$H$2)</f>
        <v>45688</v>
      </c>
      <c r="B148" s="406">
        <v>45688</v>
      </c>
      <c r="C148" s="384" t="s">
        <v>1479</v>
      </c>
      <c r="D148" s="384" t="s">
        <v>1480</v>
      </c>
      <c r="E148" s="384" t="s">
        <v>1481</v>
      </c>
      <c r="F148" s="385" t="s">
        <v>763</v>
      </c>
      <c r="G148" s="384"/>
      <c r="H148" s="384"/>
      <c r="I148" s="386">
        <f t="shared" si="16"/>
        <v>3</v>
      </c>
      <c r="J148" s="388" t="s">
        <v>1485</v>
      </c>
      <c r="K148" s="388" t="s">
        <v>1486</v>
      </c>
      <c r="L148" s="398" t="str">
        <f>IF(N148=0,0,(INDEX(AccountCodes[ACCOUNT NAME],MATCH(M148,AccountCodes[PPSAS CODE],0))))</f>
        <v>Guaranty/Security Deposits Payable</v>
      </c>
      <c r="M148" s="386">
        <f>IF(N148=0,"",INDEX(AccountCodes[PPSAS CODE],MATCH(N148,AccountCodes[NGAS CODE],0)))</f>
        <v>2040104000</v>
      </c>
      <c r="N148" s="391" t="s">
        <v>618</v>
      </c>
      <c r="O148" s="399"/>
      <c r="P148" s="399">
        <v>11849.9</v>
      </c>
      <c r="Q148" s="401"/>
      <c r="R148" s="394"/>
      <c r="S148" s="394"/>
      <c r="T148" s="395">
        <f t="shared" si="14"/>
        <v>424146.1</v>
      </c>
    </row>
    <row r="149" spans="1:20" ht="47.25" x14ac:dyDescent="0.25">
      <c r="A149" s="294">
        <f>IF(C149=0,0,Account!$H$2)</f>
        <v>45688</v>
      </c>
      <c r="B149" s="406">
        <v>45688</v>
      </c>
      <c r="C149" s="384" t="s">
        <v>1479</v>
      </c>
      <c r="D149" s="384" t="s">
        <v>1480</v>
      </c>
      <c r="E149" s="384" t="s">
        <v>1481</v>
      </c>
      <c r="F149" s="385" t="s">
        <v>763</v>
      </c>
      <c r="G149" s="384"/>
      <c r="H149" s="384"/>
      <c r="I149" s="386">
        <f t="shared" si="16"/>
        <v>4</v>
      </c>
      <c r="J149" s="388" t="s">
        <v>1485</v>
      </c>
      <c r="K149" s="388" t="s">
        <v>1486</v>
      </c>
      <c r="L149" s="398" t="str">
        <f>IF(N149=0,0,(INDEX(AccountCodes[ACCOUNT NAME],MATCH(M149,AccountCodes[PPSAS CODE],0))))</f>
        <v>Due to BIR - 1%</v>
      </c>
      <c r="M149" s="386">
        <f>IF(N149=0,"",INDEX(AccountCodes[PPSAS CODE],MATCH(N149,AccountCodes[NGAS CODE],0)))</f>
        <v>2020101005</v>
      </c>
      <c r="N149" s="391" t="s">
        <v>792</v>
      </c>
      <c r="O149" s="399"/>
      <c r="P149" s="399">
        <v>3892.82</v>
      </c>
      <c r="Q149" s="401"/>
      <c r="R149" s="394"/>
      <c r="S149" s="394"/>
      <c r="T149" s="395">
        <f t="shared" si="14"/>
        <v>420253.28</v>
      </c>
    </row>
    <row r="150" spans="1:20" ht="47.25" x14ac:dyDescent="0.25">
      <c r="A150" s="294">
        <f>IF(C150=0,0,Account!$H$2)</f>
        <v>45688</v>
      </c>
      <c r="B150" s="406">
        <v>45688</v>
      </c>
      <c r="C150" s="384" t="s">
        <v>1479</v>
      </c>
      <c r="D150" s="384" t="s">
        <v>1480</v>
      </c>
      <c r="E150" s="384" t="s">
        <v>1481</v>
      </c>
      <c r="F150" s="385" t="s">
        <v>763</v>
      </c>
      <c r="G150" s="384"/>
      <c r="H150" s="384"/>
      <c r="I150" s="386">
        <f t="shared" si="16"/>
        <v>5</v>
      </c>
      <c r="J150" s="388" t="s">
        <v>1485</v>
      </c>
      <c r="K150" s="388" t="s">
        <v>1486</v>
      </c>
      <c r="L150" s="398" t="str">
        <f>IF(N150=0,0,(INDEX(AccountCodes[ACCOUNT NAME],MATCH(M150,AccountCodes[PPSAS CODE],0))))</f>
        <v>Due to BIR - 5%</v>
      </c>
      <c r="M150" s="386">
        <f>IF(N150=0,"",INDEX(AccountCodes[PPSAS CODE],MATCH(N150,AccountCodes[NGAS CODE],0)))</f>
        <v>2020101002</v>
      </c>
      <c r="N150" s="391" t="s">
        <v>786</v>
      </c>
      <c r="O150" s="399"/>
      <c r="P150" s="399">
        <v>19464.11</v>
      </c>
      <c r="Q150" s="401"/>
      <c r="R150" s="394"/>
      <c r="S150" s="394"/>
      <c r="T150" s="395">
        <f t="shared" si="14"/>
        <v>400789.17</v>
      </c>
    </row>
    <row r="151" spans="1:20" ht="47.25" x14ac:dyDescent="0.25">
      <c r="A151" s="294">
        <f>IF(C151=0,0,Account!$H$2)</f>
        <v>45688</v>
      </c>
      <c r="B151" s="406">
        <v>45688</v>
      </c>
      <c r="C151" s="384" t="s">
        <v>1479</v>
      </c>
      <c r="D151" s="384" t="s">
        <v>1480</v>
      </c>
      <c r="E151" s="384" t="s">
        <v>1481</v>
      </c>
      <c r="F151" s="385" t="s">
        <v>763</v>
      </c>
      <c r="G151" s="384"/>
      <c r="H151" s="384"/>
      <c r="I151" s="386">
        <f t="shared" si="16"/>
        <v>6</v>
      </c>
      <c r="J151" s="388" t="s">
        <v>1485</v>
      </c>
      <c r="K151" s="388" t="s">
        <v>1486</v>
      </c>
      <c r="L151" s="398" t="str">
        <f>IF(N151=0,0,(INDEX(AccountCodes[ACCOUNT NAME],MATCH(M151,AccountCodes[PPSAS CODE],0))))</f>
        <v>Cash in Bank-Local Currency, Current Account - RO</v>
      </c>
      <c r="M151" s="386" t="str">
        <f>IF(N151=0,"",INDEX(AccountCodes[PPSAS CODE],MATCH(N151,AccountCodes[NGAS CODE],0)))</f>
        <v>1010202000RO</v>
      </c>
      <c r="N151" s="402" t="s">
        <v>1309</v>
      </c>
      <c r="O151" s="399"/>
      <c r="P151" s="399">
        <v>400789.17</v>
      </c>
      <c r="Q151" s="401"/>
      <c r="R151" s="394"/>
      <c r="S151" s="394"/>
      <c r="T151" s="395">
        <f t="shared" si="14"/>
        <v>0</v>
      </c>
    </row>
    <row r="152" spans="1:20" ht="47.25" x14ac:dyDescent="0.25">
      <c r="A152" s="294">
        <f>IF(C152=0,0,Account!$H$2)</f>
        <v>45688</v>
      </c>
      <c r="B152" s="406">
        <v>45688</v>
      </c>
      <c r="C152" s="384" t="s">
        <v>1487</v>
      </c>
      <c r="D152" s="384" t="s">
        <v>1488</v>
      </c>
      <c r="E152" s="384" t="s">
        <v>1489</v>
      </c>
      <c r="F152" s="385" t="s">
        <v>763</v>
      </c>
      <c r="G152" s="384"/>
      <c r="H152" s="384"/>
      <c r="I152" s="386">
        <f t="shared" si="16"/>
        <v>1</v>
      </c>
      <c r="J152" s="388" t="s">
        <v>1490</v>
      </c>
      <c r="K152" s="388" t="s">
        <v>1491</v>
      </c>
      <c r="L152" s="398" t="str">
        <f>IF(N152=0,0,(INDEX(AccountCodes[ACCOUNT NAME],MATCH(M152,AccountCodes[PPSAS CODE],0))))</f>
        <v>Office Supplies Inventory</v>
      </c>
      <c r="M152" s="386">
        <f>IF(N152=0,"",INDEX(AccountCodes[PPSAS CODE],MATCH(N152,AccountCodes[NGAS CODE],0)))</f>
        <v>1040401000</v>
      </c>
      <c r="N152" s="391" t="s">
        <v>539</v>
      </c>
      <c r="O152" s="399">
        <v>9700</v>
      </c>
      <c r="P152" s="399"/>
      <c r="Q152" s="400" t="s">
        <v>1525</v>
      </c>
      <c r="R152" s="394"/>
      <c r="S152" s="394"/>
      <c r="T152" s="395">
        <f t="shared" si="14"/>
        <v>9700</v>
      </c>
    </row>
    <row r="153" spans="1:20" ht="47.25" x14ac:dyDescent="0.25">
      <c r="A153" s="294">
        <f>IF(C153=0,0,Account!$H$2)</f>
        <v>45688</v>
      </c>
      <c r="B153" s="406">
        <v>45688</v>
      </c>
      <c r="C153" s="384" t="s">
        <v>1487</v>
      </c>
      <c r="D153" s="384" t="s">
        <v>1488</v>
      </c>
      <c r="E153" s="384" t="s">
        <v>1489</v>
      </c>
      <c r="F153" s="385" t="s">
        <v>763</v>
      </c>
      <c r="G153" s="384"/>
      <c r="H153" s="384"/>
      <c r="I153" s="386">
        <f t="shared" si="16"/>
        <v>2</v>
      </c>
      <c r="J153" s="388" t="s">
        <v>1490</v>
      </c>
      <c r="K153" s="388" t="s">
        <v>1491</v>
      </c>
      <c r="L153" s="398" t="str">
        <f>IF(N153=0,0,(INDEX(AccountCodes[ACCOUNT NAME],MATCH(M153,AccountCodes[PPSAS CODE],0))))</f>
        <v>Due to BIR - 1%</v>
      </c>
      <c r="M153" s="386">
        <f>IF(N153=0,"",INDEX(AccountCodes[PPSAS CODE],MATCH(N153,AccountCodes[NGAS CODE],0)))</f>
        <v>2020101005</v>
      </c>
      <c r="N153" s="391" t="s">
        <v>792</v>
      </c>
      <c r="O153" s="399"/>
      <c r="P153" s="399">
        <v>86.61</v>
      </c>
      <c r="Q153" s="401"/>
      <c r="R153" s="394"/>
      <c r="S153" s="394"/>
      <c r="T153" s="395">
        <f t="shared" si="14"/>
        <v>9613.39</v>
      </c>
    </row>
    <row r="154" spans="1:20" ht="47.25" x14ac:dyDescent="0.25">
      <c r="A154" s="294">
        <f>IF(C154=0,0,Account!$H$2)</f>
        <v>45688</v>
      </c>
      <c r="B154" s="406">
        <v>45688</v>
      </c>
      <c r="C154" s="384" t="s">
        <v>1487</v>
      </c>
      <c r="D154" s="384" t="s">
        <v>1488</v>
      </c>
      <c r="E154" s="384" t="s">
        <v>1489</v>
      </c>
      <c r="F154" s="385" t="s">
        <v>763</v>
      </c>
      <c r="G154" s="384"/>
      <c r="H154" s="384"/>
      <c r="I154" s="386">
        <f t="shared" si="16"/>
        <v>3</v>
      </c>
      <c r="J154" s="388" t="s">
        <v>1490</v>
      </c>
      <c r="K154" s="388" t="s">
        <v>1491</v>
      </c>
      <c r="L154" s="398" t="str">
        <f>IF(N154=0,0,(INDEX(AccountCodes[ACCOUNT NAME],MATCH(M154,AccountCodes[PPSAS CODE],0))))</f>
        <v>Due to BIR - 5%</v>
      </c>
      <c r="M154" s="386">
        <f>IF(N154=0,"",INDEX(AccountCodes[PPSAS CODE],MATCH(N154,AccountCodes[NGAS CODE],0)))</f>
        <v>2020101002</v>
      </c>
      <c r="N154" s="391" t="s">
        <v>786</v>
      </c>
      <c r="O154" s="399"/>
      <c r="P154" s="399">
        <v>433.04</v>
      </c>
      <c r="Q154" s="401"/>
      <c r="R154" s="394"/>
      <c r="S154" s="394"/>
      <c r="T154" s="395">
        <f t="shared" si="14"/>
        <v>9180.35</v>
      </c>
    </row>
    <row r="155" spans="1:20" ht="47.25" x14ac:dyDescent="0.25">
      <c r="A155" s="294">
        <f>IF(C155=0,0,Account!$H$2)</f>
        <v>45688</v>
      </c>
      <c r="B155" s="406">
        <v>45688</v>
      </c>
      <c r="C155" s="384" t="s">
        <v>1487</v>
      </c>
      <c r="D155" s="384" t="s">
        <v>1488</v>
      </c>
      <c r="E155" s="384" t="s">
        <v>1489</v>
      </c>
      <c r="F155" s="385" t="s">
        <v>763</v>
      </c>
      <c r="G155" s="384"/>
      <c r="H155" s="384"/>
      <c r="I155" s="386">
        <f t="shared" si="16"/>
        <v>4</v>
      </c>
      <c r="J155" s="388" t="s">
        <v>1490</v>
      </c>
      <c r="K155" s="388" t="s">
        <v>1491</v>
      </c>
      <c r="L155" s="398" t="str">
        <f>IF(N155=0,0,(INDEX(AccountCodes[ACCOUNT NAME],MATCH(M155,AccountCodes[PPSAS CODE],0))))</f>
        <v>Cash in Bank-Local Currency, Current Account - RO</v>
      </c>
      <c r="M155" s="386" t="str">
        <f>IF(N155=0,"",INDEX(AccountCodes[PPSAS CODE],MATCH(N155,AccountCodes[NGAS CODE],0)))</f>
        <v>1010202000RO</v>
      </c>
      <c r="N155" s="402" t="s">
        <v>1309</v>
      </c>
      <c r="O155" s="399"/>
      <c r="P155" s="399">
        <v>9180.35</v>
      </c>
      <c r="Q155" s="401"/>
      <c r="R155" s="394"/>
      <c r="S155" s="394"/>
      <c r="T155" s="395">
        <f t="shared" si="14"/>
        <v>0</v>
      </c>
    </row>
    <row r="156" spans="1:20" ht="31.5" x14ac:dyDescent="0.25">
      <c r="A156" s="294">
        <f>IF(C156=0,0,Account!$H$2)</f>
        <v>45688</v>
      </c>
      <c r="B156" s="406">
        <v>45688</v>
      </c>
      <c r="C156" s="384" t="s">
        <v>1492</v>
      </c>
      <c r="D156" s="384" t="s">
        <v>1493</v>
      </c>
      <c r="E156" s="384" t="s">
        <v>1352</v>
      </c>
      <c r="F156" s="385" t="s">
        <v>763</v>
      </c>
      <c r="G156" s="384"/>
      <c r="H156" s="384"/>
      <c r="I156" s="386">
        <f t="shared" si="16"/>
        <v>1</v>
      </c>
      <c r="J156" s="388" t="s">
        <v>1490</v>
      </c>
      <c r="K156" s="388" t="s">
        <v>1494</v>
      </c>
      <c r="L156" s="398" t="str">
        <f>IF(N156=0,0,(INDEX(AccountCodes[ACCOUNT NAME],MATCH(M156,AccountCodes[PPSAS CODE],0))))</f>
        <v>Office Supplies Inventory</v>
      </c>
      <c r="M156" s="386">
        <f>IF(N156=0,"",INDEX(AccountCodes[PPSAS CODE],MATCH(N156,AccountCodes[NGAS CODE],0)))</f>
        <v>1040401000</v>
      </c>
      <c r="N156" s="391" t="s">
        <v>539</v>
      </c>
      <c r="O156" s="399">
        <v>97000</v>
      </c>
      <c r="P156" s="399"/>
      <c r="Q156" s="401" t="s">
        <v>1524</v>
      </c>
      <c r="R156" s="394"/>
      <c r="S156" s="394"/>
      <c r="T156" s="395">
        <f t="shared" si="14"/>
        <v>97000</v>
      </c>
    </row>
    <row r="157" spans="1:20" ht="31.5" x14ac:dyDescent="0.25">
      <c r="A157" s="294">
        <f>IF(C157=0,0,Account!$H$2)</f>
        <v>45688</v>
      </c>
      <c r="B157" s="406">
        <v>45688</v>
      </c>
      <c r="C157" s="384" t="s">
        <v>1492</v>
      </c>
      <c r="D157" s="384" t="s">
        <v>1493</v>
      </c>
      <c r="E157" s="384" t="s">
        <v>1352</v>
      </c>
      <c r="F157" s="385" t="s">
        <v>763</v>
      </c>
      <c r="G157" s="384"/>
      <c r="H157" s="384"/>
      <c r="I157" s="386">
        <f t="shared" si="16"/>
        <v>2</v>
      </c>
      <c r="J157" s="388" t="s">
        <v>1490</v>
      </c>
      <c r="K157" s="388" t="s">
        <v>1494</v>
      </c>
      <c r="L157" s="398" t="str">
        <f>IF(N157=0,0,(INDEX(AccountCodes[ACCOUNT NAME],MATCH(M157,AccountCodes[PPSAS CODE],0))))</f>
        <v>Due to BIR - 1%</v>
      </c>
      <c r="M157" s="386">
        <f>IF(N157=0,"",INDEX(AccountCodes[PPSAS CODE],MATCH(N157,AccountCodes[NGAS CODE],0)))</f>
        <v>2020101005</v>
      </c>
      <c r="N157" s="391" t="s">
        <v>792</v>
      </c>
      <c r="O157" s="399"/>
      <c r="P157" s="399">
        <v>866.07</v>
      </c>
      <c r="Q157" s="401"/>
      <c r="R157" s="394"/>
      <c r="S157" s="394"/>
      <c r="T157" s="395">
        <f t="shared" si="14"/>
        <v>96133.93</v>
      </c>
    </row>
    <row r="158" spans="1:20" ht="31.5" x14ac:dyDescent="0.25">
      <c r="A158" s="294">
        <f>IF(C158=0,0,Account!$H$2)</f>
        <v>45688</v>
      </c>
      <c r="B158" s="406">
        <v>45688</v>
      </c>
      <c r="C158" s="384" t="s">
        <v>1492</v>
      </c>
      <c r="D158" s="384" t="s">
        <v>1493</v>
      </c>
      <c r="E158" s="384" t="s">
        <v>1352</v>
      </c>
      <c r="F158" s="385" t="s">
        <v>763</v>
      </c>
      <c r="G158" s="384"/>
      <c r="H158" s="384"/>
      <c r="I158" s="386">
        <f t="shared" si="16"/>
        <v>3</v>
      </c>
      <c r="J158" s="388" t="s">
        <v>1490</v>
      </c>
      <c r="K158" s="388" t="s">
        <v>1494</v>
      </c>
      <c r="L158" s="398" t="str">
        <f>IF(N158=0,0,(INDEX(AccountCodes[ACCOUNT NAME],MATCH(M158,AccountCodes[PPSAS CODE],0))))</f>
        <v>Due to BIR - 5%</v>
      </c>
      <c r="M158" s="386">
        <f>IF(N158=0,"",INDEX(AccountCodes[PPSAS CODE],MATCH(N158,AccountCodes[NGAS CODE],0)))</f>
        <v>2020101002</v>
      </c>
      <c r="N158" s="391" t="s">
        <v>786</v>
      </c>
      <c r="O158" s="399"/>
      <c r="P158" s="399">
        <v>4330.3599999999997</v>
      </c>
      <c r="Q158" s="401"/>
      <c r="R158" s="394"/>
      <c r="S158" s="394"/>
      <c r="T158" s="395">
        <f t="shared" si="14"/>
        <v>91803.57</v>
      </c>
    </row>
    <row r="159" spans="1:20" ht="31.5" x14ac:dyDescent="0.25">
      <c r="A159" s="294">
        <f>IF(C159=0,0,Account!$H$2)</f>
        <v>45688</v>
      </c>
      <c r="B159" s="406">
        <v>45688</v>
      </c>
      <c r="C159" s="384" t="s">
        <v>1492</v>
      </c>
      <c r="D159" s="384" t="s">
        <v>1493</v>
      </c>
      <c r="E159" s="384" t="s">
        <v>1352</v>
      </c>
      <c r="F159" s="385" t="s">
        <v>763</v>
      </c>
      <c r="G159" s="384"/>
      <c r="H159" s="384"/>
      <c r="I159" s="386">
        <f t="shared" si="16"/>
        <v>4</v>
      </c>
      <c r="J159" s="388" t="s">
        <v>1490</v>
      </c>
      <c r="K159" s="388" t="s">
        <v>1494</v>
      </c>
      <c r="L159" s="398" t="str">
        <f>IF(N159=0,0,(INDEX(AccountCodes[ACCOUNT NAME],MATCH(M159,AccountCodes[PPSAS CODE],0))))</f>
        <v>Cash in Bank-Local Currency, Current Account - RO</v>
      </c>
      <c r="M159" s="386" t="str">
        <f>IF(N159=0,"",INDEX(AccountCodes[PPSAS CODE],MATCH(N159,AccountCodes[NGAS CODE],0)))</f>
        <v>1010202000RO</v>
      </c>
      <c r="N159" s="402" t="s">
        <v>1309</v>
      </c>
      <c r="O159" s="399"/>
      <c r="P159" s="399">
        <v>91803.57</v>
      </c>
      <c r="Q159" s="401"/>
      <c r="R159" s="394"/>
      <c r="S159" s="394"/>
      <c r="T159" s="395">
        <f t="shared" si="14"/>
        <v>0</v>
      </c>
    </row>
    <row r="160" spans="1:20" x14ac:dyDescent="0.25">
      <c r="A160" s="294">
        <f>IF(C160=0,0,Account!$H$2)</f>
        <v>45688</v>
      </c>
      <c r="B160" s="406">
        <v>45688</v>
      </c>
      <c r="C160" s="384" t="s">
        <v>1495</v>
      </c>
      <c r="D160" s="384" t="s">
        <v>1496</v>
      </c>
      <c r="E160" s="384" t="s">
        <v>1342</v>
      </c>
      <c r="F160" s="385" t="s">
        <v>763</v>
      </c>
      <c r="G160" s="384"/>
      <c r="H160" s="384"/>
      <c r="I160" s="386">
        <f t="shared" si="16"/>
        <v>1</v>
      </c>
      <c r="J160" s="388" t="s">
        <v>1497</v>
      </c>
      <c r="K160" s="388" t="s">
        <v>1498</v>
      </c>
      <c r="L160" s="398" t="str">
        <f>IF(N160=0,0,(INDEX(AccountCodes[ACCOUNT NAME],MATCH(M160,AccountCodes[PPSAS CODE],0))))</f>
        <v>Office Supplies Inventory</v>
      </c>
      <c r="M160" s="386">
        <f>IF(N160=0,"",INDEX(AccountCodes[PPSAS CODE],MATCH(N160,AccountCodes[NGAS CODE],0)))</f>
        <v>1040401000</v>
      </c>
      <c r="N160" s="391" t="s">
        <v>539</v>
      </c>
      <c r="O160" s="399">
        <v>5700</v>
      </c>
      <c r="P160" s="399"/>
      <c r="Q160" s="401" t="s">
        <v>1525</v>
      </c>
      <c r="R160" s="394"/>
      <c r="S160" s="394"/>
      <c r="T160" s="395">
        <f t="shared" si="14"/>
        <v>5700</v>
      </c>
    </row>
    <row r="161" spans="1:20" x14ac:dyDescent="0.25">
      <c r="A161" s="294">
        <f>IF(C161=0,0,Account!$H$2)</f>
        <v>45688</v>
      </c>
      <c r="B161" s="406">
        <v>45688</v>
      </c>
      <c r="C161" s="384" t="s">
        <v>1495</v>
      </c>
      <c r="D161" s="384" t="s">
        <v>1496</v>
      </c>
      <c r="E161" s="384" t="s">
        <v>1342</v>
      </c>
      <c r="F161" s="385" t="s">
        <v>763</v>
      </c>
      <c r="G161" s="384"/>
      <c r="H161" s="384"/>
      <c r="I161" s="386">
        <f t="shared" si="16"/>
        <v>2</v>
      </c>
      <c r="J161" s="388" t="s">
        <v>1497</v>
      </c>
      <c r="K161" s="388" t="s">
        <v>1498</v>
      </c>
      <c r="L161" s="398" t="str">
        <f>IF(N161=0,0,(INDEX(AccountCodes[ACCOUNT NAME],MATCH(M161,AccountCodes[PPSAS CODE],0))))</f>
        <v>Due to BIR - 1%</v>
      </c>
      <c r="M161" s="386">
        <f>IF(N161=0,"",INDEX(AccountCodes[PPSAS CODE],MATCH(N161,AccountCodes[NGAS CODE],0)))</f>
        <v>2020101005</v>
      </c>
      <c r="N161" s="391" t="s">
        <v>792</v>
      </c>
      <c r="O161" s="399"/>
      <c r="P161" s="399">
        <v>50.89</v>
      </c>
      <c r="Q161" s="401"/>
      <c r="R161" s="394"/>
      <c r="S161" s="394"/>
      <c r="T161" s="395">
        <f t="shared" si="14"/>
        <v>5649.11</v>
      </c>
    </row>
    <row r="162" spans="1:20" x14ac:dyDescent="0.25">
      <c r="A162" s="294">
        <f>IF(C162=0,0,Account!$H$2)</f>
        <v>45688</v>
      </c>
      <c r="B162" s="406">
        <v>45688</v>
      </c>
      <c r="C162" s="384" t="s">
        <v>1495</v>
      </c>
      <c r="D162" s="384" t="s">
        <v>1496</v>
      </c>
      <c r="E162" s="384" t="s">
        <v>1342</v>
      </c>
      <c r="F162" s="385" t="s">
        <v>763</v>
      </c>
      <c r="G162" s="384"/>
      <c r="H162" s="384"/>
      <c r="I162" s="386">
        <f t="shared" si="16"/>
        <v>3</v>
      </c>
      <c r="J162" s="388" t="s">
        <v>1497</v>
      </c>
      <c r="K162" s="388" t="s">
        <v>1498</v>
      </c>
      <c r="L162" s="398" t="str">
        <f>IF(N162=0,0,(INDEX(AccountCodes[ACCOUNT NAME],MATCH(M162,AccountCodes[PPSAS CODE],0))))</f>
        <v>Due to BIR - 5%</v>
      </c>
      <c r="M162" s="386">
        <f>IF(N162=0,"",INDEX(AccountCodes[PPSAS CODE],MATCH(N162,AccountCodes[NGAS CODE],0)))</f>
        <v>2020101002</v>
      </c>
      <c r="N162" s="391" t="s">
        <v>786</v>
      </c>
      <c r="O162" s="399"/>
      <c r="P162" s="399">
        <v>254.46</v>
      </c>
      <c r="Q162" s="401"/>
      <c r="R162" s="394"/>
      <c r="S162" s="394"/>
      <c r="T162" s="395">
        <f t="shared" si="14"/>
        <v>5394.65</v>
      </c>
    </row>
    <row r="163" spans="1:20" ht="31.5" x14ac:dyDescent="0.25">
      <c r="A163" s="294">
        <f>IF(C163=0,0,Account!$H$2)</f>
        <v>45688</v>
      </c>
      <c r="B163" s="406">
        <v>45688</v>
      </c>
      <c r="C163" s="384" t="s">
        <v>1495</v>
      </c>
      <c r="D163" s="384" t="s">
        <v>1496</v>
      </c>
      <c r="E163" s="384" t="s">
        <v>1342</v>
      </c>
      <c r="F163" s="385" t="s">
        <v>763</v>
      </c>
      <c r="G163" s="384"/>
      <c r="H163" s="384"/>
      <c r="I163" s="386">
        <f t="shared" si="16"/>
        <v>4</v>
      </c>
      <c r="J163" s="388" t="s">
        <v>1497</v>
      </c>
      <c r="K163" s="388" t="s">
        <v>1498</v>
      </c>
      <c r="L163" s="398" t="str">
        <f>IF(N163=0,0,(INDEX(AccountCodes[ACCOUNT NAME],MATCH(M163,AccountCodes[PPSAS CODE],0))))</f>
        <v>Cash in Bank-Local Currency, Current Account - RO</v>
      </c>
      <c r="M163" s="386" t="str">
        <f>IF(N163=0,"",INDEX(AccountCodes[PPSAS CODE],MATCH(N163,AccountCodes[NGAS CODE],0)))</f>
        <v>1010202000RO</v>
      </c>
      <c r="N163" s="402" t="s">
        <v>1309</v>
      </c>
      <c r="O163" s="399"/>
      <c r="P163" s="399">
        <v>5394.65</v>
      </c>
      <c r="Q163" s="401"/>
      <c r="R163" s="394"/>
      <c r="S163" s="394"/>
      <c r="T163" s="395">
        <f t="shared" si="14"/>
        <v>0</v>
      </c>
    </row>
    <row r="164" spans="1:20" ht="220.5" x14ac:dyDescent="0.25">
      <c r="A164" s="294">
        <f>IF(C164=0,0,Account!$H$2)</f>
        <v>45688</v>
      </c>
      <c r="B164" s="295">
        <v>45688</v>
      </c>
      <c r="C164" s="296" t="s">
        <v>1499</v>
      </c>
      <c r="D164" s="296" t="s">
        <v>1500</v>
      </c>
      <c r="E164" s="296" t="s">
        <v>1405</v>
      </c>
      <c r="F164" s="296" t="s">
        <v>763</v>
      </c>
      <c r="G164" s="296"/>
      <c r="H164" s="296"/>
      <c r="I164" s="297">
        <f t="shared" si="16"/>
        <v>1</v>
      </c>
      <c r="J164" s="298" t="s">
        <v>1409</v>
      </c>
      <c r="K164" s="298" t="s">
        <v>1505</v>
      </c>
      <c r="L164" s="299" t="str">
        <f>IF(N164=0,0,(INDEX(AccountCodes[ACCOUNT NAME],MATCH(M164,AccountCodes[PPSAS CODE],0))))</f>
        <v>Due to BIR - 5%</v>
      </c>
      <c r="M164" s="297">
        <f>IF(N164=0,"",INDEX(AccountCodes[PPSAS CODE],MATCH(N164,AccountCodes[NGAS CODE],0)))</f>
        <v>2020101002</v>
      </c>
      <c r="N164" s="377" t="s">
        <v>786</v>
      </c>
      <c r="O164" s="300">
        <v>904463</v>
      </c>
      <c r="P164" s="300"/>
      <c r="Q164" s="374" t="s">
        <v>1527</v>
      </c>
      <c r="R164" s="302"/>
      <c r="S164" s="302"/>
      <c r="T164" s="303">
        <f t="shared" ref="T164:T172" si="17">T163+O164-P164</f>
        <v>904463</v>
      </c>
    </row>
    <row r="165" spans="1:20" ht="47.25" x14ac:dyDescent="0.25">
      <c r="A165" s="294">
        <f>IF(C165=0,0,Account!$H$2)</f>
        <v>45688</v>
      </c>
      <c r="B165" s="295">
        <v>45688</v>
      </c>
      <c r="C165" s="296" t="s">
        <v>1499</v>
      </c>
      <c r="D165" s="296" t="s">
        <v>1500</v>
      </c>
      <c r="E165" s="296" t="s">
        <v>1405</v>
      </c>
      <c r="F165" s="296" t="s">
        <v>763</v>
      </c>
      <c r="G165" s="296"/>
      <c r="H165" s="296"/>
      <c r="I165" s="297">
        <f t="shared" ref="I165:I174" si="18">IF(B165=0,0,IF(C165=C164,I164+1,1))</f>
        <v>2</v>
      </c>
      <c r="J165" s="298" t="s">
        <v>1409</v>
      </c>
      <c r="K165" s="298" t="s">
        <v>1505</v>
      </c>
      <c r="L165" s="299" t="str">
        <f>IF(N165=0,0,(INDEX(AccountCodes[ACCOUNT NAME],MATCH(M165,AccountCodes[PPSAS CODE],0))))</f>
        <v>Cash in Bank-Local Currency, Current Account - RO</v>
      </c>
      <c r="M165" s="297" t="str">
        <f>IF(N165=0,"",INDEX(AccountCodes[PPSAS CODE],MATCH(N165,AccountCodes[NGAS CODE],0)))</f>
        <v>1010202000RO</v>
      </c>
      <c r="N165" s="377" t="s">
        <v>1309</v>
      </c>
      <c r="O165" s="300"/>
      <c r="P165" s="300">
        <v>904463</v>
      </c>
      <c r="Q165" s="301"/>
      <c r="R165" s="302"/>
      <c r="S165" s="302"/>
      <c r="T165" s="303">
        <f t="shared" si="17"/>
        <v>0</v>
      </c>
    </row>
    <row r="166" spans="1:20" ht="409.5" x14ac:dyDescent="0.25">
      <c r="A166" s="294">
        <f>IF(C166=0,0,Account!$H$2)</f>
        <v>45688</v>
      </c>
      <c r="B166" s="295">
        <v>45688</v>
      </c>
      <c r="C166" s="296" t="s">
        <v>1501</v>
      </c>
      <c r="D166" s="296" t="s">
        <v>1502</v>
      </c>
      <c r="E166" s="296" t="s">
        <v>1405</v>
      </c>
      <c r="F166" s="296" t="s">
        <v>763</v>
      </c>
      <c r="G166" s="296"/>
      <c r="H166" s="296"/>
      <c r="I166" s="297">
        <f t="shared" si="18"/>
        <v>1</v>
      </c>
      <c r="J166" s="298" t="s">
        <v>1409</v>
      </c>
      <c r="K166" s="298" t="s">
        <v>1506</v>
      </c>
      <c r="L166" s="299" t="str">
        <f>IF(N166=0,0,(INDEX(AccountCodes[ACCOUNT NAME],MATCH(M166,AccountCodes[PPSAS CODE],0))))</f>
        <v>Due to BIR - 5%</v>
      </c>
      <c r="M166" s="297">
        <f>IF(N166=0,"",INDEX(AccountCodes[PPSAS CODE],MATCH(N166,AccountCodes[NGAS CODE],0)))</f>
        <v>2020101002</v>
      </c>
      <c r="N166" s="377" t="s">
        <v>786</v>
      </c>
      <c r="O166" s="300">
        <v>40863.519999999997</v>
      </c>
      <c r="P166" s="300"/>
      <c r="Q166" s="382" t="s">
        <v>1529</v>
      </c>
      <c r="R166" s="302"/>
      <c r="S166" s="302"/>
      <c r="T166" s="303">
        <f t="shared" si="17"/>
        <v>40863.519999999997</v>
      </c>
    </row>
    <row r="167" spans="1:20" ht="14.25" customHeight="1" x14ac:dyDescent="0.25">
      <c r="A167" s="294">
        <f>IF(C167=0,0,Account!$H$2)</f>
        <v>45688</v>
      </c>
      <c r="B167" s="295">
        <v>45688</v>
      </c>
      <c r="C167" s="296" t="s">
        <v>1501</v>
      </c>
      <c r="D167" s="296" t="s">
        <v>1502</v>
      </c>
      <c r="E167" s="296" t="s">
        <v>1405</v>
      </c>
      <c r="F167" s="296" t="s">
        <v>763</v>
      </c>
      <c r="G167" s="296"/>
      <c r="H167" s="296"/>
      <c r="I167" s="297">
        <f t="shared" si="18"/>
        <v>2</v>
      </c>
      <c r="J167" s="298" t="s">
        <v>1409</v>
      </c>
      <c r="K167" s="298" t="s">
        <v>1506</v>
      </c>
      <c r="L167" s="299" t="str">
        <f>IF(N167=0,0,(INDEX(AccountCodes[ACCOUNT NAME],MATCH(M167,AccountCodes[PPSAS CODE],0))))</f>
        <v>Cash in Bank-Local Currency, Current Account - RO</v>
      </c>
      <c r="M167" s="297" t="str">
        <f>IF(N167=0,"",INDEX(AccountCodes[PPSAS CODE],MATCH(N167,AccountCodes[NGAS CODE],0)))</f>
        <v>1010202000RO</v>
      </c>
      <c r="N167" s="377" t="s">
        <v>1309</v>
      </c>
      <c r="O167" s="300"/>
      <c r="P167" s="300">
        <v>40863.519999999997</v>
      </c>
      <c r="Q167" s="383"/>
      <c r="R167" s="302"/>
      <c r="S167" s="302"/>
      <c r="T167" s="303">
        <f t="shared" si="17"/>
        <v>0</v>
      </c>
    </row>
    <row r="168" spans="1:20" ht="16.5" customHeight="1" x14ac:dyDescent="0.25">
      <c r="A168" s="294">
        <f>IF(C168=0,0,Account!$H$2)</f>
        <v>45688</v>
      </c>
      <c r="B168" s="295">
        <v>45688</v>
      </c>
      <c r="C168" s="296" t="s">
        <v>1503</v>
      </c>
      <c r="D168" s="296" t="s">
        <v>1504</v>
      </c>
      <c r="E168" s="296" t="s">
        <v>1405</v>
      </c>
      <c r="F168" s="296" t="s">
        <v>763</v>
      </c>
      <c r="G168" s="296"/>
      <c r="H168" s="296"/>
      <c r="I168" s="297">
        <f t="shared" si="18"/>
        <v>1</v>
      </c>
      <c r="J168" s="298" t="s">
        <v>1409</v>
      </c>
      <c r="K168" s="298" t="s">
        <v>1507</v>
      </c>
      <c r="L168" s="299" t="str">
        <f>IF(N168=0,0,(INDEX(AccountCodes[ACCOUNT NAME],MATCH(M168,AccountCodes[PPSAS CODE],0))))</f>
        <v>Due to BIR - 3%</v>
      </c>
      <c r="M168" s="297">
        <f>IF(N168=0,"",INDEX(AccountCodes[PPSAS CODE],MATCH(N168,AccountCodes[NGAS CODE],0)))</f>
        <v>2020101003</v>
      </c>
      <c r="N168" s="377" t="s">
        <v>788</v>
      </c>
      <c r="O168" s="300">
        <v>1442.4</v>
      </c>
      <c r="P168" s="300"/>
      <c r="Q168" s="383" t="s">
        <v>1528</v>
      </c>
      <c r="R168" s="302"/>
      <c r="S168" s="302"/>
      <c r="T168" s="303">
        <f t="shared" si="17"/>
        <v>1442.4</v>
      </c>
    </row>
    <row r="169" spans="1:20" ht="19.5" customHeight="1" x14ac:dyDescent="0.25">
      <c r="A169" s="294">
        <f>IF(C169=0,0,Account!$H$2)</f>
        <v>45688</v>
      </c>
      <c r="B169" s="295">
        <v>45688</v>
      </c>
      <c r="C169" s="296" t="s">
        <v>1503</v>
      </c>
      <c r="D169" s="296" t="s">
        <v>1504</v>
      </c>
      <c r="E169" s="296" t="s">
        <v>1405</v>
      </c>
      <c r="F169" s="296" t="s">
        <v>763</v>
      </c>
      <c r="G169" s="296"/>
      <c r="H169" s="296"/>
      <c r="I169" s="297">
        <f t="shared" si="18"/>
        <v>2</v>
      </c>
      <c r="J169" s="298" t="s">
        <v>1409</v>
      </c>
      <c r="K169" s="298" t="s">
        <v>1507</v>
      </c>
      <c r="L169" s="299" t="str">
        <f>IF(N169=0,0,(INDEX(AccountCodes[ACCOUNT NAME],MATCH(M169,AccountCodes[PPSAS CODE],0))))</f>
        <v>Cash in Bank-Local Currency, Current Account - RO</v>
      </c>
      <c r="M169" s="297" t="str">
        <f>IF(N169=0,"",INDEX(AccountCodes[PPSAS CODE],MATCH(N169,AccountCodes[NGAS CODE],0)))</f>
        <v>1010202000RO</v>
      </c>
      <c r="N169" s="377" t="s">
        <v>1309</v>
      </c>
      <c r="O169" s="300"/>
      <c r="P169" s="300">
        <v>1442.4</v>
      </c>
      <c r="Q169" s="383"/>
      <c r="R169" s="302"/>
      <c r="S169" s="302"/>
      <c r="T169" s="303">
        <f t="shared" si="17"/>
        <v>0</v>
      </c>
    </row>
    <row r="170" spans="1:20" ht="21.75" customHeight="1" x14ac:dyDescent="0.25">
      <c r="A170" s="294">
        <f>IF(C170=0,0,Account!$H$2)</f>
        <v>45688</v>
      </c>
      <c r="B170" s="295">
        <v>45688</v>
      </c>
      <c r="C170" s="296" t="s">
        <v>1508</v>
      </c>
      <c r="D170" s="296" t="s">
        <v>1509</v>
      </c>
      <c r="E170" s="296" t="s">
        <v>1405</v>
      </c>
      <c r="F170" s="296" t="s">
        <v>763</v>
      </c>
      <c r="G170" s="296"/>
      <c r="H170" s="296"/>
      <c r="I170" s="297">
        <f t="shared" si="18"/>
        <v>1</v>
      </c>
      <c r="J170" s="298" t="s">
        <v>1409</v>
      </c>
      <c r="K170" s="298" t="s">
        <v>1526</v>
      </c>
      <c r="L170" s="299" t="str">
        <f>IF(N170=0,0,(INDEX(AccountCodes[ACCOUNT NAME],MATCH(M170,AccountCodes[PPSAS CODE],0))))</f>
        <v>Due to BIR - 1%</v>
      </c>
      <c r="M170" s="297">
        <f>IF(N170=0,"",INDEX(AccountCodes[PPSAS CODE],MATCH(N170,AccountCodes[NGAS CODE],0)))</f>
        <v>2020101005</v>
      </c>
      <c r="N170" s="377" t="s">
        <v>792</v>
      </c>
      <c r="O170" s="300">
        <v>5860.68</v>
      </c>
      <c r="P170" s="300"/>
      <c r="Q170" s="382" t="s">
        <v>1531</v>
      </c>
      <c r="R170" s="302"/>
      <c r="S170" s="302"/>
      <c r="T170" s="303">
        <f t="shared" si="17"/>
        <v>5860.68</v>
      </c>
    </row>
    <row r="171" spans="1:20" ht="18" customHeight="1" x14ac:dyDescent="0.25">
      <c r="A171" s="294">
        <f>IF(C171=0,0,Account!$H$2)</f>
        <v>45688</v>
      </c>
      <c r="B171" s="295">
        <v>45688</v>
      </c>
      <c r="C171" s="296" t="s">
        <v>1508</v>
      </c>
      <c r="D171" s="296" t="s">
        <v>1509</v>
      </c>
      <c r="E171" s="296" t="s">
        <v>1405</v>
      </c>
      <c r="F171" s="296" t="s">
        <v>763</v>
      </c>
      <c r="G171" s="296"/>
      <c r="H171" s="296"/>
      <c r="I171" s="297">
        <f t="shared" si="18"/>
        <v>2</v>
      </c>
      <c r="J171" s="298" t="s">
        <v>1409</v>
      </c>
      <c r="K171" s="298" t="s">
        <v>1526</v>
      </c>
      <c r="L171" s="299" t="str">
        <f>IF(N171=0,0,(INDEX(AccountCodes[ACCOUNT NAME],MATCH(M171,AccountCodes[PPSAS CODE],0))))</f>
        <v>Due to BIR - 2%</v>
      </c>
      <c r="M171" s="297">
        <f>IF(N171=0,"",INDEX(AccountCodes[PPSAS CODE],MATCH(N171,AccountCodes[NGAS CODE],0)))</f>
        <v>2020101004</v>
      </c>
      <c r="N171" s="377" t="s">
        <v>790</v>
      </c>
      <c r="O171" s="300">
        <v>365077.16</v>
      </c>
      <c r="P171" s="300"/>
      <c r="Q171" s="382"/>
      <c r="R171" s="302"/>
      <c r="S171" s="302"/>
      <c r="T171" s="303">
        <f t="shared" si="17"/>
        <v>370937.84</v>
      </c>
    </row>
    <row r="172" spans="1:20" ht="24.75" customHeight="1" x14ac:dyDescent="0.25">
      <c r="A172" s="294">
        <f>IF(C172=0,0,Account!$H$2)</f>
        <v>45688</v>
      </c>
      <c r="B172" s="295">
        <v>45688</v>
      </c>
      <c r="C172" s="296" t="s">
        <v>1508</v>
      </c>
      <c r="D172" s="296" t="s">
        <v>1509</v>
      </c>
      <c r="E172" s="296" t="s">
        <v>1405</v>
      </c>
      <c r="F172" s="296" t="s">
        <v>763</v>
      </c>
      <c r="G172" s="296"/>
      <c r="H172" s="296"/>
      <c r="I172" s="297">
        <f t="shared" si="18"/>
        <v>3</v>
      </c>
      <c r="J172" s="298" t="s">
        <v>1409</v>
      </c>
      <c r="K172" s="298" t="s">
        <v>1526</v>
      </c>
      <c r="L172" s="299" t="str">
        <f>IF(N172=0,0,(INDEX(AccountCodes[ACCOUNT NAME],MATCH(M172,AccountCodes[PPSAS CODE],0))))</f>
        <v>Cash in Bank-Local Currency, Current Account - RO</v>
      </c>
      <c r="M172" s="297" t="str">
        <f>IF(N172=0,"",INDEX(AccountCodes[PPSAS CODE],MATCH(N172,AccountCodes[NGAS CODE],0)))</f>
        <v>1010202000RO</v>
      </c>
      <c r="N172" s="377" t="s">
        <v>1309</v>
      </c>
      <c r="O172" s="300"/>
      <c r="P172" s="300">
        <v>370937.84</v>
      </c>
      <c r="Q172" s="301"/>
      <c r="R172" s="302"/>
      <c r="S172" s="302"/>
      <c r="T172" s="303">
        <f t="shared" si="17"/>
        <v>0</v>
      </c>
    </row>
    <row r="173" spans="1:20" ht="23.25" customHeight="1" x14ac:dyDescent="0.25">
      <c r="A173" s="294">
        <f>IF(C173=0,0,Account!$H$2)</f>
        <v>0</v>
      </c>
      <c r="B173" s="295"/>
      <c r="C173" s="296"/>
      <c r="D173" s="296"/>
      <c r="E173" s="296"/>
      <c r="F173" s="296"/>
      <c r="G173" s="296"/>
      <c r="H173" s="296"/>
      <c r="I173" s="297">
        <f>IF(B173=0,0,IF(C173=#REF!,#REF!+1,1))</f>
        <v>0</v>
      </c>
      <c r="J173" s="298"/>
      <c r="K173" s="298"/>
      <c r="L173" s="299">
        <f>IF(N173=0,0,(INDEX(AccountCodes[ACCOUNT NAME],MATCH(M173,AccountCodes[PPSAS CODE],0))))</f>
        <v>0</v>
      </c>
      <c r="M173" s="297" t="str">
        <f>IF(N173=0,"",INDEX(AccountCodes[PPSAS CODE],MATCH(N173,AccountCodes[NGAS CODE],0)))</f>
        <v/>
      </c>
      <c r="N173" s="377"/>
      <c r="O173" s="300">
        <f>SUBTOTAL(109,O9:O172)</f>
        <v>23580278.149999999</v>
      </c>
      <c r="P173" s="300">
        <f>SUBTOTAL(109,P9:P172)</f>
        <v>23580278.149999999</v>
      </c>
      <c r="Q173" s="301"/>
      <c r="R173" s="302"/>
      <c r="S173" s="302"/>
      <c r="T173" s="379">
        <v>0</v>
      </c>
    </row>
    <row r="174" spans="1:20" ht="24" customHeight="1" x14ac:dyDescent="0.25">
      <c r="A174" s="147">
        <f>IF(C174=0,0,Account!$H$2)</f>
        <v>0</v>
      </c>
      <c r="B174" s="162"/>
      <c r="C174" s="163"/>
      <c r="D174" s="163"/>
      <c r="E174" s="163"/>
      <c r="F174" s="149"/>
      <c r="G174" s="149"/>
      <c r="H174" s="163"/>
      <c r="I174" s="297">
        <f t="shared" si="18"/>
        <v>0</v>
      </c>
      <c r="J174" s="150"/>
      <c r="K174" s="150"/>
      <c r="L174" s="164">
        <f>IF(N174=0,0,(INDEX(AccountCodes[ACCOUNT NAME],MATCH(M174,AccountCodes[PPSAS CODE],0))))</f>
        <v>0</v>
      </c>
      <c r="M174" s="151" t="str">
        <f>IF(N174=0,"",INDEX(AccountCodes[PPSAS CODE],MATCH(N174,AccountCodes[NGAS CODE],0)))</f>
        <v/>
      </c>
      <c r="N174" s="170"/>
      <c r="O174" s="106"/>
      <c r="P174" s="106"/>
      <c r="Q174" s="165"/>
      <c r="R174" s="168"/>
      <c r="S174" s="168"/>
      <c r="T174" s="378"/>
    </row>
    <row r="175" spans="1:20" ht="16.5" thickBot="1" x14ac:dyDescent="0.3"/>
    <row r="176" spans="1:20" ht="33" customHeight="1" thickBot="1" x14ac:dyDescent="0.3">
      <c r="B176" s="418" t="s">
        <v>1303</v>
      </c>
      <c r="C176" s="419"/>
      <c r="D176" s="419"/>
      <c r="E176" s="419"/>
      <c r="F176" s="419"/>
      <c r="G176" s="419"/>
      <c r="H176" s="419"/>
      <c r="I176" s="419"/>
      <c r="J176" s="419"/>
      <c r="K176" s="419"/>
      <c r="L176" s="419"/>
      <c r="M176" s="419"/>
      <c r="N176" s="419"/>
      <c r="O176" s="419"/>
      <c r="P176" s="419"/>
      <c r="Q176" s="419"/>
      <c r="R176" s="419"/>
      <c r="S176" s="419"/>
      <c r="T176" s="420"/>
    </row>
    <row r="177" spans="2:20" ht="20.25" customHeight="1" x14ac:dyDescent="0.25">
      <c r="B177" s="421" t="s">
        <v>1304</v>
      </c>
      <c r="C177" s="422"/>
      <c r="D177" s="422"/>
      <c r="E177" s="422"/>
      <c r="F177" s="422"/>
      <c r="G177" s="422"/>
      <c r="H177" s="422"/>
      <c r="I177" s="422"/>
      <c r="J177" s="422"/>
      <c r="K177" s="422"/>
      <c r="L177" s="422"/>
      <c r="M177" s="422"/>
      <c r="N177" s="422"/>
      <c r="O177" s="422"/>
      <c r="P177" s="422"/>
      <c r="Q177" s="422"/>
      <c r="R177" s="422"/>
      <c r="S177" s="422"/>
      <c r="T177" s="423"/>
    </row>
    <row r="178" spans="2:20" ht="20.25" customHeight="1" x14ac:dyDescent="0.25">
      <c r="B178" s="421" t="s">
        <v>1305</v>
      </c>
      <c r="C178" s="422"/>
      <c r="D178" s="422"/>
      <c r="E178" s="422"/>
      <c r="F178" s="422"/>
      <c r="G178" s="422"/>
      <c r="H178" s="422"/>
      <c r="I178" s="422"/>
      <c r="J178" s="422"/>
      <c r="K178" s="422"/>
      <c r="L178" s="422"/>
      <c r="M178" s="422"/>
      <c r="N178" s="422"/>
      <c r="O178" s="422"/>
      <c r="P178" s="422"/>
      <c r="Q178" s="422"/>
      <c r="R178" s="422"/>
      <c r="S178" s="422"/>
      <c r="T178" s="423"/>
    </row>
    <row r="179" spans="2:20" ht="20.25" customHeight="1" x14ac:dyDescent="0.25">
      <c r="B179" s="421" t="s">
        <v>1306</v>
      </c>
      <c r="C179" s="422"/>
      <c r="D179" s="422"/>
      <c r="E179" s="422"/>
      <c r="F179" s="422"/>
      <c r="G179" s="422"/>
      <c r="H179" s="422"/>
      <c r="I179" s="422"/>
      <c r="J179" s="422"/>
      <c r="K179" s="422"/>
      <c r="L179" s="422"/>
      <c r="M179" s="422"/>
      <c r="N179" s="422"/>
      <c r="O179" s="422"/>
      <c r="P179" s="422"/>
      <c r="Q179" s="422"/>
      <c r="R179" s="422"/>
      <c r="S179" s="422"/>
      <c r="T179" s="423"/>
    </row>
    <row r="180" spans="2:20" ht="20.25" customHeight="1" x14ac:dyDescent="0.25">
      <c r="B180" s="424" t="s">
        <v>1314</v>
      </c>
      <c r="C180" s="425"/>
      <c r="D180" s="425"/>
      <c r="E180" s="425"/>
      <c r="F180" s="425"/>
      <c r="G180" s="425"/>
      <c r="H180" s="425"/>
      <c r="I180" s="425"/>
      <c r="J180" s="425"/>
      <c r="K180" s="425"/>
      <c r="L180" s="425"/>
      <c r="M180" s="425"/>
      <c r="N180" s="425"/>
      <c r="O180" s="425"/>
      <c r="P180" s="425"/>
      <c r="Q180" s="425"/>
      <c r="R180" s="425"/>
      <c r="S180" s="425"/>
      <c r="T180" s="426"/>
    </row>
    <row r="181" spans="2:20" ht="20.25" customHeight="1" x14ac:dyDescent="0.25">
      <c r="B181" s="409" t="s">
        <v>1301</v>
      </c>
      <c r="C181" s="410"/>
      <c r="D181" s="410"/>
      <c r="E181" s="410"/>
      <c r="F181" s="410"/>
      <c r="G181" s="410"/>
      <c r="H181" s="410"/>
      <c r="I181" s="410"/>
      <c r="J181" s="410"/>
      <c r="K181" s="410"/>
      <c r="L181" s="410"/>
      <c r="M181" s="410"/>
      <c r="N181" s="410"/>
      <c r="O181" s="410"/>
      <c r="P181" s="410"/>
      <c r="Q181" s="410"/>
      <c r="R181" s="410"/>
      <c r="S181" s="410"/>
      <c r="T181" s="411"/>
    </row>
    <row r="182" spans="2:20" ht="20.25" customHeight="1" x14ac:dyDescent="0.25">
      <c r="B182" s="409" t="s">
        <v>1315</v>
      </c>
      <c r="C182" s="410"/>
      <c r="D182" s="410"/>
      <c r="E182" s="410"/>
      <c r="F182" s="410"/>
      <c r="G182" s="410"/>
      <c r="H182" s="410"/>
      <c r="I182" s="410"/>
      <c r="J182" s="410"/>
      <c r="K182" s="410"/>
      <c r="L182" s="410"/>
      <c r="M182" s="410"/>
      <c r="N182" s="410"/>
      <c r="O182" s="410"/>
      <c r="P182" s="410"/>
      <c r="Q182" s="410"/>
      <c r="R182" s="410"/>
      <c r="S182" s="410"/>
      <c r="T182" s="411"/>
    </row>
    <row r="183" spans="2:20" ht="20.25" customHeight="1" x14ac:dyDescent="0.25">
      <c r="B183" s="409" t="s">
        <v>1302</v>
      </c>
      <c r="C183" s="410"/>
      <c r="D183" s="410"/>
      <c r="E183" s="410"/>
      <c r="F183" s="410"/>
      <c r="G183" s="410"/>
      <c r="H183" s="410"/>
      <c r="I183" s="410"/>
      <c r="J183" s="410"/>
      <c r="K183" s="410"/>
      <c r="L183" s="410"/>
      <c r="M183" s="410"/>
      <c r="N183" s="410"/>
      <c r="O183" s="410"/>
      <c r="P183" s="410"/>
      <c r="Q183" s="410"/>
      <c r="R183" s="410"/>
      <c r="S183" s="410"/>
      <c r="T183" s="411"/>
    </row>
    <row r="184" spans="2:20" ht="16.5" thickBot="1" x14ac:dyDescent="0.25">
      <c r="B184" s="412"/>
      <c r="C184" s="413"/>
      <c r="D184" s="413"/>
      <c r="E184" s="413"/>
      <c r="F184" s="413"/>
      <c r="G184" s="413"/>
      <c r="H184" s="413"/>
      <c r="I184" s="413"/>
      <c r="J184" s="413"/>
      <c r="K184" s="413"/>
      <c r="L184" s="413"/>
      <c r="M184" s="413"/>
      <c r="N184" s="413"/>
      <c r="O184" s="413"/>
      <c r="P184" s="413"/>
      <c r="Q184" s="413"/>
      <c r="R184" s="413"/>
      <c r="S184" s="413"/>
      <c r="T184" s="414"/>
    </row>
  </sheetData>
  <sheetProtection autoFilter="0"/>
  <mergeCells count="12">
    <mergeCell ref="B181:T181"/>
    <mergeCell ref="B182:T182"/>
    <mergeCell ref="B183:T183"/>
    <mergeCell ref="B184:T184"/>
    <mergeCell ref="B1:T1"/>
    <mergeCell ref="B2:T2"/>
    <mergeCell ref="B3:T3"/>
    <mergeCell ref="B176:T176"/>
    <mergeCell ref="B177:T177"/>
    <mergeCell ref="B178:T178"/>
    <mergeCell ref="B179:T179"/>
    <mergeCell ref="B180:T180"/>
  </mergeCells>
  <phoneticPr fontId="23" type="noConversion"/>
  <dataValidations count="1">
    <dataValidation type="date" allowBlank="1" showErrorMessage="1" prompt="Input Date Only" sqref="B9:B174" xr:uid="{00000000-0002-0000-0300-000000000000}">
      <formula1>28299</formula1>
      <formula2>401942</formula2>
    </dataValidation>
  </dataValidations>
  <printOptions horizontalCentered="1"/>
  <pageMargins left="0.11811023622047245" right="0.11811023622047245" top="0.59055118110236227" bottom="0.78740157480314965" header="0.11811023622047245" footer="0"/>
  <pageSetup paperSize="14" scale="48" fitToHeight="0" orientation="landscape" horizontalDpi="300" verticalDpi="300" r:id="rId1"/>
  <headerFooter>
    <oddHeader>&amp;L&amp;8&amp;G</oddHeader>
    <oddFooter>&amp;L    &amp;G 
&amp;"Cambria,Italic"&amp;8COA-EXT-FORM.35REV.02
&amp;CPage &amp;P of &amp;N</oddFooter>
  </headerFooter>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FBEB-AD4F-4A82-9E93-8CAAD8634C3A}">
  <sheetPr>
    <tabColor rgb="FFFF0000"/>
  </sheetPr>
  <dimension ref="A1"/>
  <sheetViews>
    <sheetView workbookViewId="0"/>
  </sheetViews>
  <sheetFormatPr defaultRowHeight="15.7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53A8D-DEC5-4D4D-9AAD-781D7F11B08F}">
  <sheetPr>
    <tabColor rgb="FFFF0000"/>
  </sheetPr>
  <dimension ref="A1"/>
  <sheetViews>
    <sheetView workbookViewId="0"/>
  </sheetViews>
  <sheetFormatPr defaultRowHeight="15.7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pageSetUpPr fitToPage="1"/>
  </sheetPr>
  <dimension ref="A2:Q126"/>
  <sheetViews>
    <sheetView showZeros="0" view="pageBreakPreview" topLeftCell="D61" zoomScale="90" zoomScaleNormal="90" zoomScaleSheetLayoutView="90" workbookViewId="0">
      <selection activeCell="K49" sqref="K49"/>
    </sheetView>
  </sheetViews>
  <sheetFormatPr defaultColWidth="9" defaultRowHeight="15.75" x14ac:dyDescent="0.25"/>
  <cols>
    <col min="1" max="1" width="10.25" style="90" customWidth="1"/>
    <col min="2" max="2" width="11.5" style="90" customWidth="1"/>
    <col min="3" max="3" width="22.625" style="90" customWidth="1"/>
    <col min="4" max="4" width="28.75" style="90" customWidth="1"/>
    <col min="5" max="5" width="46.75" style="90" customWidth="1"/>
    <col min="6" max="8" width="10.25" style="157" customWidth="1"/>
    <col min="9" max="9" width="13.25" style="91" customWidth="1"/>
    <col min="10" max="10" width="14.5" style="90" customWidth="1"/>
    <col min="11" max="11" width="13.5" style="90" customWidth="1"/>
    <col min="12" max="12" width="12.625" style="90" customWidth="1"/>
    <col min="13" max="13" width="10.875" style="90" bestFit="1" customWidth="1"/>
    <col min="14" max="14" width="14.25" style="90" customWidth="1"/>
    <col min="15" max="15" width="15" style="90" customWidth="1"/>
    <col min="16" max="16" width="16.875" style="90" customWidth="1"/>
    <col min="17" max="17" width="16.375" style="90" customWidth="1"/>
    <col min="18" max="16384" width="9" style="90"/>
  </cols>
  <sheetData>
    <row r="2" spans="1:17" s="340" customFormat="1" ht="15.75" customHeight="1" x14ac:dyDescent="0.25">
      <c r="A2" s="352" t="s">
        <v>172</v>
      </c>
      <c r="B2" s="339"/>
      <c r="C2" s="339"/>
      <c r="D2" s="339"/>
      <c r="E2" s="339"/>
      <c r="F2" s="339"/>
      <c r="G2" s="339"/>
      <c r="H2" s="339"/>
      <c r="I2" s="339"/>
      <c r="J2" s="339"/>
      <c r="K2" s="339"/>
      <c r="L2" s="339"/>
      <c r="M2" s="339"/>
      <c r="N2" s="339"/>
      <c r="O2" s="339"/>
      <c r="P2" s="339"/>
    </row>
    <row r="3" spans="1:17" s="340" customFormat="1" ht="15.75" customHeight="1" x14ac:dyDescent="0.25">
      <c r="A3" s="353">
        <f>Account!$H$2</f>
        <v>45688</v>
      </c>
      <c r="B3" s="339"/>
      <c r="C3" s="339"/>
      <c r="D3" s="339"/>
      <c r="E3" s="339"/>
      <c r="F3" s="339"/>
      <c r="G3" s="339"/>
      <c r="H3" s="339"/>
      <c r="I3" s="339"/>
      <c r="J3" s="339"/>
      <c r="K3" s="339"/>
      <c r="L3" s="339"/>
      <c r="M3" s="339"/>
      <c r="N3" s="339"/>
      <c r="O3" s="339"/>
      <c r="P3" s="339"/>
    </row>
    <row r="4" spans="1:17" s="85" customFormat="1" x14ac:dyDescent="0.25">
      <c r="A4" s="86"/>
      <c r="B4" s="179"/>
      <c r="C4" s="87"/>
      <c r="F4" s="89"/>
      <c r="G4" s="89"/>
      <c r="H4" s="89"/>
      <c r="I4" s="88"/>
      <c r="K4" s="89"/>
      <c r="L4" s="89"/>
      <c r="M4" s="89"/>
      <c r="N4" s="89"/>
    </row>
    <row r="5" spans="1:17" s="85" customFormat="1" ht="18.75" thickBot="1" x14ac:dyDescent="0.3">
      <c r="A5" s="354" t="s">
        <v>169</v>
      </c>
      <c r="B5" s="355" t="str">
        <f>Account!$H$1</f>
        <v>Fund 501 CARP (LBP Account # 0112-1157-30)</v>
      </c>
      <c r="C5" s="87"/>
      <c r="F5" s="89"/>
      <c r="G5" s="89"/>
      <c r="H5" s="89"/>
      <c r="I5" s="88"/>
      <c r="K5" s="89"/>
      <c r="L5" s="89"/>
      <c r="M5" s="89"/>
      <c r="N5" s="89"/>
    </row>
    <row r="6" spans="1:17" ht="16.5" customHeight="1" x14ac:dyDescent="0.25">
      <c r="A6" s="441" t="s">
        <v>151</v>
      </c>
      <c r="B6" s="443" t="s">
        <v>231</v>
      </c>
      <c r="C6" s="457" t="s">
        <v>231</v>
      </c>
      <c r="D6" s="445" t="s">
        <v>185</v>
      </c>
      <c r="E6" s="445" t="s">
        <v>130</v>
      </c>
      <c r="F6" s="429" t="s">
        <v>498</v>
      </c>
      <c r="G6" s="430"/>
      <c r="H6" s="431"/>
      <c r="I6" s="447" t="s">
        <v>170</v>
      </c>
      <c r="J6" s="451" t="s">
        <v>104</v>
      </c>
      <c r="K6" s="452"/>
      <c r="L6" s="452"/>
      <c r="M6" s="452"/>
      <c r="N6" s="453"/>
      <c r="O6" s="441" t="s">
        <v>105</v>
      </c>
      <c r="P6" s="450"/>
      <c r="Q6" s="435" t="s">
        <v>177</v>
      </c>
    </row>
    <row r="7" spans="1:17" ht="18" x14ac:dyDescent="0.25">
      <c r="A7" s="442"/>
      <c r="B7" s="444"/>
      <c r="C7" s="435"/>
      <c r="D7" s="435"/>
      <c r="E7" s="435"/>
      <c r="F7" s="432"/>
      <c r="G7" s="433"/>
      <c r="H7" s="434"/>
      <c r="I7" s="448"/>
      <c r="J7" s="454" t="s">
        <v>182</v>
      </c>
      <c r="K7" s="455"/>
      <c r="L7" s="456"/>
      <c r="M7" s="435" t="s">
        <v>152</v>
      </c>
      <c r="N7" s="446"/>
      <c r="O7" s="359"/>
      <c r="P7" s="360" t="s">
        <v>230</v>
      </c>
      <c r="Q7" s="435"/>
    </row>
    <row r="8" spans="1:17" ht="18" x14ac:dyDescent="0.25">
      <c r="A8" s="442"/>
      <c r="B8" s="444"/>
      <c r="C8" s="435"/>
      <c r="D8" s="435"/>
      <c r="E8" s="435"/>
      <c r="F8" s="361" t="s">
        <v>500</v>
      </c>
      <c r="G8" s="361" t="s">
        <v>499</v>
      </c>
      <c r="H8" s="361" t="s">
        <v>1</v>
      </c>
      <c r="I8" s="449"/>
      <c r="J8" s="357" t="s">
        <v>153</v>
      </c>
      <c r="K8" s="362" t="s">
        <v>171</v>
      </c>
      <c r="L8" s="356" t="s">
        <v>128</v>
      </c>
      <c r="M8" s="356" t="s">
        <v>153</v>
      </c>
      <c r="N8" s="358" t="s">
        <v>142</v>
      </c>
      <c r="O8" s="357" t="s">
        <v>153</v>
      </c>
      <c r="P8" s="363" t="s">
        <v>229</v>
      </c>
      <c r="Q8" s="435"/>
    </row>
    <row r="9" spans="1:17" x14ac:dyDescent="0.25">
      <c r="A9" s="130"/>
      <c r="B9" s="185"/>
      <c r="C9" s="171"/>
      <c r="D9" s="436">
        <f>Account!H2</f>
        <v>45688</v>
      </c>
      <c r="E9" s="437"/>
      <c r="F9" s="181"/>
      <c r="G9" s="182"/>
      <c r="H9" s="182"/>
      <c r="I9" s="102"/>
      <c r="J9" s="138"/>
      <c r="K9" s="129"/>
      <c r="L9" s="106">
        <v>55348234.75</v>
      </c>
      <c r="M9" s="139"/>
      <c r="N9" s="102"/>
      <c r="O9" s="138"/>
      <c r="P9" s="102"/>
      <c r="Q9" s="142"/>
    </row>
    <row r="10" spans="1:17" x14ac:dyDescent="0.25">
      <c r="A10" s="130"/>
      <c r="B10" s="185"/>
      <c r="C10" s="163"/>
      <c r="D10" s="108" t="s">
        <v>170</v>
      </c>
      <c r="E10" s="99"/>
      <c r="F10" s="183"/>
      <c r="G10" s="183"/>
      <c r="H10" s="183"/>
      <c r="I10" s="109">
        <f>'Breakdown of Deposits'!D20</f>
        <v>2062500</v>
      </c>
      <c r="J10" s="138"/>
      <c r="K10" s="129"/>
      <c r="L10" s="129">
        <f>L9+I10-K10</f>
        <v>57410734.75</v>
      </c>
      <c r="M10" s="139"/>
      <c r="N10" s="102"/>
      <c r="O10" s="138"/>
      <c r="P10" s="102"/>
      <c r="Q10" s="142"/>
    </row>
    <row r="11" spans="1:17" ht="51" x14ac:dyDescent="0.25">
      <c r="A11" s="130">
        <f t="array" ref="A11">IF(B11=0,0,(INDEX(Data!$B$9:$B$174,MATCH(B11,Data!$C$9:$C$174,0))))</f>
        <v>45663</v>
      </c>
      <c r="B11" s="185" t="s">
        <v>1334</v>
      </c>
      <c r="C11" s="172" t="str">
        <f t="shared" ref="C11:C75" si="0">IF(B11=0,C10,B11)</f>
        <v>1817224</v>
      </c>
      <c r="D11" s="131" t="str">
        <f t="array" ref="D11">IF(B11=0,0,(INDEX(Data!$J$9:$J$174,MATCH(B11,Data!$C$9:$C$174,0))))</f>
        <v>MAÑALAC CONSTRUCTION AND SUPPLY</v>
      </c>
      <c r="E11" s="166" t="str">
        <f t="array" ref="E11">IF(B11=0,0,(INDEX(Data!$K$9:$K$174,MATCH(B11,Data!$C$9:$C$174,0))))</f>
        <v>Payment of retention deducted in the first (1st) partial payment of MAÑALAC CONSTRUCTION AND SUPPLY under contract no. R1-PIMO-23-10-068 in connection with the CONSTRUCTION OF AGNO RIS (CARP-IC 2023)located in San Manuel, Pangasinan</v>
      </c>
      <c r="F11" s="184">
        <v>2</v>
      </c>
      <c r="G11" s="184"/>
      <c r="H11" s="184">
        <v>1</v>
      </c>
      <c r="I11" s="102"/>
      <c r="J11" s="175" t="str">
        <f t="array" ref="J11">IF(F11=0,0,(INDEX(Data[PPSAS Code],MATCH(C11&amp;F11,Data[Check/Serial Number]&amp;Data[Series],0))))</f>
        <v>1010202000RO</v>
      </c>
      <c r="K11" s="129">
        <f t="array" ref="K11">SUM(IF((Data[Check/Serial Number]=C11)*(Data[PPSAS Code]=(J11)),Data[Credit]))</f>
        <v>443416.18</v>
      </c>
      <c r="L11" s="129">
        <f t="shared" ref="L11:L76" si="1">L10+I11-K11</f>
        <v>56967318.57</v>
      </c>
      <c r="M11" s="176">
        <f t="array" ref="M11">IF(G11=0,0,(INDEX(Data[PPSAS Code],MATCH(C11&amp;G11,Data[Check/Serial Number]&amp;Data[Series],0))))</f>
        <v>0</v>
      </c>
      <c r="N11" s="102">
        <f t="array" ref="N11">SUM(IF((Data[Check/Serial Number]=C11)*(Data[PPSAS Code]=(M11)),Data[Credit]))</f>
        <v>0</v>
      </c>
      <c r="O11" s="175">
        <f t="array" ref="O11">IF(H11=0,0,(INDEX(Data[PPSAS Code],MATCH(C11&amp;H11,Data[Check/Serial Number]&amp;Data[Series],0))))</f>
        <v>2040104000</v>
      </c>
      <c r="P11" s="102">
        <f t="array" ref="P11">SUM(IF((Data[Check/Serial Number]=$C11)*(Data[PPSAS Code]=$O11),Data[Debit]))</f>
        <v>443416.18</v>
      </c>
      <c r="Q11" s="143">
        <f>Q10+(P11)-(K11+N11)</f>
        <v>0</v>
      </c>
    </row>
    <row r="12" spans="1:17" ht="38.25" x14ac:dyDescent="0.25">
      <c r="A12" s="130">
        <f t="array" ref="A12">IF(B12=0,0,(INDEX(Data!$B$9:$B$174,MATCH(B12,Data!$C$9:$C$174,0))))</f>
        <v>45663</v>
      </c>
      <c r="B12" s="185" t="s">
        <v>1337</v>
      </c>
      <c r="C12" s="172" t="str">
        <f t="shared" si="0"/>
        <v>DM-2025-01-001</v>
      </c>
      <c r="D12" s="131" t="str">
        <f t="array" ref="D12">IF(B12=0,0,(INDEX(Data!$J$9:$J$174,MATCH(B12,Data!$C$9:$C$174,0))))</f>
        <v>EMERSON DELOS SANTOS ET AL.</v>
      </c>
      <c r="E12" s="166" t="str">
        <f t="array" ref="E12">IF(B12=0,0,(INDEX(Data!$K$9:$K$174,MATCH(B12,Data!$C$9:$C$174,0))))</f>
        <v>Salary Differential-CPCS New Rate Salary Adjustmenr of NIA Pangasinan IMO/ CARP (COTERMINOUS)  for the period October 05, 2021- December 31,2022</v>
      </c>
      <c r="F12" s="184">
        <v>3</v>
      </c>
      <c r="G12" s="184">
        <v>2</v>
      </c>
      <c r="H12" s="184">
        <v>1</v>
      </c>
      <c r="I12" s="102"/>
      <c r="J12" s="175" t="str">
        <f t="array" ref="J12">IF(F12=0,0,(INDEX(Data[PPSAS Code],MATCH(C12&amp;F12,Data[Check/Serial Number]&amp;Data[Series],0))))</f>
        <v>1010202000RO</v>
      </c>
      <c r="K12" s="129">
        <f t="array" ref="K12">SUM(IF((Data[Check/Serial Number]=C12)*(Data[PPSAS Code]=(J12)),Data[Credit]))</f>
        <v>87391.23</v>
      </c>
      <c r="L12" s="129">
        <f t="shared" si="1"/>
        <v>56879927.340000004</v>
      </c>
      <c r="M12" s="176">
        <f t="array" ref="M12">IF(G12=0,0,(INDEX(Data[PPSAS Code],MATCH(C12&amp;G12,Data[Check/Serial Number]&amp;Data[Series],0))))</f>
        <v>2020102001</v>
      </c>
      <c r="N12" s="102">
        <f t="array" ref="N12">SUM(IF((Data[Check/Serial Number]=C12)*(Data[PPSAS Code]=(M12)),Data[Credit]))</f>
        <v>7074.71</v>
      </c>
      <c r="O12" s="175">
        <f t="array" ref="O12">IF(H12=0,0,(INDEX(Data[PPSAS Code],MATCH(C12&amp;H12,Data[Check/Serial Number]&amp;Data[Series],0))))</f>
        <v>2010102000</v>
      </c>
      <c r="P12" s="102">
        <f t="array" ref="P12">SUM(IF((Data[Check/Serial Number]=$C12)*(Data[PPSAS Code]=$O12),Data[Debit]))</f>
        <v>94465.94</v>
      </c>
      <c r="Q12" s="143">
        <f t="shared" ref="Q12:Q76" si="2">Q11+(P12)-(K12+N12)</f>
        <v>0</v>
      </c>
    </row>
    <row r="13" spans="1:17" ht="25.5" x14ac:dyDescent="0.25">
      <c r="A13" s="130">
        <f t="array" ref="A13">IF(B13=0,0,(INDEX(Data!$B$9:$B$174,MATCH(B13,Data!$C$9:$C$174,0))))</f>
        <v>45665</v>
      </c>
      <c r="B13" s="185" t="s">
        <v>1341</v>
      </c>
      <c r="C13" s="172" t="str">
        <f t="shared" si="0"/>
        <v>187225</v>
      </c>
      <c r="D13" s="131" t="str">
        <f t="array" ref="D13">IF(B13=0,0,(INDEX(Data!$J$9:$J$174,MATCH(B13,Data!$C$9:$C$174,0))))</f>
        <v>JUNE MARLOWE A. SORIA</v>
      </c>
      <c r="E13" s="166" t="str">
        <f t="array" ref="E13">IF(B13=0,0,(INDEX(Data!$K$9:$K$174,MATCH(B13,Data!$C$9:$C$174,0))))</f>
        <v>CPCS Salary Diffential for the period October 05,2021- December 31,2022</v>
      </c>
      <c r="F13" s="184">
        <v>3</v>
      </c>
      <c r="G13" s="184">
        <v>2</v>
      </c>
      <c r="H13" s="184">
        <v>1</v>
      </c>
      <c r="I13" s="102"/>
      <c r="J13" s="175" t="str">
        <f t="array" ref="J13">IF(F13=0,0,(INDEX(Data[PPSAS Code],MATCH(C13&amp;F13,Data[Check/Serial Number]&amp;Data[Series],0))))</f>
        <v>1010202000RO</v>
      </c>
      <c r="K13" s="129">
        <f t="array" ref="K13">SUM(IF((Data[Check/Serial Number]=C13)*(Data[PPSAS Code]=(J13)),Data[Credit]))</f>
        <v>28904.49</v>
      </c>
      <c r="L13" s="129">
        <f t="shared" si="1"/>
        <v>56851022.850000001</v>
      </c>
      <c r="M13" s="176">
        <f t="array" ref="M13">IF(G13=0,0,(INDEX(Data[PPSAS Code],MATCH(C13&amp;G13,Data[Check/Serial Number]&amp;Data[Series],0))))</f>
        <v>2020102001</v>
      </c>
      <c r="N13" s="102">
        <f t="array" ref="N13">SUM(IF((Data[Check/Serial Number]=C13)*(Data[PPSAS Code]=(M13)),Data[Credit]))</f>
        <v>2470.0100000000002</v>
      </c>
      <c r="O13" s="175">
        <f t="array" ref="O13">IF(H13=0,0,(INDEX(Data[PPSAS Code],MATCH(C13&amp;H13,Data[Check/Serial Number]&amp;Data[Series],0))))</f>
        <v>2010102000</v>
      </c>
      <c r="P13" s="102">
        <f t="array" ref="P13">SUM(IF((Data[Check/Serial Number]=$C13)*(Data[PPSAS Code]=$O13),Data[Debit]))</f>
        <v>31374.5</v>
      </c>
      <c r="Q13" s="143">
        <f t="shared" si="2"/>
        <v>0</v>
      </c>
    </row>
    <row r="14" spans="1:17" ht="51" x14ac:dyDescent="0.25">
      <c r="A14" s="130">
        <f t="array" ref="A14">IF(B14=0,0,(INDEX(Data!$B$9:$B$174,MATCH(B14,Data!$C$9:$C$174,0))))</f>
        <v>45667</v>
      </c>
      <c r="B14" s="185" t="s">
        <v>1345</v>
      </c>
      <c r="C14" s="172" t="str">
        <f t="shared" si="0"/>
        <v>187226</v>
      </c>
      <c r="D14" s="131" t="str">
        <f t="array" ref="D14">IF(B14=0,0,(INDEX(Data!$J$9:$J$174,MATCH(B14,Data!$C$9:$C$174,0))))</f>
        <v xml:space="preserve">CASA DEL CAMBA HOTEL &amp; RESTAURANT </v>
      </c>
      <c r="E14" s="166" t="str">
        <f t="array" ref="E14">IF(B14=0,0,(INDEX(Data!$K$9:$K$174,MATCH(B14,Data!$C$9:$C$174,0))))</f>
        <v xml:space="preserve">Payment of meals, snacks and Lodging served/used during the conduct of Financial Management System Training of Bamban Irrigators Farmers Association on December 4-6, 2024 held at Brgy. Bamban, Infanta, Pangasinan </v>
      </c>
      <c r="F14" s="184"/>
      <c r="G14" s="184">
        <v>2</v>
      </c>
      <c r="H14" s="184">
        <v>1</v>
      </c>
      <c r="I14" s="102"/>
      <c r="J14" s="175">
        <f t="array" ref="J14">IF(F14=0,0,(INDEX(Data[PPSAS Code],MATCH(C14&amp;F14,Data[Check/Serial Number]&amp;Data[Series],0))))</f>
        <v>0</v>
      </c>
      <c r="K14" s="129">
        <f t="array" ref="K14">SUM(IF((Data[Check/Serial Number]=C14)*(Data[PPSAS Code]=(J14)),Data[Credit]))</f>
        <v>0</v>
      </c>
      <c r="L14" s="129">
        <f t="shared" si="1"/>
        <v>56851022.850000001</v>
      </c>
      <c r="M14" s="176">
        <f t="array" ref="M14">IF(G14=0,0,(INDEX(Data[PPSAS Code],MATCH(C14&amp;G14,Data[Check/Serial Number]&amp;Data[Series],0))))</f>
        <v>2020101004</v>
      </c>
      <c r="N14" s="102">
        <f t="array" ref="N14">SUM(IF((Data[Check/Serial Number]=C14)*(Data[PPSAS Code]=(M14)),Data[Credit]))</f>
        <v>961.6</v>
      </c>
      <c r="O14" s="175">
        <f t="array" ref="O14">IF(H14=0,0,(INDEX(Data[PPSAS Code],MATCH(C14&amp;H14,Data[Check/Serial Number]&amp;Data[Series],0))))</f>
        <v>5020201000</v>
      </c>
      <c r="P14" s="102">
        <f t="array" ref="P14">SUM(IF((Data[Check/Serial Number]=$C14)*(Data[PPSAS Code]=$O14),Data[Debit]))</f>
        <v>48080</v>
      </c>
      <c r="Q14" s="143">
        <f t="shared" si="2"/>
        <v>47118.400000000001</v>
      </c>
    </row>
    <row r="15" spans="1:17" ht="51" x14ac:dyDescent="0.25">
      <c r="A15" s="130">
        <f t="array" ref="A15">IF(B15=0,0,(INDEX(Data!$B$9:$B$174,MATCH(B15,Data!$C$9:$C$174,0))))</f>
        <v>45667</v>
      </c>
      <c r="B15" s="185" t="s">
        <v>1345</v>
      </c>
      <c r="C15" s="172" t="str">
        <f t="shared" ref="C15" si="3">IF(B15=0,C14,B15)</f>
        <v>187226</v>
      </c>
      <c r="D15" s="131" t="str">
        <f t="array" ref="D15">IF(B15=0,0,(INDEX(Data!$J$9:$J$174,MATCH(B15,Data!$C$9:$C$174,0))))</f>
        <v xml:space="preserve">CASA DEL CAMBA HOTEL &amp; RESTAURANT </v>
      </c>
      <c r="E15" s="166" t="str">
        <f t="array" ref="E15">IF(B15=0,0,(INDEX(Data!$K$9:$K$174,MATCH(B15,Data!$C$9:$C$174,0))))</f>
        <v xml:space="preserve">Payment of meals, snacks and Lodging served/used during the conduct of Financial Management System Training of Bamban Irrigators Farmers Association on December 4-6, 2024 held at Brgy. Bamban, Infanta, Pangasinan </v>
      </c>
      <c r="F15" s="184">
        <v>4</v>
      </c>
      <c r="G15" s="184">
        <v>3</v>
      </c>
      <c r="H15" s="184"/>
      <c r="I15" s="102"/>
      <c r="J15" s="175" t="str">
        <f t="array" ref="J15">IF(F15=0,0,(INDEX(Data[PPSAS Code],MATCH(C15&amp;F15,Data[Check/Serial Number]&amp;Data[Series],0))))</f>
        <v>1010202000RO</v>
      </c>
      <c r="K15" s="129">
        <f t="array" ref="K15">SUM(IF((Data[Check/Serial Number]=C15)*(Data[PPSAS Code]=(J15)),Data[Credit]))</f>
        <v>45676</v>
      </c>
      <c r="L15" s="129">
        <f t="shared" si="1"/>
        <v>56805346.850000001</v>
      </c>
      <c r="M15" s="176">
        <f t="array" ref="M15">IF(G15=0,0,(INDEX(Data[PPSAS Code],MATCH(C15&amp;G15,Data[Check/Serial Number]&amp;Data[Series],0))))</f>
        <v>2020101003</v>
      </c>
      <c r="N15" s="102">
        <f t="array" ref="N15">SUM(IF((Data[Check/Serial Number]=C15)*(Data[PPSAS Code]=(M15)),Data[Credit]))</f>
        <v>1442.4</v>
      </c>
      <c r="O15" s="175">
        <f t="array" ref="O15">IF(H15=0,0,(INDEX(Data[PPSAS Code],MATCH(C15&amp;H15,Data[Check/Serial Number]&amp;Data[Series],0))))</f>
        <v>0</v>
      </c>
      <c r="P15" s="102">
        <f t="array" ref="P15">SUM(IF((Data[Check/Serial Number]=$C15)*(Data[PPSAS Code]=$O15),Data[Debit]))</f>
        <v>0</v>
      </c>
      <c r="Q15" s="143">
        <f t="shared" si="2"/>
        <v>0</v>
      </c>
    </row>
    <row r="16" spans="1:17" ht="25.5" x14ac:dyDescent="0.25">
      <c r="A16" s="130">
        <f t="array" ref="A16">IF(B16=0,0,(INDEX(Data!$B$9:$B$174,MATCH(B16,Data!$C$9:$C$174,0))))</f>
        <v>45670</v>
      </c>
      <c r="B16" s="185" t="s">
        <v>1349</v>
      </c>
      <c r="C16" s="172" t="str">
        <f>IF(B16=0,C14,B16)</f>
        <v>DM-2025-01-002</v>
      </c>
      <c r="D16" s="131" t="str">
        <f t="array" ref="D16">IF(B16=0,0,(INDEX(Data!$J$9:$J$174,MATCH(B16,Data!$C$9:$C$174,0))))</f>
        <v>GSIS</v>
      </c>
      <c r="E16" s="166" t="str">
        <f t="array" ref="E16">IF(B16=0,0,(INDEX(Data!$K$9:$K$174,MATCH(B16,Data!$C$9:$C$174,0))))</f>
        <v>GSIS Premiums(Personal &amp; Government Shares) of Emerson A. Delos Snatos et al. (Coterminous) Oct-05, 2021- Dec 31, 2022</v>
      </c>
      <c r="F16" s="184"/>
      <c r="G16" s="184"/>
      <c r="H16" s="184">
        <v>1</v>
      </c>
      <c r="I16" s="102"/>
      <c r="J16" s="175">
        <f t="array" ref="J16">IF(F16=0,0,(INDEX(Data[PPSAS Code],MATCH(C16&amp;F16,Data[Check/Serial Number]&amp;Data[Series],0))))</f>
        <v>0</v>
      </c>
      <c r="K16" s="129">
        <f t="array" ref="K16">SUM(IF((Data[Check/Serial Number]=C16)*(Data[PPSAS Code]=(J16)),Data[Credit]))</f>
        <v>0</v>
      </c>
      <c r="L16" s="129">
        <f t="shared" si="1"/>
        <v>56805346.850000001</v>
      </c>
      <c r="M16" s="176">
        <f t="array" ref="M16">IF(G16=0,0,(INDEX(Data[PPSAS Code],MATCH(C16&amp;G16,Data[Check/Serial Number]&amp;Data[Series],0))))</f>
        <v>0</v>
      </c>
      <c r="N16" s="102">
        <f t="array" ref="N16">SUM(IF((Data[Check/Serial Number]=C16)*(Data[PPSAS Code]=(M16)),Data[Credit]))</f>
        <v>0</v>
      </c>
      <c r="O16" s="175">
        <f t="array" ref="O16">IF(H16=0,0,(INDEX(Data[PPSAS Code],MATCH(C16&amp;H16,Data[Check/Serial Number]&amp;Data[Series],0))))</f>
        <v>5010301000</v>
      </c>
      <c r="P16" s="102">
        <f t="array" ref="P16">SUM(IF((Data[Check/Serial Number]=$C16)*(Data[PPSAS Code]=$O16),Data[Debit]))</f>
        <v>9432.9599999999991</v>
      </c>
      <c r="Q16" s="143">
        <f t="shared" si="2"/>
        <v>9432.9599999999991</v>
      </c>
    </row>
    <row r="17" spans="1:17" ht="25.5" x14ac:dyDescent="0.25">
      <c r="A17" s="130">
        <f t="array" ref="A17">IF(B17=0,0,(INDEX(Data!$B$9:$B$174,MATCH(B17,Data!$C$9:$C$174,0))))</f>
        <v>45670</v>
      </c>
      <c r="B17" s="185" t="s">
        <v>1349</v>
      </c>
      <c r="C17" s="172" t="str">
        <f t="shared" si="0"/>
        <v>DM-2025-01-002</v>
      </c>
      <c r="D17" s="131" t="str">
        <f t="array" ref="D17">IF(B17=0,0,(INDEX(Data!$J$9:$J$174,MATCH(B17,Data!$C$9:$C$174,0))))</f>
        <v>GSIS</v>
      </c>
      <c r="E17" s="166" t="str">
        <f t="array" ref="E17">IF(B17=0,0,(INDEX(Data!$K$9:$K$174,MATCH(B17,Data!$C$9:$C$174,0))))</f>
        <v>GSIS Premiums(Personal &amp; Government Shares) of Emerson A. Delos Snatos et al. (Coterminous) Oct-05, 2021- Dec 31, 2022</v>
      </c>
      <c r="F17" s="184">
        <v>3</v>
      </c>
      <c r="G17" s="184"/>
      <c r="H17" s="184">
        <v>2</v>
      </c>
      <c r="I17" s="102"/>
      <c r="J17" s="175" t="str">
        <f t="array" ref="J17">IF(F17=0,0,(INDEX(Data[PPSAS Code],MATCH(C17&amp;F17,Data[Check/Serial Number]&amp;Data[Series],0))))</f>
        <v>1010202000RO</v>
      </c>
      <c r="K17" s="129">
        <f t="array" ref="K17">SUM(IF((Data[Check/Serial Number]=C17)*(Data[PPSAS Code]=(J17)),Data[Credit]))</f>
        <v>16507.669999999998</v>
      </c>
      <c r="L17" s="129">
        <f t="shared" si="1"/>
        <v>56788839.18</v>
      </c>
      <c r="M17" s="176">
        <f t="array" ref="M17">IF(G17=0,0,(INDEX(Data[PPSAS Code],MATCH(C17&amp;G17,Data[Check/Serial Number]&amp;Data[Series],0))))</f>
        <v>0</v>
      </c>
      <c r="N17" s="102">
        <f t="array" ref="N17">SUM(IF((Data[Check/Serial Number]=C17)*(Data[PPSAS Code]=(M17)),Data[Credit]))</f>
        <v>0</v>
      </c>
      <c r="O17" s="175">
        <f t="array" ref="O17">IF(H17=0,0,(INDEX(Data[PPSAS Code],MATCH(C17&amp;H17,Data[Check/Serial Number]&amp;Data[Series],0))))</f>
        <v>2020102001</v>
      </c>
      <c r="P17" s="102">
        <f t="array" ref="P17">SUM(IF((Data[Check/Serial Number]=$C17)*(Data[PPSAS Code]=$O17),Data[Debit]))</f>
        <v>7074.71</v>
      </c>
      <c r="Q17" s="143">
        <f t="shared" si="2"/>
        <v>0</v>
      </c>
    </row>
    <row r="18" spans="1:17" ht="47.25" x14ac:dyDescent="0.25">
      <c r="A18" s="130">
        <f t="array" ref="A18">IF(B18=0,0,(INDEX(Data!$B$9:$B$174,MATCH(B18,Data!$C$9:$C$174,0))))</f>
        <v>45672</v>
      </c>
      <c r="B18" s="185" t="s">
        <v>1355</v>
      </c>
      <c r="C18" s="172" t="str">
        <f t="shared" si="0"/>
        <v>1817227</v>
      </c>
      <c r="D18" s="373" t="str">
        <f t="array" ref="D18">IF(B18=0,0,(INDEX(Data!$J$9:$J$174,MATCH(B18,Data!$C$9:$C$174,0))))</f>
        <v>A.P. TAGARINO ENGINEERING AND CONSTRUCTION SERVICES</v>
      </c>
      <c r="E18" s="166" t="str">
        <f t="array" ref="E18">IF(B18=0,0,(INDEX(Data!$K$9:$K$174,MATCH(B18,Data!$C$9:$C$174,0))))</f>
        <v>First partial payment (43.27%) for ARAGAAG CIS (CARP- IC CY 2024) located in Asingan, Pangasinan with contract no. R1-PIMO-24-09-101</v>
      </c>
      <c r="F18" s="184"/>
      <c r="G18" s="184">
        <v>2</v>
      </c>
      <c r="H18" s="184">
        <v>1</v>
      </c>
      <c r="I18" s="102"/>
      <c r="J18" s="175">
        <f t="array" ref="J18">IF(F18=0,0,(INDEX(Data[PPSAS Code],MATCH(C18&amp;F18,Data[Check/Serial Number]&amp;Data[Series],0))))</f>
        <v>0</v>
      </c>
      <c r="K18" s="129">
        <f t="array" ref="K18">SUM(IF((Data[Check/Serial Number]=C18)*(Data[PPSAS Code]=(J18)),Data[Credit]))</f>
        <v>0</v>
      </c>
      <c r="L18" s="129">
        <f t="shared" si="1"/>
        <v>56788839.18</v>
      </c>
      <c r="M18" s="176">
        <f t="array" ref="M18">IF(G18=0,0,(INDEX(Data[PPSAS Code],MATCH(C18&amp;G18,Data[Check/Serial Number]&amp;Data[Series],0))))</f>
        <v>2020101002</v>
      </c>
      <c r="N18" s="102">
        <f t="array" ref="N18">SUM(IF((Data[Check/Serial Number]=C18)*(Data[PPSAS Code]=(M18)),Data[Credit]))</f>
        <v>327967.68</v>
      </c>
      <c r="O18" s="175">
        <f t="array" ref="O18">IF(H18=0,0,(INDEX(Data[PPSAS Code],MATCH(C18&amp;H18,Data[Check/Serial Number]&amp;Data[Series],0))))</f>
        <v>1069802000</v>
      </c>
      <c r="P18" s="102">
        <f t="array" ref="P18">SUM(IF((Data[Check/Serial Number]=$C18)*(Data[PPSAS Code]=$O18),Data[Debit]))</f>
        <v>7346475.9900000002</v>
      </c>
      <c r="Q18" s="143">
        <f t="shared" si="2"/>
        <v>7018508.3099999996</v>
      </c>
    </row>
    <row r="19" spans="1:17" ht="47.25" x14ac:dyDescent="0.25">
      <c r="A19" s="130">
        <f t="array" ref="A19">IF(B19=0,0,(INDEX(Data!$B$9:$B$174,MATCH(B19,Data!$C$9:$C$174,0))))</f>
        <v>45672</v>
      </c>
      <c r="B19" s="185" t="s">
        <v>1355</v>
      </c>
      <c r="C19" s="172" t="str">
        <f t="shared" si="0"/>
        <v>1817227</v>
      </c>
      <c r="D19" s="373" t="str">
        <f t="array" ref="D19">IF(B19=0,0,(INDEX(Data!$J$9:$J$174,MATCH(B19,Data!$C$9:$C$174,0))))</f>
        <v>A.P. TAGARINO ENGINEERING AND CONSTRUCTION SERVICES</v>
      </c>
      <c r="E19" s="166" t="str">
        <f t="array" ref="E19">IF(B19=0,0,(INDEX(Data!$K$9:$K$174,MATCH(B19,Data!$C$9:$C$174,0))))</f>
        <v>First partial payment (43.27%) for ARAGAAG CIS (CARP- IC CY 2024) located in Asingan, Pangasinan with contract no. R1-PIMO-24-09-101</v>
      </c>
      <c r="F19" s="184"/>
      <c r="G19" s="184">
        <v>3</v>
      </c>
      <c r="H19" s="184"/>
      <c r="I19" s="102"/>
      <c r="J19" s="175">
        <f t="array" ref="J19">IF(F19=0,0,(INDEX(Data[PPSAS Code],MATCH(C19&amp;F19,Data[Check/Serial Number]&amp;Data[Series],0))))</f>
        <v>0</v>
      </c>
      <c r="K19" s="129">
        <f t="array" ref="K19">SUM(IF((Data[Check/Serial Number]=C19)*(Data[PPSAS Code]=(J19)),Data[Credit]))</f>
        <v>0</v>
      </c>
      <c r="L19" s="129">
        <f t="shared" si="1"/>
        <v>56788839.18</v>
      </c>
      <c r="M19" s="176">
        <f t="array" ref="M19">IF(G19=0,0,(INDEX(Data[PPSAS Code],MATCH(C19&amp;G19,Data[Check/Serial Number]&amp;Data[Series],0))))</f>
        <v>2020101004</v>
      </c>
      <c r="N19" s="102">
        <f t="array" ref="N19">SUM(IF((Data[Check/Serial Number]=C19)*(Data[PPSAS Code]=(M19)),Data[Credit]))</f>
        <v>131187.07</v>
      </c>
      <c r="O19" s="175">
        <f t="array" ref="O19">IF(H19=0,0,(INDEX(Data[PPSAS Code],MATCH(C19&amp;H19,Data[Check/Serial Number]&amp;Data[Series],0))))</f>
        <v>0</v>
      </c>
      <c r="P19" s="102">
        <f t="array" ref="P19">SUM(IF((Data[Check/Serial Number]=$C19)*(Data[PPSAS Code]=$O19),Data[Debit]))</f>
        <v>0</v>
      </c>
      <c r="Q19" s="143">
        <f t="shared" si="2"/>
        <v>6887321.2400000002</v>
      </c>
    </row>
    <row r="20" spans="1:17" ht="47.25" x14ac:dyDescent="0.25">
      <c r="A20" s="130">
        <f t="array" ref="A20">IF(B20=0,0,(INDEX(Data!$B$9:$B$174,MATCH(B20,Data!$C$9:$C$174,0))))</f>
        <v>45672</v>
      </c>
      <c r="B20" s="185" t="s">
        <v>1355</v>
      </c>
      <c r="C20" s="172" t="str">
        <f t="shared" si="0"/>
        <v>1817227</v>
      </c>
      <c r="D20" s="373" t="str">
        <f t="array" ref="D20">IF(B20=0,0,(INDEX(Data!$J$9:$J$174,MATCH(B20,Data!$C$9:$C$174,0))))</f>
        <v>A.P. TAGARINO ENGINEERING AND CONSTRUCTION SERVICES</v>
      </c>
      <c r="E20" s="166" t="str">
        <f t="array" ref="E20">IF(B20=0,0,(INDEX(Data!$K$9:$K$174,MATCH(B20,Data!$C$9:$C$174,0))))</f>
        <v>First partial payment (43.27%) for ARAGAAG CIS (CARP- IC CY 2024) located in Asingan, Pangasinan with contract no. R1-PIMO-24-09-101</v>
      </c>
      <c r="F20" s="184"/>
      <c r="G20" s="184">
        <v>4</v>
      </c>
      <c r="H20" s="184"/>
      <c r="I20" s="102"/>
      <c r="J20" s="175">
        <f t="array" ref="J20">IF(F20=0,0,(INDEX(Data[PPSAS Code],MATCH(C20&amp;F20,Data[Check/Serial Number]&amp;Data[Series],0))))</f>
        <v>0</v>
      </c>
      <c r="K20" s="129">
        <f t="array" ref="K20">SUM(IF((Data[Check/Serial Number]=C20)*(Data[PPSAS Code]=(J20)),Data[Credit]))</f>
        <v>0</v>
      </c>
      <c r="L20" s="129">
        <f t="shared" si="1"/>
        <v>56788839.18</v>
      </c>
      <c r="M20" s="176">
        <f t="array" ref="M20">IF(G20=0,0,(INDEX(Data[PPSAS Code],MATCH(C20&amp;G20,Data[Check/Serial Number]&amp;Data[Series],0))))</f>
        <v>2040104000</v>
      </c>
      <c r="N20" s="102">
        <f t="array" ref="N20">SUM(IF((Data[Check/Serial Number]=C20)*(Data[PPSAS Code]=(M20)),Data[Credit]))</f>
        <v>734647.6</v>
      </c>
      <c r="O20" s="175">
        <f t="array" ref="O20">IF(H20=0,0,(INDEX(Data[PPSAS Code],MATCH(C20&amp;H20,Data[Check/Serial Number]&amp;Data[Series],0))))</f>
        <v>0</v>
      </c>
      <c r="P20" s="102">
        <f t="array" ref="P20">SUM(IF((Data[Check/Serial Number]=$C20)*(Data[PPSAS Code]=$O20),Data[Debit]))</f>
        <v>0</v>
      </c>
      <c r="Q20" s="143">
        <f t="shared" si="2"/>
        <v>6152673.6399999997</v>
      </c>
    </row>
    <row r="21" spans="1:17" ht="47.25" x14ac:dyDescent="0.25">
      <c r="A21" s="130">
        <f t="array" ref="A21">IF(B21=0,0,(INDEX(Data!$B$9:$B$174,MATCH(B21,Data!$C$9:$C$174,0))))</f>
        <v>45672</v>
      </c>
      <c r="B21" s="185" t="s">
        <v>1355</v>
      </c>
      <c r="C21" s="172" t="str">
        <f t="shared" si="0"/>
        <v>1817227</v>
      </c>
      <c r="D21" s="373" t="str">
        <f t="array" ref="D21">IF(B21=0,0,(INDEX(Data!$J$9:$J$174,MATCH(B21,Data!$C$9:$C$174,0))))</f>
        <v>A.P. TAGARINO ENGINEERING AND CONSTRUCTION SERVICES</v>
      </c>
      <c r="E21" s="166" t="str">
        <f t="array" ref="E21">IF(B21=0,0,(INDEX(Data!$K$9:$K$174,MATCH(B21,Data!$C$9:$C$174,0))))</f>
        <v>First partial payment (43.27%) for ARAGAAG CIS (CARP- IC CY 2024) located in Asingan, Pangasinan with contract no. R1-PIMO-24-09-101</v>
      </c>
      <c r="F21" s="184">
        <v>6</v>
      </c>
      <c r="G21" s="184">
        <v>5</v>
      </c>
      <c r="H21" s="184"/>
      <c r="I21" s="102"/>
      <c r="J21" s="175" t="str">
        <f t="array" ref="J21">IF(F21=0,0,(INDEX(Data[PPSAS Code],MATCH(C21&amp;F21,Data[Check/Serial Number]&amp;Data[Series],0))))</f>
        <v>1010202000RO</v>
      </c>
      <c r="K21" s="129">
        <f t="array" ref="K21">SUM(IF((Data[Check/Serial Number]=C21)*(Data[PPSAS Code]=(J21)),Data[Credit]))</f>
        <v>5050702.24</v>
      </c>
      <c r="L21" s="129">
        <f t="shared" si="1"/>
        <v>51738136.939999998</v>
      </c>
      <c r="M21" s="176">
        <f t="array" ref="M21">IF(G21=0,0,(INDEX(Data[PPSAS Code],MATCH(C21&amp;G21,Data[Check/Serial Number]&amp;Data[Series],0))))</f>
        <v>1990201000</v>
      </c>
      <c r="N21" s="102">
        <f t="array" ref="N21">SUM(IF((Data[Check/Serial Number]=C21)*(Data[PPSAS Code]=(M21)),Data[Credit]))</f>
        <v>1101971.3999999999</v>
      </c>
      <c r="O21" s="175">
        <f t="array" ref="O21">IF(H21=0,0,(INDEX(Data[PPSAS Code],MATCH(C21&amp;H21,Data[Check/Serial Number]&amp;Data[Series],0))))</f>
        <v>0</v>
      </c>
      <c r="P21" s="102">
        <f t="array" ref="P21">SUM(IF((Data[Check/Serial Number]=$C21)*(Data[PPSAS Code]=$O21),Data[Debit]))</f>
        <v>0</v>
      </c>
      <c r="Q21" s="143">
        <f t="shared" si="2"/>
        <v>0</v>
      </c>
    </row>
    <row r="22" spans="1:17" ht="38.25" x14ac:dyDescent="0.25">
      <c r="A22" s="130">
        <f t="array" ref="A22">IF(B22=0,0,(INDEX(Data!$B$9:$B$174,MATCH(B22,Data!$C$9:$C$174,0))))</f>
        <v>45672</v>
      </c>
      <c r="B22" s="185" t="s">
        <v>1363</v>
      </c>
      <c r="C22" s="172" t="str">
        <f t="shared" si="0"/>
        <v>1817228</v>
      </c>
      <c r="D22" s="373" t="str">
        <f t="array" ref="D22">IF(B22=0,0,(INDEX(Data!$J$9:$J$174,MATCH(B22,Data!$C$9:$C$174,0))))</f>
        <v xml:space="preserve">GLF  BUILDERS AND CONSTRUCTION SUPPLY </v>
      </c>
      <c r="E22" s="166" t="str">
        <f t="array" ref="E22">IF(B22=0,0,(INDEX(Data!$K$9:$K$174,MATCH(B22,Data!$C$9:$C$174,0))))</f>
        <v>First partial payment (30.19%) for LOWER AGNO RIS  (CARP- IC CY 2024) located in Rosales , Pangasinan with contract no. R1-PIMO-24-09-102</v>
      </c>
      <c r="F22" s="184"/>
      <c r="G22" s="184">
        <v>2</v>
      </c>
      <c r="H22" s="184">
        <v>1</v>
      </c>
      <c r="I22" s="102"/>
      <c r="J22" s="175">
        <f t="array" ref="J22">IF(F22=0,0,(INDEX(Data[PPSAS Code],MATCH(C22&amp;F22,Data[Check/Serial Number]&amp;Data[Series],0))))</f>
        <v>0</v>
      </c>
      <c r="K22" s="129">
        <f t="array" ref="K22">SUM(IF((Data[Check/Serial Number]=C22)*(Data[PPSAS Code]=(J22)),Data[Credit]))</f>
        <v>0</v>
      </c>
      <c r="L22" s="129">
        <f t="shared" si="1"/>
        <v>51738136.939999998</v>
      </c>
      <c r="M22" s="176">
        <f t="array" ref="M22">IF(G22=0,0,(INDEX(Data[PPSAS Code],MATCH(C22&amp;G22,Data[Check/Serial Number]&amp;Data[Series],0))))</f>
        <v>2020101002</v>
      </c>
      <c r="N22" s="102">
        <f t="array" ref="N22">SUM(IF((Data[Check/Serial Number]=C22)*(Data[PPSAS Code]=(M22)),Data[Credit]))</f>
        <v>240310.57</v>
      </c>
      <c r="O22" s="175">
        <f t="array" ref="O22">IF(H22=0,0,(INDEX(Data[PPSAS Code],MATCH(C22&amp;H22,Data[Check/Serial Number]&amp;Data[Series],0))))</f>
        <v>1069802000</v>
      </c>
      <c r="P22" s="102">
        <f t="array" ref="P22">SUM(IF((Data[Check/Serial Number]=$C22)*(Data[PPSAS Code]=$O22),Data[Debit]))</f>
        <v>5382956.7699999996</v>
      </c>
      <c r="Q22" s="143">
        <f t="shared" si="2"/>
        <v>5142646.2</v>
      </c>
    </row>
    <row r="23" spans="1:17" ht="38.25" x14ac:dyDescent="0.25">
      <c r="A23" s="130">
        <f t="array" ref="A23">IF(B23=0,0,(INDEX(Data!$B$9:$B$174,MATCH(B23,Data!$C$9:$C$174,0))))</f>
        <v>45672</v>
      </c>
      <c r="B23" s="185" t="s">
        <v>1363</v>
      </c>
      <c r="C23" s="172" t="str">
        <f t="shared" si="0"/>
        <v>1817228</v>
      </c>
      <c r="D23" s="373" t="str">
        <f t="array" ref="D23">IF(B23=0,0,(INDEX(Data!$J$9:$J$174,MATCH(B23,Data!$C$9:$C$174,0))))</f>
        <v xml:space="preserve">GLF  BUILDERS AND CONSTRUCTION SUPPLY </v>
      </c>
      <c r="E23" s="166" t="str">
        <f t="array" ref="E23">IF(B23=0,0,(INDEX(Data!$K$9:$K$174,MATCH(B23,Data!$C$9:$C$174,0))))</f>
        <v>First partial payment (30.19%) for LOWER AGNO RIS  (CARP- IC CY 2024) located in Rosales , Pangasinan with contract no. R1-PIMO-24-09-102</v>
      </c>
      <c r="F23" s="184"/>
      <c r="G23" s="184">
        <v>3</v>
      </c>
      <c r="H23" s="184"/>
      <c r="I23" s="102"/>
      <c r="J23" s="175">
        <f t="array" ref="J23">IF(F23=0,0,(INDEX(Data[PPSAS Code],MATCH(C23&amp;F23,Data[Check/Serial Number]&amp;Data[Series],0))))</f>
        <v>0</v>
      </c>
      <c r="K23" s="129">
        <f t="array" ref="K23">SUM(IF((Data[Check/Serial Number]=C23)*(Data[PPSAS Code]=(J23)),Data[Credit]))</f>
        <v>0</v>
      </c>
      <c r="L23" s="129">
        <f t="shared" si="1"/>
        <v>51738136.939999998</v>
      </c>
      <c r="M23" s="176">
        <f t="array" ref="M23">IF(G23=0,0,(INDEX(Data[PPSAS Code],MATCH(C23&amp;G23,Data[Check/Serial Number]&amp;Data[Series],0))))</f>
        <v>2020101004</v>
      </c>
      <c r="N23" s="102">
        <f t="array" ref="N23">SUM(IF((Data[Check/Serial Number]=C23)*(Data[PPSAS Code]=(M23)),Data[Credit]))</f>
        <v>96124.23</v>
      </c>
      <c r="O23" s="175">
        <f t="array" ref="O23">IF(H23=0,0,(INDEX(Data[PPSAS Code],MATCH(C23&amp;H23,Data[Check/Serial Number]&amp;Data[Series],0))))</f>
        <v>0</v>
      </c>
      <c r="P23" s="102">
        <f t="array" ref="P23">SUM(IF((Data[Check/Serial Number]=$C23)*(Data[PPSAS Code]=$O23),Data[Debit]))</f>
        <v>0</v>
      </c>
      <c r="Q23" s="143">
        <f t="shared" si="2"/>
        <v>5046521.97</v>
      </c>
    </row>
    <row r="24" spans="1:17" ht="38.25" x14ac:dyDescent="0.25">
      <c r="A24" s="130">
        <f t="array" ref="A24">IF(B24=0,0,(INDEX(Data!$B$9:$B$174,MATCH(B24,Data!$C$9:$C$174,0))))</f>
        <v>45672</v>
      </c>
      <c r="B24" s="185" t="s">
        <v>1363</v>
      </c>
      <c r="C24" s="172" t="str">
        <f t="shared" si="0"/>
        <v>1817228</v>
      </c>
      <c r="D24" s="373" t="str">
        <f t="array" ref="D24">IF(B24=0,0,(INDEX(Data!$J$9:$J$174,MATCH(B24,Data!$C$9:$C$174,0))))</f>
        <v xml:space="preserve">GLF  BUILDERS AND CONSTRUCTION SUPPLY </v>
      </c>
      <c r="E24" s="166" t="str">
        <f t="array" ref="E24">IF(B24=0,0,(INDEX(Data!$K$9:$K$174,MATCH(B24,Data!$C$9:$C$174,0))))</f>
        <v>First partial payment (30.19%) for LOWER AGNO RIS  (CARP- IC CY 2024) located in Rosales , Pangasinan with contract no. R1-PIMO-24-09-102</v>
      </c>
      <c r="F24" s="184"/>
      <c r="G24" s="184">
        <v>4</v>
      </c>
      <c r="H24" s="184"/>
      <c r="I24" s="102"/>
      <c r="J24" s="175">
        <f t="array" ref="J24">IF(F24=0,0,(INDEX(Data[PPSAS Code],MATCH(C24&amp;F24,Data[Check/Serial Number]&amp;Data[Series],0))))</f>
        <v>0</v>
      </c>
      <c r="K24" s="129">
        <f t="array" ref="K24">SUM(IF((Data[Check/Serial Number]=C24)*(Data[PPSAS Code]=(J24)),Data[Credit]))</f>
        <v>0</v>
      </c>
      <c r="L24" s="129">
        <f t="shared" si="1"/>
        <v>51738136.939999998</v>
      </c>
      <c r="M24" s="176">
        <f t="array" ref="M24">IF(G24=0,0,(INDEX(Data[PPSAS Code],MATCH(C24&amp;G24,Data[Check/Serial Number]&amp;Data[Series],0))))</f>
        <v>2040104000</v>
      </c>
      <c r="N24" s="102">
        <f t="array" ref="N24">SUM(IF((Data[Check/Serial Number]=C24)*(Data[PPSAS Code]=(M24)),Data[Credit]))</f>
        <v>538295.68000000005</v>
      </c>
      <c r="O24" s="175">
        <f t="array" ref="O24">IF(H24=0,0,(INDEX(Data[PPSAS Code],MATCH(C24&amp;H24,Data[Check/Serial Number]&amp;Data[Series],0))))</f>
        <v>0</v>
      </c>
      <c r="P24" s="102">
        <f t="array" ref="P24">SUM(IF((Data[Check/Serial Number]=$C24)*(Data[PPSAS Code]=$O24),Data[Debit]))</f>
        <v>0</v>
      </c>
      <c r="Q24" s="143">
        <f t="shared" si="2"/>
        <v>4508226.29</v>
      </c>
    </row>
    <row r="25" spans="1:17" ht="38.25" x14ac:dyDescent="0.25">
      <c r="A25" s="130">
        <f t="array" ref="A25">IF(B25=0,0,(INDEX(Data!$B$9:$B$174,MATCH(B25,Data!$C$9:$C$174,0))))</f>
        <v>45672</v>
      </c>
      <c r="B25" s="185" t="s">
        <v>1363</v>
      </c>
      <c r="C25" s="172" t="str">
        <f t="shared" si="0"/>
        <v>1817228</v>
      </c>
      <c r="D25" s="373" t="str">
        <f t="array" ref="D25">IF(B25=0,0,(INDEX(Data!$J$9:$J$174,MATCH(B25,Data!$C$9:$C$174,0))))</f>
        <v xml:space="preserve">GLF  BUILDERS AND CONSTRUCTION SUPPLY </v>
      </c>
      <c r="E25" s="166" t="str">
        <f t="array" ref="E25">IF(B25=0,0,(INDEX(Data!$K$9:$K$174,MATCH(B25,Data!$C$9:$C$174,0))))</f>
        <v>First partial payment (30.19%) for LOWER AGNO RIS  (CARP- IC CY 2024) located in Rosales , Pangasinan with contract no. R1-PIMO-24-09-102</v>
      </c>
      <c r="F25" s="184">
        <v>6</v>
      </c>
      <c r="G25" s="184">
        <v>5</v>
      </c>
      <c r="H25" s="184"/>
      <c r="I25" s="102"/>
      <c r="J25" s="175" t="str">
        <f t="array" ref="J25">IF(F25=0,0,(INDEX(Data[PPSAS Code],MATCH(C25&amp;F25,Data[Check/Serial Number]&amp;Data[Series],0))))</f>
        <v>1010202000RO</v>
      </c>
      <c r="K25" s="129">
        <f t="array" ref="K25">SUM(IF((Data[Check/Serial Number]=C25)*(Data[PPSAS Code]=(J25)),Data[Credit]))</f>
        <v>3700782.77</v>
      </c>
      <c r="L25" s="129">
        <f t="shared" si="1"/>
        <v>48037354.170000002</v>
      </c>
      <c r="M25" s="176">
        <f t="array" ref="M25">IF(G25=0,0,(INDEX(Data[PPSAS Code],MATCH(C25&amp;G25,Data[Check/Serial Number]&amp;Data[Series],0))))</f>
        <v>1990201000</v>
      </c>
      <c r="N25" s="102">
        <f t="array" ref="N25">SUM(IF((Data[Check/Serial Number]=C25)*(Data[PPSAS Code]=(M25)),Data[Credit]))</f>
        <v>807443.52</v>
      </c>
      <c r="O25" s="175">
        <f t="array" ref="O25">IF(H25=0,0,(INDEX(Data[PPSAS Code],MATCH(C25&amp;H25,Data[Check/Serial Number]&amp;Data[Series],0))))</f>
        <v>0</v>
      </c>
      <c r="P25" s="102">
        <f t="array" ref="P25">SUM(IF((Data[Check/Serial Number]=$C25)*(Data[PPSAS Code]=$O25),Data[Debit]))</f>
        <v>0</v>
      </c>
      <c r="Q25" s="143">
        <f t="shared" si="2"/>
        <v>0</v>
      </c>
    </row>
    <row r="26" spans="1:17" ht="25.5" x14ac:dyDescent="0.25">
      <c r="A26" s="130">
        <f t="array" ref="A26">IF(B26=0,0,(INDEX(Data!$B$9:$B$174,MATCH(B26,Data!$C$9:$C$174,0))))</f>
        <v>45673</v>
      </c>
      <c r="B26" s="185" t="s">
        <v>1370</v>
      </c>
      <c r="C26" s="172" t="str">
        <f t="shared" si="0"/>
        <v>1817229</v>
      </c>
      <c r="D26" s="131" t="str">
        <f t="array" ref="D26">IF(B26=0,0,(INDEX(Data!$J$9:$J$174,MATCH(B26,Data!$C$9:$C$174,0))))</f>
        <v>ADESSA CORPORATION</v>
      </c>
      <c r="E26" s="166" t="str">
        <f t="array" ref="E26">IF(B26=0,0,(INDEX(Data!$K$9:$K$174,MATCH(B26,Data!$C$9:$C$174,0))))</f>
        <v xml:space="preserve">Payment of aircon, floor mounted 3 toner for use of Design Unit/Carp-IC </v>
      </c>
      <c r="F26" s="184"/>
      <c r="G26" s="184">
        <v>2</v>
      </c>
      <c r="H26" s="184">
        <v>1</v>
      </c>
      <c r="I26" s="102"/>
      <c r="J26" s="175">
        <f t="array" ref="J26">IF(F26=0,0,(INDEX(Data[PPSAS Code],MATCH(C26&amp;F26,Data[Check/Serial Number]&amp;Data[Series],0))))</f>
        <v>0</v>
      </c>
      <c r="K26" s="129">
        <f t="array" ref="K26">SUM(IF((Data[Check/Serial Number]=C26)*(Data[PPSAS Code]=(J26)),Data[Credit]))</f>
        <v>0</v>
      </c>
      <c r="L26" s="129">
        <f t="shared" si="1"/>
        <v>48037354.170000002</v>
      </c>
      <c r="M26" s="176">
        <f t="array" ref="M26">IF(G26=0,0,(INDEX(Data[PPSAS Code],MATCH(C26&amp;G26,Data[Check/Serial Number]&amp;Data[Series],0))))</f>
        <v>2040104000</v>
      </c>
      <c r="N26" s="102">
        <f t="array" ref="N26">SUM(IF((Data[Check/Serial Number]=C26)*(Data[PPSAS Code]=(M26)),Data[Credit]))</f>
        <v>5400</v>
      </c>
      <c r="O26" s="175">
        <f t="array" ref="O26">IF(H26=0,0,(INDEX(Data[PPSAS Code],MATCH(C26&amp;H26,Data[Check/Serial Number]&amp;Data[Series],0))))</f>
        <v>2010101000</v>
      </c>
      <c r="P26" s="102">
        <f t="array" ref="P26">SUM(IF((Data[Check/Serial Number]=$C26)*(Data[PPSAS Code]=$O26),Data[Debit]))</f>
        <v>108000</v>
      </c>
      <c r="Q26" s="143">
        <f t="shared" si="2"/>
        <v>102600</v>
      </c>
    </row>
    <row r="27" spans="1:17" ht="25.5" x14ac:dyDescent="0.25">
      <c r="A27" s="130">
        <f t="array" ref="A27">IF(B27=0,0,(INDEX(Data!$B$9:$B$174,MATCH(B27,Data!$C$9:$C$174,0))))</f>
        <v>45673</v>
      </c>
      <c r="B27" s="185" t="s">
        <v>1370</v>
      </c>
      <c r="C27" s="172" t="str">
        <f t="shared" si="0"/>
        <v>1817229</v>
      </c>
      <c r="D27" s="131" t="str">
        <f t="array" ref="D27">IF(B27=0,0,(INDEX(Data!$J$9:$J$174,MATCH(B27,Data!$C$9:$C$174,0))))</f>
        <v>ADESSA CORPORATION</v>
      </c>
      <c r="E27" s="166" t="str">
        <f t="array" ref="E27">IF(B27=0,0,(INDEX(Data!$K$9:$K$174,MATCH(B27,Data!$C$9:$C$174,0))))</f>
        <v xml:space="preserve">Payment of aircon, floor mounted 3 toner for use of Design Unit/Carp-IC </v>
      </c>
      <c r="F27" s="184"/>
      <c r="G27" s="184">
        <v>3</v>
      </c>
      <c r="H27" s="184"/>
      <c r="I27" s="102"/>
      <c r="J27" s="175">
        <f t="array" ref="J27">IF(F27=0,0,(INDEX(Data[PPSAS Code],MATCH(C27&amp;F27,Data[Check/Serial Number]&amp;Data[Series],0))))</f>
        <v>0</v>
      </c>
      <c r="K27" s="129">
        <f t="array" ref="K27">SUM(IF((Data[Check/Serial Number]=C27)*(Data[PPSAS Code]=(J27)),Data[Credit]))</f>
        <v>0</v>
      </c>
      <c r="L27" s="129">
        <f t="shared" si="1"/>
        <v>48037354.170000002</v>
      </c>
      <c r="M27" s="176">
        <f t="array" ref="M27">IF(G27=0,0,(INDEX(Data[PPSAS Code],MATCH(C27&amp;G27,Data[Check/Serial Number]&amp;Data[Series],0))))</f>
        <v>2020101005</v>
      </c>
      <c r="N27" s="102">
        <f t="array" ref="N27">SUM(IF((Data[Check/Serial Number]=C27)*(Data[PPSAS Code]=(M27)),Data[Credit]))</f>
        <v>964.29</v>
      </c>
      <c r="O27" s="175">
        <f t="array" ref="O27">IF(H27=0,0,(INDEX(Data[PPSAS Code],MATCH(C27&amp;H27,Data[Check/Serial Number]&amp;Data[Series],0))))</f>
        <v>0</v>
      </c>
      <c r="P27" s="102">
        <f t="array" ref="P27">SUM(IF((Data[Check/Serial Number]=$C27)*(Data[PPSAS Code]=$O27),Data[Debit]))</f>
        <v>0</v>
      </c>
      <c r="Q27" s="143">
        <f t="shared" si="2"/>
        <v>101635.71</v>
      </c>
    </row>
    <row r="28" spans="1:17" ht="25.5" x14ac:dyDescent="0.25">
      <c r="A28" s="130">
        <f t="array" ref="A28">IF(B28=0,0,(INDEX(Data!$B$9:$B$174,MATCH(B28,Data!$C$9:$C$174,0))))</f>
        <v>45673</v>
      </c>
      <c r="B28" s="185" t="s">
        <v>1370</v>
      </c>
      <c r="C28" s="172" t="str">
        <f t="shared" si="0"/>
        <v>1817229</v>
      </c>
      <c r="D28" s="131" t="str">
        <f t="array" ref="D28">IF(B28=0,0,(INDEX(Data!$J$9:$J$174,MATCH(B28,Data!$C$9:$C$174,0))))</f>
        <v>ADESSA CORPORATION</v>
      </c>
      <c r="E28" s="166" t="str">
        <f t="array" ref="E28">IF(B28=0,0,(INDEX(Data!$K$9:$K$174,MATCH(B28,Data!$C$9:$C$174,0))))</f>
        <v xml:space="preserve">Payment of aircon, floor mounted 3 toner for use of Design Unit/Carp-IC </v>
      </c>
      <c r="F28" s="184">
        <v>5</v>
      </c>
      <c r="G28" s="184">
        <v>4</v>
      </c>
      <c r="H28" s="184"/>
      <c r="I28" s="102"/>
      <c r="J28" s="175" t="str">
        <f t="array" ref="J28">IF(F28=0,0,(INDEX(Data[PPSAS Code],MATCH(C28&amp;F28,Data[Check/Serial Number]&amp;Data[Series],0))))</f>
        <v>1010202000RO</v>
      </c>
      <c r="K28" s="129">
        <f t="array" ref="K28">SUM(IF((Data[Check/Serial Number]=C28)*(Data[PPSAS Code]=(J28)),Data[Credit]))</f>
        <v>96814.28</v>
      </c>
      <c r="L28" s="129">
        <f t="shared" si="1"/>
        <v>47940539.890000001</v>
      </c>
      <c r="M28" s="176">
        <f t="array" ref="M28">IF(G28=0,0,(INDEX(Data[PPSAS Code],MATCH(C28&amp;G28,Data[Check/Serial Number]&amp;Data[Series],0))))</f>
        <v>2020101002</v>
      </c>
      <c r="N28" s="102">
        <f t="array" ref="N28">SUM(IF((Data[Check/Serial Number]=C28)*(Data[PPSAS Code]=(M28)),Data[Credit]))</f>
        <v>4821.43</v>
      </c>
      <c r="O28" s="175">
        <f t="array" ref="O28">IF(H28=0,0,(INDEX(Data[PPSAS Code],MATCH(C28&amp;H28,Data[Check/Serial Number]&amp;Data[Series],0))))</f>
        <v>0</v>
      </c>
      <c r="P28" s="102">
        <f t="array" ref="P28">SUM(IF((Data[Check/Serial Number]=$C28)*(Data[PPSAS Code]=$O28),Data[Debit]))</f>
        <v>0</v>
      </c>
      <c r="Q28" s="143">
        <f t="shared" si="2"/>
        <v>0</v>
      </c>
    </row>
    <row r="29" spans="1:17" ht="38.25" x14ac:dyDescent="0.25">
      <c r="A29" s="130">
        <f t="array" ref="A29">IF(B29=0,0,(INDEX(Data!$B$9:$B$174,MATCH(B29,Data!$C$9:$C$174,0))))</f>
        <v>45673</v>
      </c>
      <c r="B29" s="185" t="s">
        <v>1375</v>
      </c>
      <c r="C29" s="172" t="str">
        <f t="shared" si="0"/>
        <v>1817230</v>
      </c>
      <c r="D29" s="131" t="str">
        <f t="array" ref="D29">IF(B29=0,0,(INDEX(Data!$J$9:$J$174,MATCH(B29,Data!$C$9:$C$174,0))))</f>
        <v>PANELCO III</v>
      </c>
      <c r="E29" s="166" t="str">
        <f t="array" ref="E29">IF(B29=0,0,(INDEX(Data!$K$9:$K$174,MATCH(B29,Data!$C$9:$C$174,0))))</f>
        <v>Payment of Electric consumption (9660.0KWH) of NIA-PIMO, Bayaoas, Urdaneta City, Pangasinan for the billing period of December 14, 2024 to January 14, 2025</v>
      </c>
      <c r="F29" s="184"/>
      <c r="G29" s="184"/>
      <c r="H29" s="184">
        <v>1</v>
      </c>
      <c r="I29" s="102"/>
      <c r="J29" s="175">
        <f t="array" ref="J29">IF(F29=0,0,(INDEX(Data[PPSAS Code],MATCH(C29&amp;F29,Data[Check/Serial Number]&amp;Data[Series],0))))</f>
        <v>0</v>
      </c>
      <c r="K29" s="129">
        <f t="array" ref="K29">SUM(IF((Data[Check/Serial Number]=C29)*(Data[PPSAS Code]=(J29)),Data[Credit]))</f>
        <v>0</v>
      </c>
      <c r="L29" s="129">
        <f t="shared" si="1"/>
        <v>47940539.890000001</v>
      </c>
      <c r="M29" s="176">
        <f t="array" ref="M29">IF(G29=0,0,(INDEX(Data[PPSAS Code],MATCH(C29&amp;G29,Data[Check/Serial Number]&amp;Data[Series],0))))</f>
        <v>0</v>
      </c>
      <c r="N29" s="102">
        <f t="array" ref="N29">SUM(IF((Data[Check/Serial Number]=C29)*(Data[PPSAS Code]=(M29)),Data[Credit]))</f>
        <v>0</v>
      </c>
      <c r="O29" s="175">
        <f t="array" ref="O29">IF(H29=0,0,(INDEX(Data[PPSAS Code],MATCH(C29&amp;H29,Data[Check/Serial Number]&amp;Data[Series],0))))</f>
        <v>5020402000</v>
      </c>
      <c r="P29" s="102">
        <f t="array" ref="P29">SUM(IF((Data[Check/Serial Number]=$C29)*(Data[PPSAS Code]=$O29),Data[Debit]))</f>
        <v>17573.27</v>
      </c>
      <c r="Q29" s="143">
        <f t="shared" si="2"/>
        <v>17573.27</v>
      </c>
    </row>
    <row r="30" spans="1:17" ht="35.25" customHeight="1" x14ac:dyDescent="0.25">
      <c r="A30" s="130">
        <f t="array" ref="A30">IF(B30=0,0,(INDEX(Data!$B$9:$B$174,MATCH(B30,Data!$C$9:$C$174,0))))</f>
        <v>45673</v>
      </c>
      <c r="B30" s="185" t="s">
        <v>1375</v>
      </c>
      <c r="C30" s="172" t="str">
        <f t="shared" si="0"/>
        <v>1817230</v>
      </c>
      <c r="D30" s="131" t="str">
        <f t="array" ref="D30">IF(B30=0,0,(INDEX(Data!$J$9:$J$174,MATCH(B30,Data!$C$9:$C$174,0))))</f>
        <v>PANELCO III</v>
      </c>
      <c r="E30" s="166" t="str">
        <f t="array" ref="E30">IF(B30=0,0,(INDEX(Data!$K$9:$K$174,MATCH(B30,Data!$C$9:$C$174,0))))</f>
        <v>Payment of Electric consumption (9660.0KWH) of NIA-PIMO, Bayaoas, Urdaneta City, Pangasinan for the billing period of December 14, 2024 to January 14, 2025</v>
      </c>
      <c r="F30" s="184">
        <v>4</v>
      </c>
      <c r="G30" s="184">
        <v>3</v>
      </c>
      <c r="H30" s="184">
        <v>2</v>
      </c>
      <c r="I30" s="102"/>
      <c r="J30" s="175" t="str">
        <f t="array" ref="J30">IF(F30=0,0,(INDEX(Data[PPSAS Code],MATCH(C30&amp;F30,Data[Check/Serial Number]&amp;Data[Series],0))))</f>
        <v>1010202000RO</v>
      </c>
      <c r="K30" s="129">
        <f t="array" ref="K30">SUM(IF((Data[Check/Serial Number]=C30)*(Data[PPSAS Code]=(J30)),Data[Credit]))</f>
        <v>130726</v>
      </c>
      <c r="L30" s="129">
        <f t="shared" si="1"/>
        <v>47809813.890000001</v>
      </c>
      <c r="M30" s="176">
        <f t="array" ref="M30">IF(G30=0,0,(INDEX(Data[PPSAS Code],MATCH(C30&amp;G30,Data[Check/Serial Number]&amp;Data[Series],0))))</f>
        <v>2020101002</v>
      </c>
      <c r="N30" s="102">
        <f t="array" ref="N30">SUM(IF((Data[Check/Serial Number]=C30)*(Data[PPSAS Code]=(M30)),Data[Credit]))</f>
        <v>4595.7</v>
      </c>
      <c r="O30" s="175">
        <f t="array" ref="O30">IF(H30=0,0,(INDEX(Data[PPSAS Code],MATCH(C30&amp;H30,Data[Check/Serial Number]&amp;Data[Series],0))))</f>
        <v>2010101000</v>
      </c>
      <c r="P30" s="102">
        <f t="array" ref="P30">SUM(IF((Data[Check/Serial Number]=$C30)*(Data[PPSAS Code]=$O30),Data[Debit]))</f>
        <v>117748.43</v>
      </c>
      <c r="Q30" s="143">
        <f t="shared" si="2"/>
        <v>0</v>
      </c>
    </row>
    <row r="31" spans="1:17" ht="25.5" x14ac:dyDescent="0.25">
      <c r="A31" s="130">
        <f t="array" ref="A31">IF(B31=0,0,(INDEX(Data!$B$9:$B$174,MATCH(B31,Data!$C$9:$C$174,0))))</f>
        <v>45673</v>
      </c>
      <c r="B31" s="185" t="s">
        <v>1387</v>
      </c>
      <c r="C31" s="172" t="str">
        <f t="shared" si="0"/>
        <v>DM-2025-01-003</v>
      </c>
      <c r="D31" s="131" t="str">
        <f t="array" ref="D31">IF(B31=0,0,(INDEX(Data!$J$9:$J$174,MATCH(B31,Data!$C$9:$C$174,0))))</f>
        <v xml:space="preserve">JERICO T .BARAQUIO ET AL. </v>
      </c>
      <c r="E31" s="166" t="str">
        <f t="array" ref="E31">IF(B31=0,0,(INDEX(Data!$K$9:$K$174,MATCH(B31,Data!$C$9:$C$174,0))))</f>
        <v>Wages and Allowances of NIA-Pangasinan IMO ( Casual- CARP- IC/ Capital Outlay) for the period January 01-31, 2025</v>
      </c>
      <c r="F31" s="184"/>
      <c r="G31" s="184"/>
      <c r="H31" s="184">
        <v>1</v>
      </c>
      <c r="I31" s="102"/>
      <c r="J31" s="175">
        <f t="array" ref="J31">IF(F31=0,0,(INDEX(Data[PPSAS Code],MATCH(C31&amp;F31,Data[Check/Serial Number]&amp;Data[Series],0))))</f>
        <v>0</v>
      </c>
      <c r="K31" s="129">
        <f t="array" ref="K31">SUM(IF((Data[Check/Serial Number]=C31)*(Data[PPSAS Code]=(J31)),Data[Credit]))</f>
        <v>0</v>
      </c>
      <c r="L31" s="129">
        <f t="shared" si="1"/>
        <v>47809813.890000001</v>
      </c>
      <c r="M31" s="176">
        <f t="array" ref="M31">IF(G31=0,0,(INDEX(Data[PPSAS Code],MATCH(C31&amp;G31,Data[Check/Serial Number]&amp;Data[Series],0))))</f>
        <v>0</v>
      </c>
      <c r="N31" s="102">
        <f t="array" ref="N31">SUM(IF((Data[Check/Serial Number]=C31)*(Data[PPSAS Code]=(M31)),Data[Credit]))</f>
        <v>0</v>
      </c>
      <c r="O31" s="175">
        <f t="array" ref="O31">IF(H31=0,0,(INDEX(Data[PPSAS Code],MATCH(C31&amp;H31,Data[Check/Serial Number]&amp;Data[Series],0))))</f>
        <v>5010102000</v>
      </c>
      <c r="P31" s="102">
        <f t="array" ref="P31">SUM(IF((Data[Check/Serial Number]=$C31)*(Data[PPSAS Code]=$O31),Data[Debit]))</f>
        <v>80999.820000000007</v>
      </c>
      <c r="Q31" s="143">
        <f t="shared" si="2"/>
        <v>80999.820000000007</v>
      </c>
    </row>
    <row r="32" spans="1:17" ht="25.5" x14ac:dyDescent="0.25">
      <c r="A32" s="130">
        <f t="array" ref="A32">IF(B32=0,0,(INDEX(Data!$B$9:$B$174,MATCH(B32,Data!$C$9:$C$174,0))))</f>
        <v>45673</v>
      </c>
      <c r="B32" s="185" t="s">
        <v>1387</v>
      </c>
      <c r="C32" s="172" t="str">
        <f t="shared" si="0"/>
        <v>DM-2025-01-003</v>
      </c>
      <c r="D32" s="131" t="str">
        <f t="array" ref="D32">IF(B32=0,0,(INDEX(Data!$J$9:$J$174,MATCH(B32,Data!$C$9:$C$174,0))))</f>
        <v xml:space="preserve">JERICO T .BARAQUIO ET AL. </v>
      </c>
      <c r="E32" s="166" t="str">
        <f t="array" ref="E32">IF(B32=0,0,(INDEX(Data!$K$9:$K$174,MATCH(B32,Data!$C$9:$C$174,0))))</f>
        <v>Wages and Allowances of NIA-Pangasinan IMO ( Casual- CARP- IC/ Capital Outlay) for the period January 01-31, 2025</v>
      </c>
      <c r="F32" s="184"/>
      <c r="G32" s="184">
        <v>3</v>
      </c>
      <c r="H32" s="184">
        <v>2</v>
      </c>
      <c r="I32" s="102"/>
      <c r="J32" s="175">
        <f t="array" ref="J32">IF(F32=0,0,(INDEX(Data[PPSAS Code],MATCH(C32&amp;F32,Data[Check/Serial Number]&amp;Data[Series],0))))</f>
        <v>0</v>
      </c>
      <c r="K32" s="129">
        <f t="array" ref="K32">SUM(IF((Data[Check/Serial Number]=C32)*(Data[PPSAS Code]=(J32)),Data[Credit]))</f>
        <v>0</v>
      </c>
      <c r="L32" s="129">
        <f t="shared" si="1"/>
        <v>47809813.890000001</v>
      </c>
      <c r="M32" s="176">
        <f t="array" ref="M32">IF(G32=0,0,(INDEX(Data[PPSAS Code],MATCH(C32&amp;G32,Data[Check/Serial Number]&amp;Data[Series],0))))</f>
        <v>2020101001</v>
      </c>
      <c r="N32" s="102">
        <f t="array" ref="N32">SUM(IF((Data[Check/Serial Number]=C32)*(Data[PPSAS Code]=(M32)),Data[Credit]))</f>
        <v>393.18</v>
      </c>
      <c r="O32" s="175">
        <f t="array" ref="O32">IF(H32=0,0,(INDEX(Data[PPSAS Code],MATCH(C32&amp;H32,Data[Check/Serial Number]&amp;Data[Series],0))))</f>
        <v>5010201000</v>
      </c>
      <c r="P32" s="102">
        <f t="array" ref="P32">SUM(IF((Data[Check/Serial Number]=$C32)*(Data[PPSAS Code]=$O32),Data[Debit]))</f>
        <v>6000</v>
      </c>
      <c r="Q32" s="143">
        <f t="shared" si="2"/>
        <v>86606.64</v>
      </c>
    </row>
    <row r="33" spans="1:17" ht="25.5" x14ac:dyDescent="0.25">
      <c r="A33" s="130">
        <f t="array" ref="A33">IF(B33=0,0,(INDEX(Data!$B$9:$B$174,MATCH(B33,Data!$C$9:$C$174,0))))</f>
        <v>45673</v>
      </c>
      <c r="B33" s="185" t="s">
        <v>1387</v>
      </c>
      <c r="C33" s="172" t="str">
        <f t="shared" si="0"/>
        <v>DM-2025-01-003</v>
      </c>
      <c r="D33" s="131" t="str">
        <f t="array" ref="D33">IF(B33=0,0,(INDEX(Data!$J$9:$J$174,MATCH(B33,Data!$C$9:$C$174,0))))</f>
        <v xml:space="preserve">JERICO T .BARAQUIO ET AL. </v>
      </c>
      <c r="E33" s="166" t="str">
        <f t="array" ref="E33">IF(B33=0,0,(INDEX(Data!$K$9:$K$174,MATCH(B33,Data!$C$9:$C$174,0))))</f>
        <v>Wages and Allowances of NIA-Pangasinan IMO ( Casual- CARP- IC/ Capital Outlay) for the period January 01-31, 2025</v>
      </c>
      <c r="F33" s="184"/>
      <c r="G33" s="184">
        <v>4</v>
      </c>
      <c r="H33" s="184"/>
      <c r="I33" s="102"/>
      <c r="J33" s="175">
        <f t="array" ref="J33">IF(F33=0,0,(INDEX(Data[PPSAS Code],MATCH(C33&amp;F33,Data[Check/Serial Number]&amp;Data[Series],0))))</f>
        <v>0</v>
      </c>
      <c r="K33" s="129">
        <f t="array" ref="K33">SUM(IF((Data[Check/Serial Number]=C33)*(Data[PPSAS Code]=(J33)),Data[Credit]))</f>
        <v>0</v>
      </c>
      <c r="L33" s="129">
        <f t="shared" si="1"/>
        <v>47809813.890000001</v>
      </c>
      <c r="M33" s="176">
        <f t="array" ref="M33">IF(G33=0,0,(INDEX(Data[PPSAS Code],MATCH(C33&amp;G33,Data[Check/Serial Number]&amp;Data[Series],0))))</f>
        <v>2020102001</v>
      </c>
      <c r="N33" s="102">
        <f t="array" ref="N33">SUM(IF((Data[Check/Serial Number]=C33)*(Data[PPSAS Code]=(M33)),Data[Credit]))</f>
        <v>7289.97</v>
      </c>
      <c r="O33" s="175">
        <f t="array" ref="O33">IF(H33=0,0,(INDEX(Data[PPSAS Code],MATCH(C33&amp;H33,Data[Check/Serial Number]&amp;Data[Series],0))))</f>
        <v>0</v>
      </c>
      <c r="P33" s="102">
        <f t="array" ref="P33">SUM(IF((Data[Check/Serial Number]=$C33)*(Data[PPSAS Code]=$O33),Data[Debit]))</f>
        <v>0</v>
      </c>
      <c r="Q33" s="143">
        <f t="shared" si="2"/>
        <v>79316.67</v>
      </c>
    </row>
    <row r="34" spans="1:17" ht="25.5" x14ac:dyDescent="0.25">
      <c r="A34" s="130">
        <f t="array" ref="A34">IF(B34=0,0,(INDEX(Data!$B$9:$B$174,MATCH(B34,Data!$C$9:$C$174,0))))</f>
        <v>45673</v>
      </c>
      <c r="B34" s="185" t="s">
        <v>1387</v>
      </c>
      <c r="C34" s="172" t="str">
        <f t="shared" si="0"/>
        <v>DM-2025-01-003</v>
      </c>
      <c r="D34" s="131" t="str">
        <f t="array" ref="D34">IF(B34=0,0,(INDEX(Data!$J$9:$J$174,MATCH(B34,Data!$C$9:$C$174,0))))</f>
        <v xml:space="preserve">JERICO T .BARAQUIO ET AL. </v>
      </c>
      <c r="E34" s="166" t="str">
        <f t="array" ref="E34">IF(B34=0,0,(INDEX(Data!$K$9:$K$174,MATCH(B34,Data!$C$9:$C$174,0))))</f>
        <v>Wages and Allowances of NIA-Pangasinan IMO ( Casual- CARP- IC/ Capital Outlay) for the period January 01-31, 2025</v>
      </c>
      <c r="F34" s="184"/>
      <c r="G34" s="184">
        <v>5</v>
      </c>
      <c r="H34" s="184"/>
      <c r="I34" s="102"/>
      <c r="J34" s="175">
        <f t="array" ref="J34">IF(F34=0,0,(INDEX(Data[PPSAS Code],MATCH(C34&amp;F34,Data[Check/Serial Number]&amp;Data[Series],0))))</f>
        <v>0</v>
      </c>
      <c r="K34" s="129">
        <f t="array" ref="K34">SUM(IF((Data[Check/Serial Number]=C34)*(Data[PPSAS Code]=(J34)),Data[Credit]))</f>
        <v>0</v>
      </c>
      <c r="L34" s="129">
        <f t="shared" si="1"/>
        <v>47809813.890000001</v>
      </c>
      <c r="M34" s="176">
        <f t="array" ref="M34">IF(G34=0,0,(INDEX(Data[PPSAS Code],MATCH(C34&amp;G34,Data[Check/Serial Number]&amp;Data[Series],0))))</f>
        <v>2020103001</v>
      </c>
      <c r="N34" s="102">
        <f t="array" ref="N34">SUM(IF((Data[Check/Serial Number]=C34)*(Data[PPSAS Code]=(M34)),Data[Credit]))</f>
        <v>1740</v>
      </c>
      <c r="O34" s="175">
        <f t="array" ref="O34">IF(H34=0,0,(INDEX(Data[PPSAS Code],MATCH(C34&amp;H34,Data[Check/Serial Number]&amp;Data[Series],0))))</f>
        <v>0</v>
      </c>
      <c r="P34" s="102">
        <f t="array" ref="P34">SUM(IF((Data[Check/Serial Number]=$C34)*(Data[PPSAS Code]=$O34),Data[Debit]))</f>
        <v>0</v>
      </c>
      <c r="Q34" s="143">
        <f t="shared" si="2"/>
        <v>77576.67</v>
      </c>
    </row>
    <row r="35" spans="1:17" ht="25.5" x14ac:dyDescent="0.25">
      <c r="A35" s="130">
        <f t="array" ref="A35">IF(B35=0,0,(INDEX(Data!$B$9:$B$174,MATCH(B35,Data!$C$9:$C$174,0))))</f>
        <v>45673</v>
      </c>
      <c r="B35" s="185" t="s">
        <v>1387</v>
      </c>
      <c r="C35" s="172" t="str">
        <f t="shared" si="0"/>
        <v>DM-2025-01-003</v>
      </c>
      <c r="D35" s="131" t="str">
        <f t="array" ref="D35">IF(B35=0,0,(INDEX(Data!$J$9:$J$174,MATCH(B35,Data!$C$9:$C$174,0))))</f>
        <v xml:space="preserve">JERICO T .BARAQUIO ET AL. </v>
      </c>
      <c r="E35" s="166" t="str">
        <f t="array" ref="E35">IF(B35=0,0,(INDEX(Data!$K$9:$K$174,MATCH(B35,Data!$C$9:$C$174,0))))</f>
        <v>Wages and Allowances of NIA-Pangasinan IMO ( Casual- CARP- IC/ Capital Outlay) for the period January 01-31, 2025</v>
      </c>
      <c r="F35" s="184"/>
      <c r="G35" s="184">
        <v>6</v>
      </c>
      <c r="H35" s="184"/>
      <c r="I35" s="102"/>
      <c r="J35" s="175">
        <f t="array" ref="J35">IF(F35=0,0,(INDEX(Data[PPSAS Code],MATCH(C35&amp;F35,Data[Check/Serial Number]&amp;Data[Series],0))))</f>
        <v>0</v>
      </c>
      <c r="K35" s="129">
        <f t="array" ref="K35">SUM(IF((Data[Check/Serial Number]=C35)*(Data[PPSAS Code]=(J35)),Data[Credit]))</f>
        <v>0</v>
      </c>
      <c r="L35" s="129">
        <f t="shared" si="1"/>
        <v>47809813.890000001</v>
      </c>
      <c r="M35" s="176">
        <f t="array" ref="M35">IF(G35=0,0,(INDEX(Data[PPSAS Code],MATCH(C35&amp;G35,Data[Check/Serial Number]&amp;Data[Series],0))))</f>
        <v>2020103002</v>
      </c>
      <c r="N35" s="102">
        <f t="array" ref="N35">SUM(IF((Data[Check/Serial Number]=C35)*(Data[PPSAS Code]=(M35)),Data[Credit]))</f>
        <v>1340.92</v>
      </c>
      <c r="O35" s="175">
        <f t="array" ref="O35">IF(H35=0,0,(INDEX(Data[PPSAS Code],MATCH(C35&amp;H35,Data[Check/Serial Number]&amp;Data[Series],0))))</f>
        <v>0</v>
      </c>
      <c r="P35" s="102">
        <f t="array" ref="P35">SUM(IF((Data[Check/Serial Number]=$C35)*(Data[PPSAS Code]=$O35),Data[Debit]))</f>
        <v>0</v>
      </c>
      <c r="Q35" s="143">
        <f t="shared" si="2"/>
        <v>76235.75</v>
      </c>
    </row>
    <row r="36" spans="1:17" ht="25.5" x14ac:dyDescent="0.25">
      <c r="A36" s="130">
        <f t="array" ref="A36">IF(B36=0,0,(INDEX(Data!$B$9:$B$174,MATCH(B36,Data!$C$9:$C$174,0))))</f>
        <v>45673</v>
      </c>
      <c r="B36" s="185" t="s">
        <v>1387</v>
      </c>
      <c r="C36" s="172" t="str">
        <f t="shared" si="0"/>
        <v>DM-2025-01-003</v>
      </c>
      <c r="D36" s="131" t="str">
        <f t="array" ref="D36">IF(B36=0,0,(INDEX(Data!$J$9:$J$174,MATCH(B36,Data!$C$9:$C$174,0))))</f>
        <v xml:space="preserve">JERICO T .BARAQUIO ET AL. </v>
      </c>
      <c r="E36" s="166" t="str">
        <f t="array" ref="E36">IF(B36=0,0,(INDEX(Data!$K$9:$K$174,MATCH(B36,Data!$C$9:$C$174,0))))</f>
        <v>Wages and Allowances of NIA-Pangasinan IMO ( Casual- CARP- IC/ Capital Outlay) for the period January 01-31, 2025</v>
      </c>
      <c r="F36" s="184">
        <v>8</v>
      </c>
      <c r="G36" s="184">
        <v>7</v>
      </c>
      <c r="H36" s="184"/>
      <c r="I36" s="102"/>
      <c r="J36" s="175" t="str">
        <f t="array" ref="J36">IF(F36=0,0,(INDEX(Data[PPSAS Code],MATCH(C36&amp;F36,Data[Check/Serial Number]&amp;Data[Series],0))))</f>
        <v>1010202000RO</v>
      </c>
      <c r="K36" s="129">
        <f t="array" ref="K36">SUM(IF((Data[Check/Serial Number]=C36)*(Data[PPSAS Code]=(J36)),Data[Credit]))</f>
        <v>33732.160000000003</v>
      </c>
      <c r="L36" s="129">
        <f t="shared" si="1"/>
        <v>47776081.729999997</v>
      </c>
      <c r="M36" s="176">
        <f t="array" ref="M36">IF(G36=0,0,(INDEX(Data[PPSAS Code],MATCH(C36&amp;G36,Data[Check/Serial Number]&amp;Data[Series],0))))</f>
        <v>2020104000</v>
      </c>
      <c r="N36" s="102">
        <f t="array" ref="N36">SUM(IF((Data[Check/Serial Number]=C36)*(Data[PPSAS Code]=(M36)),Data[Credit]))</f>
        <v>2025</v>
      </c>
      <c r="O36" s="175">
        <f t="array" ref="O36">IF(H36=0,0,(INDEX(Data[PPSAS Code],MATCH(C36&amp;H36,Data[Check/Serial Number]&amp;Data[Series],0))))</f>
        <v>0</v>
      </c>
      <c r="P36" s="102">
        <f t="array" ref="P36">SUM(IF((Data[Check/Serial Number]=$C36)*(Data[PPSAS Code]=$O36),Data[Debit]))</f>
        <v>0</v>
      </c>
      <c r="Q36" s="143">
        <f t="shared" si="2"/>
        <v>40478.589999999997</v>
      </c>
    </row>
    <row r="37" spans="1:17" x14ac:dyDescent="0.25">
      <c r="A37" s="130">
        <f t="array" ref="A37">IF(B37=0,0,(INDEX(Data!$B$9:$B$174,MATCH(B37,Data!$C$9:$C$174,0))))</f>
        <v>45673</v>
      </c>
      <c r="B37" s="185" t="s">
        <v>1388</v>
      </c>
      <c r="C37" s="172" t="str">
        <f t="shared" si="0"/>
        <v>DM-2025-01-004</v>
      </c>
      <c r="D37" s="131" t="str">
        <f t="array" ref="D37">IF(B37=0,0,(INDEX(Data!$J$9:$J$174,MATCH(B37,Data!$C$9:$C$174,0))))</f>
        <v>DANILO L. ABES ET AL.</v>
      </c>
      <c r="E37" s="166" t="str">
        <f t="array" ref="E37">IF(B37=0,0,(INDEX(Data!$K$9:$K$174,MATCH(B37,Data!$C$9:$C$174,0))))</f>
        <v>Salaries &amp; Allowances of NIA Pangasinan IMO/ CARP</v>
      </c>
      <c r="F37" s="184"/>
      <c r="G37" s="184"/>
      <c r="H37" s="184">
        <v>1</v>
      </c>
      <c r="I37" s="102"/>
      <c r="J37" s="175">
        <f t="array" ref="J37">IF(F37=0,0,(INDEX(Data[PPSAS Code],MATCH(C37&amp;F37,Data[Check/Serial Number]&amp;Data[Series],0))))</f>
        <v>0</v>
      </c>
      <c r="K37" s="129">
        <f t="array" ref="K37">SUM(IF((Data[Check/Serial Number]=C37)*(Data[PPSAS Code]=(J37)),Data[Credit]))</f>
        <v>0</v>
      </c>
      <c r="L37" s="129">
        <f t="shared" si="1"/>
        <v>47776081.729999997</v>
      </c>
      <c r="M37" s="176">
        <f t="array" ref="M37">IF(G37=0,0,(INDEX(Data[PPSAS Code],MATCH(C37&amp;G37,Data[Check/Serial Number]&amp;Data[Series],0))))</f>
        <v>0</v>
      </c>
      <c r="N37" s="102">
        <f t="array" ref="N37">SUM(IF((Data[Check/Serial Number]=C37)*(Data[PPSAS Code]=(M37)),Data[Credit]))</f>
        <v>0</v>
      </c>
      <c r="O37" s="175">
        <f t="array" ref="O37">IF(H37=0,0,(INDEX(Data[PPSAS Code],MATCH(C37&amp;H37,Data[Check/Serial Number]&amp;Data[Series],0))))</f>
        <v>5010101000</v>
      </c>
      <c r="P37" s="102">
        <f t="array" ref="P37">SUM(IF((Data[Check/Serial Number]=$C37)*(Data[PPSAS Code]=$O37),Data[Debit]))</f>
        <v>86965</v>
      </c>
      <c r="Q37" s="143">
        <f t="shared" si="2"/>
        <v>127443.59</v>
      </c>
    </row>
    <row r="38" spans="1:17" x14ac:dyDescent="0.25">
      <c r="A38" s="130">
        <f t="array" ref="A38">IF(B38=0,0,(INDEX(Data!$B$9:$B$174,MATCH(B38,Data!$C$9:$C$174,0))))</f>
        <v>45673</v>
      </c>
      <c r="B38" s="185" t="s">
        <v>1388</v>
      </c>
      <c r="C38" s="172" t="str">
        <f t="shared" si="0"/>
        <v>DM-2025-01-004</v>
      </c>
      <c r="D38" s="131" t="str">
        <f t="array" ref="D38">IF(B38=0,0,(INDEX(Data!$J$9:$J$174,MATCH(B38,Data!$C$9:$C$174,0))))</f>
        <v>DANILO L. ABES ET AL.</v>
      </c>
      <c r="E38" s="166" t="str">
        <f t="array" ref="E38">IF(B38=0,0,(INDEX(Data!$K$9:$K$174,MATCH(B38,Data!$C$9:$C$174,0))))</f>
        <v>Salaries &amp; Allowances of NIA Pangasinan IMO/ CARP</v>
      </c>
      <c r="F38" s="184"/>
      <c r="G38" s="184">
        <v>3</v>
      </c>
      <c r="H38" s="184">
        <v>2</v>
      </c>
      <c r="I38" s="102"/>
      <c r="J38" s="175">
        <f t="array" ref="J38">IF(F38=0,0,(INDEX(Data[PPSAS Code],MATCH(C38&amp;F38,Data[Check/Serial Number]&amp;Data[Series],0))))</f>
        <v>0</v>
      </c>
      <c r="K38" s="129">
        <f t="array" ref="K38">SUM(IF((Data[Check/Serial Number]=C38)*(Data[PPSAS Code]=(J38)),Data[Credit]))</f>
        <v>0</v>
      </c>
      <c r="L38" s="129">
        <f t="shared" si="1"/>
        <v>47776081.729999997</v>
      </c>
      <c r="M38" s="176">
        <f t="array" ref="M38">IF(G38=0,0,(INDEX(Data[PPSAS Code],MATCH(C38&amp;G38,Data[Check/Serial Number]&amp;Data[Series],0))))</f>
        <v>2020101001</v>
      </c>
      <c r="N38" s="102">
        <f t="array" ref="N38">SUM(IF((Data[Check/Serial Number]=C38)*(Data[PPSAS Code]=(M38)),Data[Credit]))</f>
        <v>2007.26</v>
      </c>
      <c r="O38" s="175">
        <f t="array" ref="O38">IF(H38=0,0,(INDEX(Data[PPSAS Code],MATCH(C38&amp;H38,Data[Check/Serial Number]&amp;Data[Series],0))))</f>
        <v>5010201000</v>
      </c>
      <c r="P38" s="102">
        <f t="array" ref="P38">SUM(IF((Data[Check/Serial Number]=$C38)*(Data[PPSAS Code]=$O38),Data[Debit]))</f>
        <v>6000</v>
      </c>
      <c r="Q38" s="143">
        <f t="shared" si="2"/>
        <v>131436.32999999999</v>
      </c>
    </row>
    <row r="39" spans="1:17" x14ac:dyDescent="0.25">
      <c r="A39" s="130">
        <f t="array" ref="A39">IF(B39=0,0,(INDEX(Data!$B$9:$B$174,MATCH(B39,Data!$C$9:$C$174,0))))</f>
        <v>45673</v>
      </c>
      <c r="B39" s="185" t="s">
        <v>1388</v>
      </c>
      <c r="C39" s="172" t="str">
        <f t="shared" si="0"/>
        <v>DM-2025-01-004</v>
      </c>
      <c r="D39" s="131" t="str">
        <f t="array" ref="D39">IF(B39=0,0,(INDEX(Data!$J$9:$J$174,MATCH(B39,Data!$C$9:$C$174,0))))</f>
        <v>DANILO L. ABES ET AL.</v>
      </c>
      <c r="E39" s="166" t="str">
        <f t="array" ref="E39">IF(B39=0,0,(INDEX(Data!$K$9:$K$174,MATCH(B39,Data!$C$9:$C$174,0))))</f>
        <v>Salaries &amp; Allowances of NIA Pangasinan IMO/ CARP</v>
      </c>
      <c r="F39" s="184"/>
      <c r="G39" s="184">
        <v>4</v>
      </c>
      <c r="H39" s="184"/>
      <c r="I39" s="102"/>
      <c r="J39" s="175">
        <f t="array" ref="J39">IF(F39=0,0,(INDEX(Data[PPSAS Code],MATCH(C39&amp;F39,Data[Check/Serial Number]&amp;Data[Series],0))))</f>
        <v>0</v>
      </c>
      <c r="K39" s="129">
        <f t="array" ref="K39">SUM(IF((Data[Check/Serial Number]=C39)*(Data[PPSAS Code]=(J39)),Data[Credit]))</f>
        <v>0</v>
      </c>
      <c r="L39" s="129">
        <f t="shared" si="1"/>
        <v>47776081.729999997</v>
      </c>
      <c r="M39" s="176">
        <f t="array" ref="M39">IF(G39=0,0,(INDEX(Data[PPSAS Code],MATCH(C39&amp;G39,Data[Check/Serial Number]&amp;Data[Series],0))))</f>
        <v>2020102001</v>
      </c>
      <c r="N39" s="102">
        <f t="array" ref="N39">SUM(IF((Data[Check/Serial Number]=C39)*(Data[PPSAS Code]=(M39)),Data[Credit]))</f>
        <v>7826.85</v>
      </c>
      <c r="O39" s="175">
        <f t="array" ref="O39">IF(H39=0,0,(INDEX(Data[PPSAS Code],MATCH(C39&amp;H39,Data[Check/Serial Number]&amp;Data[Series],0))))</f>
        <v>0</v>
      </c>
      <c r="P39" s="102">
        <f t="array" ref="P39">SUM(IF((Data[Check/Serial Number]=$C39)*(Data[PPSAS Code]=$O39),Data[Debit]))</f>
        <v>0</v>
      </c>
      <c r="Q39" s="143">
        <f t="shared" si="2"/>
        <v>123609.48</v>
      </c>
    </row>
    <row r="40" spans="1:17" x14ac:dyDescent="0.25">
      <c r="A40" s="130">
        <f t="array" ref="A40">IF(B40=0,0,(INDEX(Data!$B$9:$B$174,MATCH(B40,Data!$C$9:$C$174,0))))</f>
        <v>45673</v>
      </c>
      <c r="B40" s="185" t="s">
        <v>1388</v>
      </c>
      <c r="C40" s="172" t="str">
        <f t="shared" si="0"/>
        <v>DM-2025-01-004</v>
      </c>
      <c r="D40" s="131" t="str">
        <f t="array" ref="D40">IF(B40=0,0,(INDEX(Data!$J$9:$J$174,MATCH(B40,Data!$C$9:$C$174,0))))</f>
        <v>DANILO L. ABES ET AL.</v>
      </c>
      <c r="E40" s="166" t="str">
        <f t="array" ref="E40">IF(B40=0,0,(INDEX(Data!$K$9:$K$174,MATCH(B40,Data!$C$9:$C$174,0))))</f>
        <v>Salaries &amp; Allowances of NIA Pangasinan IMO/ CARP</v>
      </c>
      <c r="F40" s="184"/>
      <c r="G40" s="184">
        <v>5</v>
      </c>
      <c r="H40" s="184"/>
      <c r="I40" s="102"/>
      <c r="J40" s="175">
        <f t="array" ref="J40">IF(F40=0,0,(INDEX(Data[PPSAS Code],MATCH(C40&amp;F40,Data[Check/Serial Number]&amp;Data[Series],0))))</f>
        <v>0</v>
      </c>
      <c r="K40" s="129">
        <f t="array" ref="K40">SUM(IF((Data[Check/Serial Number]=C40)*(Data[PPSAS Code]=(J40)),Data[Credit]))</f>
        <v>0</v>
      </c>
      <c r="L40" s="129">
        <f t="shared" si="1"/>
        <v>47776081.729999997</v>
      </c>
      <c r="M40" s="176">
        <f t="array" ref="M40">IF(G40=0,0,(INDEX(Data[PPSAS Code],MATCH(C40&amp;G40,Data[Check/Serial Number]&amp;Data[Series],0))))</f>
        <v>2020102003</v>
      </c>
      <c r="N40" s="102">
        <f t="array" ref="N40">SUM(IF((Data[Check/Serial Number]=C40)*(Data[PPSAS Code]=(M40)),Data[Credit]))</f>
        <v>5637.79</v>
      </c>
      <c r="O40" s="175">
        <f t="array" ref="O40">IF(H40=0,0,(INDEX(Data[PPSAS Code],MATCH(C40&amp;H40,Data[Check/Serial Number]&amp;Data[Series],0))))</f>
        <v>0</v>
      </c>
      <c r="P40" s="102">
        <f t="array" ref="P40">SUM(IF((Data[Check/Serial Number]=$C40)*(Data[PPSAS Code]=$O40),Data[Debit]))</f>
        <v>0</v>
      </c>
      <c r="Q40" s="143">
        <f t="shared" si="2"/>
        <v>117971.69</v>
      </c>
    </row>
    <row r="41" spans="1:17" x14ac:dyDescent="0.25">
      <c r="A41" s="130">
        <f t="array" ref="A41">IF(B41=0,0,(INDEX(Data!$B$9:$B$174,MATCH(B41,Data!$C$9:$C$174,0))))</f>
        <v>45673</v>
      </c>
      <c r="B41" s="185" t="s">
        <v>1388</v>
      </c>
      <c r="C41" s="172" t="str">
        <f t="shared" si="0"/>
        <v>DM-2025-01-004</v>
      </c>
      <c r="D41" s="131" t="str">
        <f t="array" ref="D41">IF(B41=0,0,(INDEX(Data!$J$9:$J$174,MATCH(B41,Data!$C$9:$C$174,0))))</f>
        <v>DANILO L. ABES ET AL.</v>
      </c>
      <c r="E41" s="166" t="str">
        <f t="array" ref="E41">IF(B41=0,0,(INDEX(Data!$K$9:$K$174,MATCH(B41,Data!$C$9:$C$174,0))))</f>
        <v>Salaries &amp; Allowances of NIA Pangasinan IMO/ CARP</v>
      </c>
      <c r="F41" s="184"/>
      <c r="G41" s="184">
        <v>6</v>
      </c>
      <c r="H41" s="184"/>
      <c r="I41" s="102"/>
      <c r="J41" s="175">
        <f t="array" ref="J41">IF(F41=0,0,(INDEX(Data[PPSAS Code],MATCH(C41&amp;F41,Data[Check/Serial Number]&amp;Data[Series],0))))</f>
        <v>0</v>
      </c>
      <c r="K41" s="129">
        <f t="array" ref="K41">SUM(IF((Data[Check/Serial Number]=C41)*(Data[PPSAS Code]=(J41)),Data[Credit]))</f>
        <v>0</v>
      </c>
      <c r="L41" s="129">
        <f t="shared" si="1"/>
        <v>47776081.729999997</v>
      </c>
      <c r="M41" s="176">
        <f t="array" ref="M41">IF(G41=0,0,(INDEX(Data[PPSAS Code],MATCH(C41&amp;G41,Data[Check/Serial Number]&amp;Data[Series],0))))</f>
        <v>2020103001</v>
      </c>
      <c r="N41" s="102">
        <f t="array" ref="N41">SUM(IF((Data[Check/Serial Number]=C41)*(Data[PPSAS Code]=(M41)),Data[Credit]))</f>
        <v>1739.3</v>
      </c>
      <c r="O41" s="175">
        <f t="array" ref="O41">IF(H41=0,0,(INDEX(Data[PPSAS Code],MATCH(C41&amp;H41,Data[Check/Serial Number]&amp;Data[Series],0))))</f>
        <v>0</v>
      </c>
      <c r="P41" s="102">
        <f t="array" ref="P41">SUM(IF((Data[Check/Serial Number]=$C41)*(Data[PPSAS Code]=$O41),Data[Debit]))</f>
        <v>0</v>
      </c>
      <c r="Q41" s="143">
        <f t="shared" si="2"/>
        <v>116232.39</v>
      </c>
    </row>
    <row r="42" spans="1:17" x14ac:dyDescent="0.25">
      <c r="A42" s="130">
        <f t="array" ref="A42">IF(B42=0,0,(INDEX(Data!$B$9:$B$174,MATCH(B42,Data!$C$9:$C$174,0))))</f>
        <v>45673</v>
      </c>
      <c r="B42" s="185" t="s">
        <v>1388</v>
      </c>
      <c r="C42" s="172" t="str">
        <f t="shared" si="0"/>
        <v>DM-2025-01-004</v>
      </c>
      <c r="D42" s="131" t="str">
        <f t="array" ref="D42">IF(B42=0,0,(INDEX(Data!$J$9:$J$174,MATCH(B42,Data!$C$9:$C$174,0))))</f>
        <v>DANILO L. ABES ET AL.</v>
      </c>
      <c r="E42" s="166" t="str">
        <f t="array" ref="E42">IF(B42=0,0,(INDEX(Data!$K$9:$K$174,MATCH(B42,Data!$C$9:$C$174,0))))</f>
        <v>Salaries &amp; Allowances of NIA Pangasinan IMO/ CARP</v>
      </c>
      <c r="F42" s="184"/>
      <c r="G42" s="184">
        <v>7</v>
      </c>
      <c r="H42" s="184"/>
      <c r="I42" s="102"/>
      <c r="J42" s="175">
        <f t="array" ref="J42">IF(F42=0,0,(INDEX(Data[PPSAS Code],MATCH(C42&amp;F42,Data[Check/Serial Number]&amp;Data[Series],0))))</f>
        <v>0</v>
      </c>
      <c r="K42" s="129">
        <f t="array" ref="K42">SUM(IF((Data[Check/Serial Number]=C42)*(Data[PPSAS Code]=(J42)),Data[Credit]))</f>
        <v>0</v>
      </c>
      <c r="L42" s="129">
        <f t="shared" si="1"/>
        <v>47776081.729999997</v>
      </c>
      <c r="M42" s="176">
        <f t="array" ref="M42">IF(G42=0,0,(INDEX(Data[PPSAS Code],MATCH(C42&amp;G42,Data[Check/Serial Number]&amp;Data[Series],0))))</f>
        <v>2020103002</v>
      </c>
      <c r="N42" s="102">
        <f t="array" ref="N42">SUM(IF((Data[Check/Serial Number]=C42)*(Data[PPSAS Code]=(M42)),Data[Credit]))</f>
        <v>1635.3</v>
      </c>
      <c r="O42" s="175">
        <f t="array" ref="O42">IF(H42=0,0,(INDEX(Data[PPSAS Code],MATCH(C42&amp;H42,Data[Check/Serial Number]&amp;Data[Series],0))))</f>
        <v>0</v>
      </c>
      <c r="P42" s="102">
        <f t="array" ref="P42">SUM(IF((Data[Check/Serial Number]=$C42)*(Data[PPSAS Code]=$O42),Data[Debit]))</f>
        <v>0</v>
      </c>
      <c r="Q42" s="143">
        <f t="shared" si="2"/>
        <v>114597.09</v>
      </c>
    </row>
    <row r="43" spans="1:17" x14ac:dyDescent="0.25">
      <c r="A43" s="130">
        <f t="array" ref="A43">IF(B43=0,0,(INDEX(Data!$B$9:$B$174,MATCH(B43,Data!$C$9:$C$174,0))))</f>
        <v>45673</v>
      </c>
      <c r="B43" s="185" t="s">
        <v>1388</v>
      </c>
      <c r="C43" s="172" t="str">
        <f t="shared" si="0"/>
        <v>DM-2025-01-004</v>
      </c>
      <c r="D43" s="131" t="str">
        <f t="array" ref="D43">IF(B43=0,0,(INDEX(Data!$J$9:$J$174,MATCH(B43,Data!$C$9:$C$174,0))))</f>
        <v>DANILO L. ABES ET AL.</v>
      </c>
      <c r="E43" s="166" t="str">
        <f t="array" ref="E43">IF(B43=0,0,(INDEX(Data!$K$9:$K$174,MATCH(B43,Data!$C$9:$C$174,0))))</f>
        <v>Salaries &amp; Allowances of NIA Pangasinan IMO/ CARP</v>
      </c>
      <c r="F43" s="184"/>
      <c r="G43" s="184">
        <v>8</v>
      </c>
      <c r="H43" s="184"/>
      <c r="I43" s="102"/>
      <c r="J43" s="175">
        <f t="array" ref="J43">IF(F43=0,0,(INDEX(Data[PPSAS Code],MATCH(C43&amp;F43,Data[Check/Serial Number]&amp;Data[Series],0))))</f>
        <v>0</v>
      </c>
      <c r="K43" s="129">
        <f t="array" ref="K43">SUM(IF((Data[Check/Serial Number]=C43)*(Data[PPSAS Code]=(J43)),Data[Credit]))</f>
        <v>0</v>
      </c>
      <c r="L43" s="129">
        <f t="shared" si="1"/>
        <v>47776081.729999997</v>
      </c>
      <c r="M43" s="176">
        <f t="array" ref="M43">IF(G43=0,0,(INDEX(Data[PPSAS Code],MATCH(C43&amp;G43,Data[Check/Serial Number]&amp;Data[Series],0))))</f>
        <v>2020103005</v>
      </c>
      <c r="N43" s="102">
        <f t="array" ref="N43">SUM(IF((Data[Check/Serial Number]=C43)*(Data[PPSAS Code]=(M43)),Data[Credit]))</f>
        <v>1000</v>
      </c>
      <c r="O43" s="175">
        <f t="array" ref="O43">IF(H43=0,0,(INDEX(Data[PPSAS Code],MATCH(C43&amp;H43,Data[Check/Serial Number]&amp;Data[Series],0))))</f>
        <v>0</v>
      </c>
      <c r="P43" s="102">
        <f t="array" ref="P43">SUM(IF((Data[Check/Serial Number]=$C43)*(Data[PPSAS Code]=$O43),Data[Debit]))</f>
        <v>0</v>
      </c>
      <c r="Q43" s="143">
        <f t="shared" si="2"/>
        <v>113597.09</v>
      </c>
    </row>
    <row r="44" spans="1:17" x14ac:dyDescent="0.25">
      <c r="A44" s="130">
        <f t="array" ref="A44">IF(B44=0,0,(INDEX(Data!$B$9:$B$174,MATCH(B44,Data!$C$9:$C$174,0))))</f>
        <v>45673</v>
      </c>
      <c r="B44" s="185" t="s">
        <v>1388</v>
      </c>
      <c r="C44" s="172" t="str">
        <f t="shared" si="0"/>
        <v>DM-2025-01-004</v>
      </c>
      <c r="D44" s="131" t="str">
        <f t="array" ref="D44">IF(B44=0,0,(INDEX(Data!$J$9:$J$174,MATCH(B44,Data!$C$9:$C$174,0))))</f>
        <v>DANILO L. ABES ET AL.</v>
      </c>
      <c r="E44" s="166" t="str">
        <f t="array" ref="E44">IF(B44=0,0,(INDEX(Data!$K$9:$K$174,MATCH(B44,Data!$C$9:$C$174,0))))</f>
        <v>Salaries &amp; Allowances of NIA Pangasinan IMO/ CARP</v>
      </c>
      <c r="F44" s="184">
        <v>10</v>
      </c>
      <c r="G44" s="184">
        <v>9</v>
      </c>
      <c r="H44" s="184"/>
      <c r="I44" s="102"/>
      <c r="J44" s="175" t="str">
        <f t="array" ref="J44">IF(F44=0,0,(INDEX(Data[PPSAS Code],MATCH(C44&amp;F44,Data[Check/Serial Number]&amp;Data[Series],0))))</f>
        <v>1010202000RO</v>
      </c>
      <c r="K44" s="129">
        <f t="array" ref="K44">SUM(IF((Data[Check/Serial Number]=C44)*(Data[PPSAS Code]=(J44)),Data[Credit]))</f>
        <v>35472.199999999997</v>
      </c>
      <c r="L44" s="129">
        <f t="shared" si="1"/>
        <v>47740609.530000001</v>
      </c>
      <c r="M44" s="176">
        <f t="array" ref="M44">IF(G44=0,0,(INDEX(Data[PPSAS Code],MATCH(C44&amp;G44,Data[Check/Serial Number]&amp;Data[Series],0))))</f>
        <v>2020104000</v>
      </c>
      <c r="N44" s="102">
        <f t="array" ref="N44">SUM(IF((Data[Check/Serial Number]=C44)*(Data[PPSAS Code]=(M44)),Data[Credit]))</f>
        <v>2174.12</v>
      </c>
      <c r="O44" s="175">
        <f t="array" ref="O44">IF(H44=0,0,(INDEX(Data[PPSAS Code],MATCH(C44&amp;H44,Data[Check/Serial Number]&amp;Data[Series],0))))</f>
        <v>0</v>
      </c>
      <c r="P44" s="102">
        <f t="array" ref="P44">SUM(IF((Data[Check/Serial Number]=$C44)*(Data[PPSAS Code]=$O44),Data[Debit]))</f>
        <v>0</v>
      </c>
      <c r="Q44" s="143">
        <f t="shared" si="2"/>
        <v>75950.77</v>
      </c>
    </row>
    <row r="45" spans="1:17" ht="25.5" x14ac:dyDescent="0.25">
      <c r="A45" s="130">
        <f t="array" ref="A45">IF(B45=0,0,(INDEX(Data!$B$9:$B$174,MATCH(B45,Data!$C$9:$C$174,0))))</f>
        <v>45678</v>
      </c>
      <c r="B45" s="185" t="s">
        <v>1389</v>
      </c>
      <c r="C45" s="172" t="str">
        <f t="shared" si="0"/>
        <v>DM-2025-01-005</v>
      </c>
      <c r="D45" s="131" t="str">
        <f t="array" ref="D45">IF(B45=0,0,(INDEX(Data!$J$9:$J$174,MATCH(B45,Data!$C$9:$C$174,0))))</f>
        <v>J. ARCEGA ET AL.</v>
      </c>
      <c r="E45" s="166" t="str">
        <f t="array" ref="E45">IF(B45=0,0,(INDEX(Data!$K$9:$K$174,MATCH(B45,Data!$C$9:$C$174,0))))</f>
        <v>Wages of NIA-Pangasinan IMO ( COS- CARP- IC/ Capital Outlay) for the period January 01-15, 2025</v>
      </c>
      <c r="F45" s="184"/>
      <c r="G45" s="184">
        <v>2</v>
      </c>
      <c r="H45" s="184">
        <v>1</v>
      </c>
      <c r="I45" s="102"/>
      <c r="J45" s="175">
        <f t="array" ref="J45">IF(F45=0,0,(INDEX(Data[PPSAS Code],MATCH(C45&amp;F45,Data[Check/Serial Number]&amp;Data[Series],0))))</f>
        <v>0</v>
      </c>
      <c r="K45" s="129">
        <f t="array" ref="K45">SUM(IF((Data[Check/Serial Number]=C45)*(Data[PPSAS Code]=(J45)),Data[Credit]))</f>
        <v>0</v>
      </c>
      <c r="L45" s="129">
        <f t="shared" si="1"/>
        <v>47740609.530000001</v>
      </c>
      <c r="M45" s="176">
        <f t="array" ref="M45">IF(G45=0,0,(INDEX(Data[PPSAS Code],MATCH(C45&amp;G45,Data[Check/Serial Number]&amp;Data[Series],0))))</f>
        <v>2020103001</v>
      </c>
      <c r="N45" s="102">
        <f t="array" ref="N45">SUM(IF((Data[Check/Serial Number]=C45)*(Data[PPSAS Code]=(M45)),Data[Credit]))</f>
        <v>3200</v>
      </c>
      <c r="O45" s="175">
        <f t="array" ref="O45">IF(H45=0,0,(INDEX(Data[PPSAS Code],MATCH(C45&amp;H45,Data[Check/Serial Number]&amp;Data[Series],0))))</f>
        <v>5021601000</v>
      </c>
      <c r="P45" s="102">
        <f t="array" ref="P45">SUM(IF((Data[Check/Serial Number]=$C45)*(Data[PPSAS Code]=$O45),Data[Debit]))</f>
        <v>58229.97</v>
      </c>
      <c r="Q45" s="143">
        <f t="shared" si="2"/>
        <v>130980.74</v>
      </c>
    </row>
    <row r="46" spans="1:17" ht="25.5" x14ac:dyDescent="0.25">
      <c r="A46" s="130">
        <f t="array" ref="A46">IF(B46=0,0,(INDEX(Data!$B$9:$B$174,MATCH(B46,Data!$C$9:$C$174,0))))</f>
        <v>45678</v>
      </c>
      <c r="B46" s="185" t="s">
        <v>1389</v>
      </c>
      <c r="C46" s="172" t="str">
        <f t="shared" si="0"/>
        <v>DM-2025-01-005</v>
      </c>
      <c r="D46" s="131" t="str">
        <f t="array" ref="D46">IF(B46=0,0,(INDEX(Data!$J$9:$J$174,MATCH(B46,Data!$C$9:$C$174,0))))</f>
        <v>J. ARCEGA ET AL.</v>
      </c>
      <c r="E46" s="166" t="str">
        <f t="array" ref="E46">IF(B46=0,0,(INDEX(Data!$K$9:$K$174,MATCH(B46,Data!$C$9:$C$174,0))))</f>
        <v>Wages of NIA-Pangasinan IMO ( COS- CARP- IC/ Capital Outlay) for the period January 01-15, 2025</v>
      </c>
      <c r="F46" s="184"/>
      <c r="G46" s="184">
        <v>3</v>
      </c>
      <c r="H46" s="184"/>
      <c r="I46" s="102"/>
      <c r="J46" s="175">
        <f t="array" ref="J46">IF(F46=0,0,(INDEX(Data[PPSAS Code],MATCH(C46&amp;F46,Data[Check/Serial Number]&amp;Data[Series],0))))</f>
        <v>0</v>
      </c>
      <c r="K46" s="129">
        <f t="array" ref="K46">SUM(IF((Data[Check/Serial Number]=C46)*(Data[PPSAS Code]=(J46)),Data[Credit]))</f>
        <v>0</v>
      </c>
      <c r="L46" s="129">
        <f t="shared" si="1"/>
        <v>47740609.530000001</v>
      </c>
      <c r="M46" s="176">
        <f t="array" ref="M46">IF(G46=0,0,(INDEX(Data[PPSAS Code],MATCH(C46&amp;G46,Data[Check/Serial Number]&amp;Data[Series],0))))</f>
        <v>2020103002</v>
      </c>
      <c r="N46" s="102">
        <f t="array" ref="N46">SUM(IF((Data[Check/Serial Number]=C46)*(Data[PPSAS Code]=(M46)),Data[Credit]))</f>
        <v>3487.5</v>
      </c>
      <c r="O46" s="175">
        <f t="array" ref="O46">IF(H46=0,0,(INDEX(Data[PPSAS Code],MATCH(C46&amp;H46,Data[Check/Serial Number]&amp;Data[Series],0))))</f>
        <v>0</v>
      </c>
      <c r="P46" s="102">
        <f t="array" ref="P46">SUM(IF((Data[Check/Serial Number]=$C46)*(Data[PPSAS Code]=$O46),Data[Debit]))</f>
        <v>0</v>
      </c>
      <c r="Q46" s="143">
        <f t="shared" si="2"/>
        <v>127493.24</v>
      </c>
    </row>
    <row r="47" spans="1:17" ht="25.5" x14ac:dyDescent="0.25">
      <c r="A47" s="130">
        <f t="array" ref="A47">IF(B47=0,0,(INDEX(Data!$B$9:$B$174,MATCH(B47,Data!$C$9:$C$174,0))))</f>
        <v>45678</v>
      </c>
      <c r="B47" s="185" t="s">
        <v>1389</v>
      </c>
      <c r="C47" s="172" t="str">
        <f t="shared" si="0"/>
        <v>DM-2025-01-005</v>
      </c>
      <c r="D47" s="131" t="str">
        <f t="array" ref="D47">IF(B47=0,0,(INDEX(Data!$J$9:$J$174,MATCH(B47,Data!$C$9:$C$174,0))))</f>
        <v>J. ARCEGA ET AL.</v>
      </c>
      <c r="E47" s="166" t="str">
        <f t="array" ref="E47">IF(B47=0,0,(INDEX(Data!$K$9:$K$174,MATCH(B47,Data!$C$9:$C$174,0))))</f>
        <v>Wages of NIA-Pangasinan IMO ( COS- CARP- IC/ Capital Outlay) for the period January 01-15, 2025</v>
      </c>
      <c r="F47" s="184"/>
      <c r="G47" s="184">
        <v>4</v>
      </c>
      <c r="H47" s="184"/>
      <c r="I47" s="102"/>
      <c r="J47" s="175">
        <f t="array" ref="J47">IF(F47=0,0,(INDEX(Data[PPSAS Code],MATCH(C47&amp;F47,Data[Check/Serial Number]&amp;Data[Series],0))))</f>
        <v>0</v>
      </c>
      <c r="K47" s="129">
        <f t="array" ref="K47">SUM(IF((Data[Check/Serial Number]=C47)*(Data[PPSAS Code]=(J47)),Data[Credit]))</f>
        <v>0</v>
      </c>
      <c r="L47" s="129">
        <f t="shared" si="1"/>
        <v>47740609.530000001</v>
      </c>
      <c r="M47" s="176">
        <f t="array" ref="M47">IF(G47=0,0,(INDEX(Data[PPSAS Code],MATCH(C47&amp;G47,Data[Check/Serial Number]&amp;Data[Series],0))))</f>
        <v>2020104000</v>
      </c>
      <c r="N47" s="102">
        <f t="array" ref="N47">SUM(IF((Data[Check/Serial Number]=C47)*(Data[PPSAS Code]=(M47)),Data[Credit]))</f>
        <v>5842.21</v>
      </c>
      <c r="O47" s="175">
        <f t="array" ref="O47">IF(H47=0,0,(INDEX(Data[PPSAS Code],MATCH(C47&amp;H47,Data[Check/Serial Number]&amp;Data[Series],0))))</f>
        <v>0</v>
      </c>
      <c r="P47" s="102">
        <f t="array" ref="P47">SUM(IF((Data[Check/Serial Number]=$C47)*(Data[PPSAS Code]=$O47),Data[Debit]))</f>
        <v>0</v>
      </c>
      <c r="Q47" s="143">
        <f t="shared" si="2"/>
        <v>121651.03</v>
      </c>
    </row>
    <row r="48" spans="1:17" ht="25.5" x14ac:dyDescent="0.25">
      <c r="A48" s="130">
        <f t="array" ref="A48">IF(B48=0,0,(INDEX(Data!$B$9:$B$174,MATCH(B48,Data!$C$9:$C$174,0))))</f>
        <v>45678</v>
      </c>
      <c r="B48" s="185" t="s">
        <v>1389</v>
      </c>
      <c r="C48" s="172" t="str">
        <f t="shared" si="0"/>
        <v>DM-2025-01-005</v>
      </c>
      <c r="D48" s="131" t="str">
        <f t="array" ref="D48">IF(B48=0,0,(INDEX(Data!$J$9:$J$174,MATCH(B48,Data!$C$9:$C$174,0))))</f>
        <v>J. ARCEGA ET AL.</v>
      </c>
      <c r="E48" s="166" t="str">
        <f t="array" ref="E48">IF(B48=0,0,(INDEX(Data!$K$9:$K$174,MATCH(B48,Data!$C$9:$C$174,0))))</f>
        <v>Wages of NIA-Pangasinan IMO ( COS- CARP- IC/ Capital Outlay) for the period January 01-15, 2025</v>
      </c>
      <c r="F48" s="184">
        <v>6</v>
      </c>
      <c r="G48" s="184">
        <v>5</v>
      </c>
      <c r="H48" s="184"/>
      <c r="I48" s="102"/>
      <c r="J48" s="175" t="str">
        <f t="array" ref="J48">IF(F48=0,0,(INDEX(Data[PPSAS Code],MATCH(C48&amp;F48,Data[Check/Serial Number]&amp;Data[Series],0))))</f>
        <v>1010202000RO</v>
      </c>
      <c r="K48" s="129">
        <f t="array" ref="K48">SUM(IF((Data[Check/Serial Number]=C48)*(Data[PPSAS Code]=(J48)),Data[Credit]))</f>
        <v>42975.26</v>
      </c>
      <c r="L48" s="129">
        <f t="shared" si="1"/>
        <v>47697634.270000003</v>
      </c>
      <c r="M48" s="176">
        <f t="array" ref="M48">IF(G48=0,0,(INDEX(Data[PPSAS Code],MATCH(C48&amp;G48,Data[Check/Serial Number]&amp;Data[Series],0))))</f>
        <v>2999999000</v>
      </c>
      <c r="N48" s="102">
        <f t="array" ref="N48">SUM(IF((Data[Check/Serial Number]=C48)*(Data[PPSAS Code]=(M48)),Data[Credit]))</f>
        <v>2725</v>
      </c>
      <c r="O48" s="175">
        <f t="array" ref="O48">IF(H48=0,0,(INDEX(Data[PPSAS Code],MATCH(C48&amp;H48,Data[Check/Serial Number]&amp;Data[Series],0))))</f>
        <v>0</v>
      </c>
      <c r="P48" s="102">
        <f t="array" ref="P48">SUM(IF((Data[Check/Serial Number]=$C48)*(Data[PPSAS Code]=$O48),Data[Debit]))</f>
        <v>0</v>
      </c>
      <c r="Q48" s="143">
        <f t="shared" si="2"/>
        <v>75950.77</v>
      </c>
    </row>
    <row r="49" spans="1:17" ht="38.25" x14ac:dyDescent="0.25">
      <c r="A49" s="130">
        <f t="array" ref="A49">IF(B49=0,0,(INDEX(Data!$B$9:$B$174,MATCH(B49,Data!$C$9:$C$174,0))))</f>
        <v>45679</v>
      </c>
      <c r="B49" s="185" t="s">
        <v>1393</v>
      </c>
      <c r="C49" s="172" t="str">
        <f t="shared" si="0"/>
        <v>1217231</v>
      </c>
      <c r="D49" s="131" t="str">
        <f t="array" ref="D49">IF(B49=0,0,(INDEX(Data!$J$9:$J$174,MATCH(B49,Data!$C$9:$C$174,0))))</f>
        <v>PANELCO III</v>
      </c>
      <c r="E49" s="166" t="str">
        <f t="array" ref="E49">IF(B49=0,0,(INDEX(Data!$K$9:$K$174,MATCH(B49,Data!$C$9:$C$174,0))))</f>
        <v>Payment of electric consumption (2560.0KWH) if NIA-LOWER AGNO RIS, Tomana East, Rosales, Pangasinan for the month of  January  2025</v>
      </c>
      <c r="F49" s="184">
        <v>3</v>
      </c>
      <c r="G49" s="184">
        <v>2</v>
      </c>
      <c r="H49" s="184">
        <v>1</v>
      </c>
      <c r="I49" s="102"/>
      <c r="J49" s="175" t="str">
        <f t="array" ref="J49">IF(F49=0,0,(INDEX(Data[PPSAS Code],MATCH(C49&amp;F49,Data[Check/Serial Number]&amp;Data[Series],0))))</f>
        <v>1010202000RO</v>
      </c>
      <c r="K49" s="129">
        <f t="array" ref="K49">SUM(IF((Data[Check/Serial Number]=C49)*(Data[PPSAS Code]=(J49)),Data[Credit]))</f>
        <v>27312.06</v>
      </c>
      <c r="L49" s="129">
        <f t="shared" si="1"/>
        <v>47670322.210000001</v>
      </c>
      <c r="M49" s="176">
        <f t="array" ref="M49">IF(G49=0,0,(INDEX(Data[PPSAS Code],MATCH(C49&amp;G49,Data[Check/Serial Number]&amp;Data[Series],0))))</f>
        <v>2020101002</v>
      </c>
      <c r="N49" s="102">
        <f t="array" ref="N49">SUM(IF((Data[Check/Serial Number]=C49)*(Data[PPSAS Code]=(M49)),Data[Credit]))</f>
        <v>1138.53</v>
      </c>
      <c r="O49" s="175">
        <f t="array" ref="O49">IF(H49=0,0,(INDEX(Data[PPSAS Code],MATCH(C49&amp;H49,Data[Check/Serial Number]&amp;Data[Series],0))))</f>
        <v>5020402000</v>
      </c>
      <c r="P49" s="102">
        <f t="array" ref="P49">SUM(IF((Data[Check/Serial Number]=$C49)*(Data[PPSAS Code]=$O49),Data[Debit]))</f>
        <v>28450.59</v>
      </c>
      <c r="Q49" s="143">
        <f t="shared" si="2"/>
        <v>75950.77</v>
      </c>
    </row>
    <row r="50" spans="1:17" ht="38.25" x14ac:dyDescent="0.25">
      <c r="A50" s="130">
        <f t="array" ref="A50">IF(B50=0,0,(INDEX(Data!$B$9:$B$174,MATCH(B50,Data!$C$9:$C$174,0))))</f>
        <v>45681</v>
      </c>
      <c r="B50" s="185" t="s">
        <v>1396</v>
      </c>
      <c r="C50" s="172" t="str">
        <f t="shared" si="0"/>
        <v>DM-2025-01-006</v>
      </c>
      <c r="D50" s="131" t="str">
        <f t="array" ref="D50">IF(B50=0,0,(INDEX(Data!$J$9:$J$174,MATCH(B50,Data!$C$9:$C$174,0))))</f>
        <v>PHILIPPINE HEALTH INSURANCE CORPORATION</v>
      </c>
      <c r="E50" s="166" t="str">
        <f t="array" ref="E50">IF(B50=0,0,(INDEX(Data!$K$9:$K$174,MATCH(B50,Data!$C$9:$C$174,0))))</f>
        <v xml:space="preserve"> PHIC Premiums ( Personal &amp; Government shares) of Jerico T. Baraquio et al. of NIA- Pangasinan IMO (Casual- CARP IC/Capital Outlay) for the month of JANUARY 2025</v>
      </c>
      <c r="F50" s="184"/>
      <c r="G50" s="184"/>
      <c r="H50" s="184">
        <v>1</v>
      </c>
      <c r="I50" s="102"/>
      <c r="J50" s="175">
        <f t="array" ref="J50">IF(F50=0,0,(INDEX(Data[PPSAS Code],MATCH(C50&amp;F50,Data[Check/Serial Number]&amp;Data[Series],0))))</f>
        <v>0</v>
      </c>
      <c r="K50" s="129">
        <f t="array" ref="K50">SUM(IF((Data[Check/Serial Number]=C50)*(Data[PPSAS Code]=(J50)),Data[Credit]))</f>
        <v>0</v>
      </c>
      <c r="L50" s="129">
        <f t="shared" si="1"/>
        <v>47670322.210000001</v>
      </c>
      <c r="M50" s="176">
        <f t="array" ref="M50">IF(G50=0,0,(INDEX(Data[PPSAS Code],MATCH(C50&amp;G50,Data[Check/Serial Number]&amp;Data[Series],0))))</f>
        <v>0</v>
      </c>
      <c r="N50" s="102">
        <f t="array" ref="N50">SUM(IF((Data[Check/Serial Number]=C50)*(Data[PPSAS Code]=(M50)),Data[Credit]))</f>
        <v>0</v>
      </c>
      <c r="O50" s="175">
        <f t="array" ref="O50">IF(H50=0,0,(INDEX(Data[PPSAS Code],MATCH(C50&amp;H50,Data[Check/Serial Number]&amp;Data[Series],0))))</f>
        <v>5010303000</v>
      </c>
      <c r="P50" s="102">
        <f t="array" ref="P50">SUM(IF((Data[Check/Serial Number]=$C50)*(Data[PPSAS Code]=$O50),Data[Debit]))</f>
        <v>2025</v>
      </c>
      <c r="Q50" s="143">
        <f t="shared" si="2"/>
        <v>77975.77</v>
      </c>
    </row>
    <row r="51" spans="1:17" ht="38.25" x14ac:dyDescent="0.25">
      <c r="A51" s="130">
        <f t="array" ref="A51">IF(B51=0,0,(INDEX(Data!$B$9:$B$174,MATCH(B51,Data!$C$9:$C$174,0))))</f>
        <v>45681</v>
      </c>
      <c r="B51" s="185" t="s">
        <v>1396</v>
      </c>
      <c r="C51" s="172" t="str">
        <f t="shared" si="0"/>
        <v>DM-2025-01-006</v>
      </c>
      <c r="D51" s="131" t="str">
        <f t="array" ref="D51">IF(B51=0,0,(INDEX(Data!$J$9:$J$174,MATCH(B51,Data!$C$9:$C$174,0))))</f>
        <v>PHILIPPINE HEALTH INSURANCE CORPORATION</v>
      </c>
      <c r="E51" s="166" t="str">
        <f t="array" ref="E51">IF(B51=0,0,(INDEX(Data!$K$9:$K$174,MATCH(B51,Data!$C$9:$C$174,0))))</f>
        <v xml:space="preserve"> PHIC Premiums ( Personal &amp; Government shares) of Jerico T. Baraquio et al. of NIA- Pangasinan IMO (Casual- CARP IC/Capital Outlay) for the month of JANUARY 2025</v>
      </c>
      <c r="F51" s="184">
        <v>3</v>
      </c>
      <c r="G51" s="184"/>
      <c r="H51" s="184">
        <v>2</v>
      </c>
      <c r="I51" s="102"/>
      <c r="J51" s="175" t="str">
        <f t="array" ref="J51">IF(F51=0,0,(INDEX(Data[PPSAS Code],MATCH(C51&amp;F51,Data[Check/Serial Number]&amp;Data[Series],0))))</f>
        <v>1010202000RO</v>
      </c>
      <c r="K51" s="129">
        <f t="array" ref="K51">SUM(IF((Data[Check/Serial Number]=C51)*(Data[PPSAS Code]=(J51)),Data[Credit]))</f>
        <v>4050</v>
      </c>
      <c r="L51" s="129">
        <f t="shared" si="1"/>
        <v>47666272.210000001</v>
      </c>
      <c r="M51" s="176">
        <f t="array" ref="M51">IF(G51=0,0,(INDEX(Data[PPSAS Code],MATCH(C51&amp;G51,Data[Check/Serial Number]&amp;Data[Series],0))))</f>
        <v>0</v>
      </c>
      <c r="N51" s="102">
        <f t="array" ref="N51">SUM(IF((Data[Check/Serial Number]=C51)*(Data[PPSAS Code]=(M51)),Data[Credit]))</f>
        <v>0</v>
      </c>
      <c r="O51" s="175">
        <f t="array" ref="O51">IF(H51=0,0,(INDEX(Data[PPSAS Code],MATCH(C51&amp;H51,Data[Check/Serial Number]&amp;Data[Series],0))))</f>
        <v>2020104000</v>
      </c>
      <c r="P51" s="102">
        <f t="array" ref="P51">SUM(IF((Data[Check/Serial Number]=$C51)*(Data[PPSAS Code]=$O51),Data[Debit]))</f>
        <v>2025</v>
      </c>
      <c r="Q51" s="143">
        <f t="shared" si="2"/>
        <v>75950.77</v>
      </c>
    </row>
    <row r="52" spans="1:17" ht="38.25" x14ac:dyDescent="0.25">
      <c r="A52" s="130">
        <f t="array" ref="A52">IF(B52=0,0,(INDEX(Data!$B$9:$B$174,MATCH(B52,Data!$C$9:$C$174,0))))</f>
        <v>45681</v>
      </c>
      <c r="B52" s="185" t="s">
        <v>1399</v>
      </c>
      <c r="C52" s="172" t="str">
        <f t="shared" si="0"/>
        <v>DM-2025-01-007</v>
      </c>
      <c r="D52" s="131" t="str">
        <f t="array" ref="D52">IF(B52=0,0,(INDEX(Data!$J$9:$J$174,MATCH(B52,Data!$C$9:$C$174,0))))</f>
        <v>PHILIPPINE HEALTH INSURANCE CORPORATION</v>
      </c>
      <c r="E52" s="166" t="str">
        <f t="array" ref="E52">IF(B52=0,0,(INDEX(Data!$K$9:$K$174,MATCH(B52,Data!$C$9:$C$174,0))))</f>
        <v xml:space="preserve"> PHIC Premiums ( Personal &amp; Government shares) of DANILO L. ABES et al. of NIA- Pangasinan IMO (COTERMINOUS- CARP IC/Capital Outlay) for the month of JANUARY 2025</v>
      </c>
      <c r="F52" s="184"/>
      <c r="G52" s="184"/>
      <c r="H52" s="184">
        <v>1</v>
      </c>
      <c r="I52" s="102"/>
      <c r="J52" s="175">
        <f t="array" ref="J52">IF(F52=0,0,(INDEX(Data[PPSAS Code],MATCH(C52&amp;F52,Data[Check/Serial Number]&amp;Data[Series],0))))</f>
        <v>0</v>
      </c>
      <c r="K52" s="129">
        <f t="array" ref="K52">SUM(IF((Data[Check/Serial Number]=C52)*(Data[PPSAS Code]=(J52)),Data[Credit]))</f>
        <v>0</v>
      </c>
      <c r="L52" s="129">
        <f t="shared" si="1"/>
        <v>47666272.210000001</v>
      </c>
      <c r="M52" s="176">
        <f t="array" ref="M52">IF(G52=0,0,(INDEX(Data[PPSAS Code],MATCH(C52&amp;G52,Data[Check/Serial Number]&amp;Data[Series],0))))</f>
        <v>0</v>
      </c>
      <c r="N52" s="102">
        <f t="array" ref="N52">SUM(IF((Data[Check/Serial Number]=C52)*(Data[PPSAS Code]=(M52)),Data[Credit]))</f>
        <v>0</v>
      </c>
      <c r="O52" s="175">
        <f t="array" ref="O52">IF(H52=0,0,(INDEX(Data[PPSAS Code],MATCH(C52&amp;H52,Data[Check/Serial Number]&amp;Data[Series],0))))</f>
        <v>5010303000</v>
      </c>
      <c r="P52" s="102">
        <f t="array" ref="P52">SUM(IF((Data[Check/Serial Number]=$C52)*(Data[PPSAS Code]=$O52),Data[Debit]))</f>
        <v>2174.13</v>
      </c>
      <c r="Q52" s="143">
        <f t="shared" si="2"/>
        <v>78124.899999999994</v>
      </c>
    </row>
    <row r="53" spans="1:17" ht="38.25" x14ac:dyDescent="0.25">
      <c r="A53" s="130">
        <f t="array" ref="A53">IF(B53=0,0,(INDEX(Data!$B$9:$B$174,MATCH(B53,Data!$C$9:$C$174,0))))</f>
        <v>45681</v>
      </c>
      <c r="B53" s="185" t="s">
        <v>1399</v>
      </c>
      <c r="C53" s="172" t="str">
        <f t="shared" si="0"/>
        <v>DM-2025-01-007</v>
      </c>
      <c r="D53" s="131" t="str">
        <f t="array" ref="D53">IF(B53=0,0,(INDEX(Data!$J$9:$J$174,MATCH(B53,Data!$C$9:$C$174,0))))</f>
        <v>PHILIPPINE HEALTH INSURANCE CORPORATION</v>
      </c>
      <c r="E53" s="166" t="str">
        <f t="array" ref="E53">IF(B53=0,0,(INDEX(Data!$K$9:$K$174,MATCH(B53,Data!$C$9:$C$174,0))))</f>
        <v xml:space="preserve"> PHIC Premiums ( Personal &amp; Government shares) of DANILO L. ABES et al. of NIA- Pangasinan IMO (COTERMINOUS- CARP IC/Capital Outlay) for the month of JANUARY 2025</v>
      </c>
      <c r="F53" s="184">
        <v>3</v>
      </c>
      <c r="G53" s="184"/>
      <c r="H53" s="184">
        <v>2</v>
      </c>
      <c r="I53" s="102"/>
      <c r="J53" s="175" t="str">
        <f t="array" ref="J53">IF(F53=0,0,(INDEX(Data[PPSAS Code],MATCH(C53&amp;F53,Data[Check/Serial Number]&amp;Data[Series],0))))</f>
        <v>1010202000RO</v>
      </c>
      <c r="K53" s="129">
        <f t="array" ref="K53">SUM(IF((Data[Check/Serial Number]=C53)*(Data[PPSAS Code]=(J53)),Data[Credit]))</f>
        <v>4348.25</v>
      </c>
      <c r="L53" s="129">
        <f t="shared" si="1"/>
        <v>47661923.960000001</v>
      </c>
      <c r="M53" s="176">
        <f t="array" ref="M53">IF(G53=0,0,(INDEX(Data[PPSAS Code],MATCH(C53&amp;G53,Data[Check/Serial Number]&amp;Data[Series],0))))</f>
        <v>0</v>
      </c>
      <c r="N53" s="102">
        <f t="array" ref="N53">SUM(IF((Data[Check/Serial Number]=C53)*(Data[PPSAS Code]=(M53)),Data[Credit]))</f>
        <v>0</v>
      </c>
      <c r="O53" s="175">
        <f t="array" ref="O53">IF(H53=0,0,(INDEX(Data[PPSAS Code],MATCH(C53&amp;H53,Data[Check/Serial Number]&amp;Data[Series],0))))</f>
        <v>2020104000</v>
      </c>
      <c r="P53" s="102">
        <f t="array" ref="P53">SUM(IF((Data[Check/Serial Number]=$C53)*(Data[PPSAS Code]=$O53),Data[Debit]))</f>
        <v>2174.12</v>
      </c>
      <c r="Q53" s="143">
        <f t="shared" si="2"/>
        <v>75950.77</v>
      </c>
    </row>
    <row r="54" spans="1:17" ht="38.25" x14ac:dyDescent="0.25">
      <c r="A54" s="130">
        <f t="array" ref="A54">IF(B54=0,0,(INDEX(Data!$B$9:$B$174,MATCH(B54,Data!$C$9:$C$174,0))))</f>
        <v>45681</v>
      </c>
      <c r="B54" s="185" t="s">
        <v>1401</v>
      </c>
      <c r="C54" s="172" t="str">
        <f t="shared" si="0"/>
        <v>DM-2025-01-008</v>
      </c>
      <c r="D54" s="131" t="str">
        <f t="array" ref="D54">IF(B54=0,0,(INDEX(Data!$J$9:$J$174,MATCH(B54,Data!$C$9:$C$174,0))))</f>
        <v xml:space="preserve">H.D.M.F. </v>
      </c>
      <c r="E54" s="166" t="str">
        <f t="array" ref="E54">IF(B54=0,0,(INDEX(Data!$K$9:$K$174,MATCH(B54,Data!$C$9:$C$174,0))))</f>
        <v>HDMF Premiums (Personal &amp; Government Shares) of Jerico T. Baraquio et al. of NIA-Pangasinan IMO (Casual- CARP- IC/Capital Outlay) for the month of JANUARY 2025</v>
      </c>
      <c r="F54" s="184"/>
      <c r="G54" s="184"/>
      <c r="H54" s="184">
        <v>1</v>
      </c>
      <c r="I54" s="102"/>
      <c r="J54" s="175">
        <f t="array" ref="J54">IF(F54=0,0,(INDEX(Data[PPSAS Code],MATCH(C54&amp;F54,Data[Check/Serial Number]&amp;Data[Series],0))))</f>
        <v>0</v>
      </c>
      <c r="K54" s="129">
        <f t="array" ref="K54">SUM(IF((Data[Check/Serial Number]=C54)*(Data[PPSAS Code]=(J54)),Data[Credit]))</f>
        <v>0</v>
      </c>
      <c r="L54" s="129">
        <f t="shared" si="1"/>
        <v>47661923.960000001</v>
      </c>
      <c r="M54" s="176">
        <f t="array" ref="M54">IF(G54=0,0,(INDEX(Data[PPSAS Code],MATCH(C54&amp;G54,Data[Check/Serial Number]&amp;Data[Series],0))))</f>
        <v>0</v>
      </c>
      <c r="N54" s="102">
        <f t="array" ref="N54">SUM(IF((Data[Check/Serial Number]=C54)*(Data[PPSAS Code]=(M54)),Data[Credit]))</f>
        <v>0</v>
      </c>
      <c r="O54" s="175">
        <f t="array" ref="O54">IF(H54=0,0,(INDEX(Data[PPSAS Code],MATCH(C54&amp;H54,Data[Check/Serial Number]&amp;Data[Series],0))))</f>
        <v>5010302000</v>
      </c>
      <c r="P54" s="102">
        <f t="array" ref="P54">SUM(IF((Data[Check/Serial Number]=$C54)*(Data[PPSAS Code]=$O54),Data[Debit]))</f>
        <v>600</v>
      </c>
      <c r="Q54" s="143">
        <f t="shared" si="2"/>
        <v>76550.77</v>
      </c>
    </row>
    <row r="55" spans="1:17" ht="38.25" x14ac:dyDescent="0.25">
      <c r="A55" s="130">
        <f t="array" ref="A55">IF(B55=0,0,(INDEX(Data!$B$9:$B$174,MATCH(B55,Data!$C$9:$C$174,0))))</f>
        <v>45681</v>
      </c>
      <c r="B55" s="185" t="s">
        <v>1401</v>
      </c>
      <c r="C55" s="172" t="str">
        <f t="shared" si="0"/>
        <v>DM-2025-01-008</v>
      </c>
      <c r="D55" s="131" t="str">
        <f t="array" ref="D55">IF(B55=0,0,(INDEX(Data!$J$9:$J$174,MATCH(B55,Data!$C$9:$C$174,0))))</f>
        <v xml:space="preserve">H.D.M.F. </v>
      </c>
      <c r="E55" s="166" t="str">
        <f t="array" ref="E55">IF(B55=0,0,(INDEX(Data!$K$9:$K$174,MATCH(B55,Data!$C$9:$C$174,0))))</f>
        <v>HDMF Premiums (Personal &amp; Government Shares) of Jerico T. Baraquio et al. of NIA-Pangasinan IMO (Casual- CARP- IC/Capital Outlay) for the month of JANUARY 2025</v>
      </c>
      <c r="F55" s="184">
        <v>3</v>
      </c>
      <c r="G55" s="184"/>
      <c r="H55" s="184">
        <v>2</v>
      </c>
      <c r="I55" s="102"/>
      <c r="J55" s="175" t="str">
        <f t="array" ref="J55">IF(F55=0,0,(INDEX(Data[PPSAS Code],MATCH(C55&amp;F55,Data[Check/Serial Number]&amp;Data[Series],0))))</f>
        <v>1010202000RO</v>
      </c>
      <c r="K55" s="129">
        <f t="array" ref="K55">SUM(IF((Data[Check/Serial Number]=C55)*(Data[PPSAS Code]=(J55)),Data[Credit]))</f>
        <v>2340</v>
      </c>
      <c r="L55" s="129">
        <f t="shared" si="1"/>
        <v>47659583.960000001</v>
      </c>
      <c r="M55" s="176">
        <f t="array" ref="M55">IF(G55=0,0,(INDEX(Data[PPSAS Code],MATCH(C55&amp;G55,Data[Check/Serial Number]&amp;Data[Series],0))))</f>
        <v>0</v>
      </c>
      <c r="N55" s="102">
        <f t="array" ref="N55">SUM(IF((Data[Check/Serial Number]=C55)*(Data[PPSAS Code]=(M55)),Data[Credit]))</f>
        <v>0</v>
      </c>
      <c r="O55" s="175">
        <f t="array" ref="O55">IF(H55=0,0,(INDEX(Data[PPSAS Code],MATCH(C55&amp;H55,Data[Check/Serial Number]&amp;Data[Series],0))))</f>
        <v>2020103001</v>
      </c>
      <c r="P55" s="102">
        <f t="array" ref="P55">SUM(IF((Data[Check/Serial Number]=$C55)*(Data[PPSAS Code]=$O55),Data[Debit]))</f>
        <v>1740</v>
      </c>
      <c r="Q55" s="143">
        <f t="shared" si="2"/>
        <v>75950.77</v>
      </c>
    </row>
    <row r="56" spans="1:17" x14ac:dyDescent="0.25">
      <c r="A56" s="130">
        <f t="array" ref="A56">IF(B56=0,0,(INDEX(Data!$B$9:$B$174,MATCH(B56,Data!$C$9:$C$174,0))))</f>
        <v>45681</v>
      </c>
      <c r="B56" s="185" t="s">
        <v>1404</v>
      </c>
      <c r="C56" s="172" t="str">
        <f t="shared" si="0"/>
        <v>DM-2025-01-009</v>
      </c>
      <c r="D56" s="131" t="str">
        <f t="array" ref="D56">IF(B56=0,0,(INDEX(Data!$J$9:$J$174,MATCH(B56,Data!$C$9:$C$174,0))))</f>
        <v xml:space="preserve">H.D.M.F. </v>
      </c>
      <c r="E56" s="166" t="str">
        <f t="array" ref="E56">IF(B56=0,0,(INDEX(Data!$K$9:$K$174,MATCH(B56,Data!$C$9:$C$174,0))))</f>
        <v xml:space="preserve">Multi-Purpose Loan MPL of C. Basanes et al. </v>
      </c>
      <c r="F56" s="184">
        <v>2</v>
      </c>
      <c r="G56" s="184"/>
      <c r="H56" s="184">
        <v>1</v>
      </c>
      <c r="I56" s="102"/>
      <c r="J56" s="175" t="str">
        <f t="array" ref="J56">IF(F56=0,0,(INDEX(Data[PPSAS Code],MATCH(C56&amp;F56,Data[Check/Serial Number]&amp;Data[Series],0))))</f>
        <v>1010202000RO</v>
      </c>
      <c r="K56" s="129">
        <f t="array" ref="K56">SUM(IF((Data[Check/Serial Number]=C56)*(Data[PPSAS Code]=(J56)),Data[Credit]))</f>
        <v>1340.92</v>
      </c>
      <c r="L56" s="129">
        <f t="shared" si="1"/>
        <v>47658243.039999999</v>
      </c>
      <c r="M56" s="176">
        <f t="array" ref="M56">IF(G56=0,0,(INDEX(Data[PPSAS Code],MATCH(C56&amp;G56,Data[Check/Serial Number]&amp;Data[Series],0))))</f>
        <v>0</v>
      </c>
      <c r="N56" s="102">
        <f t="array" ref="N56">SUM(IF((Data[Check/Serial Number]=C56)*(Data[PPSAS Code]=(M56)),Data[Credit]))</f>
        <v>0</v>
      </c>
      <c r="O56" s="175">
        <f t="array" ref="O56">IF(H56=0,0,(INDEX(Data[PPSAS Code],MATCH(C56&amp;H56,Data[Check/Serial Number]&amp;Data[Series],0))))</f>
        <v>2020103002</v>
      </c>
      <c r="P56" s="102">
        <f t="array" ref="P56">SUM(IF((Data[Check/Serial Number]=$C56)*(Data[PPSAS Code]=$O56),Data[Debit]))</f>
        <v>1340.92</v>
      </c>
      <c r="Q56" s="143">
        <f t="shared" si="2"/>
        <v>75950.77</v>
      </c>
    </row>
    <row r="57" spans="1:17" ht="25.5" x14ac:dyDescent="0.25">
      <c r="A57" s="130">
        <f t="array" ref="A57">IF(B57=0,0,(INDEX(Data!$B$9:$B$174,MATCH(B57,Data!$C$9:$C$174,0))))</f>
        <v>45681</v>
      </c>
      <c r="B57" s="185" t="s">
        <v>1407</v>
      </c>
      <c r="C57" s="172" t="str">
        <f t="shared" si="0"/>
        <v>1817232</v>
      </c>
      <c r="D57" s="131" t="str">
        <f t="array" ref="D57">IF(B57=0,0,(INDEX(Data!$J$9:$J$174,MATCH(B57,Data!$C$9:$C$174,0))))</f>
        <v>LBP-URDANETA for the account of BIR NIA-PPIO (501 CARP) 00 916 415 174</v>
      </c>
      <c r="E57" s="166" t="str">
        <f t="array" ref="E57">IF(B57=0,0,(INDEX(Data!$K$9:$K$174,MATCH(B57,Data!$C$9:$C$174,0))))</f>
        <v>Withholding Tax due of Danilo L. Abes et al. of NIA Pangasinan IMO (CARP), for the month of JANUARY 2025</v>
      </c>
      <c r="F57" s="184">
        <v>2</v>
      </c>
      <c r="G57" s="184"/>
      <c r="H57" s="184">
        <v>1</v>
      </c>
      <c r="I57" s="102"/>
      <c r="J57" s="175" t="str">
        <f t="array" ref="J57">IF(F57=0,0,(INDEX(Data[PPSAS Code],MATCH(C57&amp;F57,Data[Check/Serial Number]&amp;Data[Series],0))))</f>
        <v>1010202000RO</v>
      </c>
      <c r="K57" s="129">
        <f t="array" ref="K57">SUM(IF((Data[Check/Serial Number]=C57)*(Data[PPSAS Code]=(J57)),Data[Credit]))</f>
        <v>2007.26</v>
      </c>
      <c r="L57" s="129">
        <f t="shared" si="1"/>
        <v>47656235.780000001</v>
      </c>
      <c r="M57" s="176">
        <f t="array" ref="M57">IF(G57=0,0,(INDEX(Data[PPSAS Code],MATCH(C57&amp;G57,Data[Check/Serial Number]&amp;Data[Series],0))))</f>
        <v>0</v>
      </c>
      <c r="N57" s="102">
        <f t="array" ref="N57">SUM(IF((Data[Check/Serial Number]=C57)*(Data[PPSAS Code]=(M57)),Data[Credit]))</f>
        <v>0</v>
      </c>
      <c r="O57" s="175">
        <f t="array" ref="O57">IF(H57=0,0,(INDEX(Data[PPSAS Code],MATCH(C57&amp;H57,Data[Check/Serial Number]&amp;Data[Series],0))))</f>
        <v>2020101001</v>
      </c>
      <c r="P57" s="102">
        <f t="array" ref="P57">SUM(IF((Data[Check/Serial Number]=$C57)*(Data[PPSAS Code]=$O57),Data[Debit]))</f>
        <v>2007.26</v>
      </c>
      <c r="Q57" s="143">
        <f t="shared" si="2"/>
        <v>75950.77</v>
      </c>
    </row>
    <row r="58" spans="1:17" ht="47.25" x14ac:dyDescent="0.25">
      <c r="A58" s="130">
        <f t="array" ref="A58">IF(B58=0,0,(INDEX(Data!$B$9:$B$174,MATCH(B58,Data!$C$9:$C$174,0))))</f>
        <v>45681</v>
      </c>
      <c r="B58" s="375" t="s">
        <v>1411</v>
      </c>
      <c r="C58" s="376" t="str">
        <f t="shared" si="0"/>
        <v>1817233</v>
      </c>
      <c r="D58" s="373" t="str">
        <f t="array" ref="D58">IF(B58=0,0,(INDEX(Data!$J$9:$J$174,MATCH(B58,Data!$C$9:$C$174,0))))</f>
        <v>LBP-URDANETA for the account of BIR NIA-PPIO (501 CARP) 00 916 415 174</v>
      </c>
      <c r="E58" s="166" t="str">
        <f t="array" ref="E58">IF(B58=0,0,(INDEX(Data!$K$9:$K$174,MATCH(B58,Data!$C$9:$C$174,0))))</f>
        <v>Withholding Tax due of Jerico T. Baraquio et al. of NIA Pangasinan IMO (CARP), for the month of JANUARY 2025</v>
      </c>
      <c r="F58" s="184">
        <v>2</v>
      </c>
      <c r="G58" s="184"/>
      <c r="H58" s="184">
        <v>1</v>
      </c>
      <c r="I58" s="102"/>
      <c r="J58" s="175" t="str">
        <f t="array" ref="J58">IF(F58=0,0,(INDEX(Data[PPSAS Code],MATCH(C58&amp;F58,Data[Check/Serial Number]&amp;Data[Series],0))))</f>
        <v>1010202000RO</v>
      </c>
      <c r="K58" s="129">
        <f t="array" ref="K58">SUM(IF((Data[Check/Serial Number]=C58)*(Data[PPSAS Code]=(J58)),Data[Credit]))</f>
        <v>393.18</v>
      </c>
      <c r="L58" s="129">
        <f t="shared" si="1"/>
        <v>47655842.600000001</v>
      </c>
      <c r="M58" s="176">
        <f t="array" ref="M58">IF(G58=0,0,(INDEX(Data[PPSAS Code],MATCH(C58&amp;G58,Data[Check/Serial Number]&amp;Data[Series],0))))</f>
        <v>0</v>
      </c>
      <c r="N58" s="102">
        <f t="array" ref="N58">SUM(IF((Data[Check/Serial Number]=C58)*(Data[PPSAS Code]=(M58)),Data[Credit]))</f>
        <v>0</v>
      </c>
      <c r="O58" s="175">
        <f t="array" ref="O58">IF(H58=0,0,(INDEX(Data[PPSAS Code],MATCH(C58&amp;H58,Data[Check/Serial Number]&amp;Data[Series],0))))</f>
        <v>2020101001</v>
      </c>
      <c r="P58" s="102">
        <f t="array" ref="P58">SUM(IF((Data[Check/Serial Number]=$C58)*(Data[PPSAS Code]=$O58),Data[Debit]))</f>
        <v>393.18</v>
      </c>
      <c r="Q58" s="143">
        <f t="shared" si="2"/>
        <v>75950.77</v>
      </c>
    </row>
    <row r="59" spans="1:17" ht="38.25" x14ac:dyDescent="0.25">
      <c r="A59" s="130">
        <f t="array" ref="A59">IF(B59=0,0,(INDEX(Data!$B$9:$B$174,MATCH(B59,Data!$C$9:$C$174,0))))</f>
        <v>45681</v>
      </c>
      <c r="B59" s="375" t="s">
        <v>1413</v>
      </c>
      <c r="C59" s="376" t="str">
        <f t="shared" si="0"/>
        <v>1817234</v>
      </c>
      <c r="D59" s="373" t="str">
        <f t="array" ref="D59">IF(B59=0,0,(INDEX(Data!$J$9:$J$174,MATCH(B59,Data!$C$9:$C$174,0))))</f>
        <v xml:space="preserve">H.D.M.F. </v>
      </c>
      <c r="E59" s="166" t="str">
        <f t="array" ref="E59">IF(B59=0,0,(INDEX(Data!$K$9:$K$174,MATCH(B59,Data!$C$9:$C$174,0))))</f>
        <v>HDMF Premiums (Personal &amp; Government Shares) of Joselito Arcega and 7 others (Contract of Service)  of NIA-Pangasinan IMO (CARP- IC/Capital Outlay) for the month of JANUARY 2025</v>
      </c>
      <c r="F59" s="184">
        <v>2</v>
      </c>
      <c r="G59" s="184"/>
      <c r="H59" s="184">
        <v>1</v>
      </c>
      <c r="I59" s="102"/>
      <c r="J59" s="175" t="str">
        <f t="array" ref="J59">IF(F59=0,0,(INDEX(Data[PPSAS Code],MATCH(C59&amp;F59,Data[Check/Serial Number]&amp;Data[Series],0))))</f>
        <v>1010202000RO</v>
      </c>
      <c r="K59" s="129">
        <f t="array" ref="K59">SUM(IF((Data[Check/Serial Number]=C59)*(Data[PPSAS Code]=(J59)),Data[Credit]))</f>
        <v>3200</v>
      </c>
      <c r="L59" s="129">
        <f t="shared" si="1"/>
        <v>47652642.600000001</v>
      </c>
      <c r="M59" s="176">
        <f t="array" ref="M59">IF(G59=0,0,(INDEX(Data[PPSAS Code],MATCH(C59&amp;G59,Data[Check/Serial Number]&amp;Data[Series],0))))</f>
        <v>0</v>
      </c>
      <c r="N59" s="102">
        <f t="array" ref="N59">SUM(IF((Data[Check/Serial Number]=C59)*(Data[PPSAS Code]=(M59)),Data[Credit]))</f>
        <v>0</v>
      </c>
      <c r="O59" s="175">
        <f t="array" ref="O59">IF(H59=0,0,(INDEX(Data[PPSAS Code],MATCH(C59&amp;H59,Data[Check/Serial Number]&amp;Data[Series],0))))</f>
        <v>2020103001</v>
      </c>
      <c r="P59" s="102">
        <f t="array" ref="P59">SUM(IF((Data[Check/Serial Number]=$C59)*(Data[PPSAS Code]=$O59),Data[Debit]))</f>
        <v>3200</v>
      </c>
      <c r="Q59" s="143">
        <f t="shared" si="2"/>
        <v>75950.77</v>
      </c>
    </row>
    <row r="60" spans="1:17" ht="38.25" x14ac:dyDescent="0.25">
      <c r="A60" s="130">
        <f t="array" ref="A60">IF(B60=0,0,(INDEX(Data!$B$9:$B$174,MATCH(B60,Data!$C$9:$C$174,0))))</f>
        <v>45681</v>
      </c>
      <c r="B60" s="375" t="s">
        <v>1416</v>
      </c>
      <c r="C60" s="376" t="str">
        <f t="shared" si="0"/>
        <v>1817235</v>
      </c>
      <c r="D60" s="373" t="str">
        <f t="array" ref="D60">IF(B60=0,0,(INDEX(Data!$J$9:$J$174,MATCH(B60,Data!$C$9:$C$174,0))))</f>
        <v>PHILIPPINE HEALTH INSURANCE CORPORATION</v>
      </c>
      <c r="E60" s="166" t="str">
        <f t="array" ref="E60">IF(B60=0,0,(INDEX(Data!$K$9:$K$174,MATCH(B60,Data!$C$9:$C$174,0))))</f>
        <v>Monthly Contribution of PHIC Premiums of Joselito B. Arcega &amp; 6 others (Contract of Service) of NIA-Pangasinan IMO for the month of January 2025</v>
      </c>
      <c r="F60" s="184">
        <v>2</v>
      </c>
      <c r="G60" s="184"/>
      <c r="H60" s="184">
        <v>1</v>
      </c>
      <c r="I60" s="102"/>
      <c r="J60" s="175" t="str">
        <f t="array" ref="J60">IF(F60=0,0,(INDEX(Data[PPSAS Code],MATCH(C60&amp;F60,Data[Check/Serial Number]&amp;Data[Series],0))))</f>
        <v>1010202000RO</v>
      </c>
      <c r="K60" s="129">
        <f t="array" ref="K60">SUM(IF((Data[Check/Serial Number]=C60)*(Data[PPSAS Code]=(J60)),Data[Credit]))</f>
        <v>5842.21</v>
      </c>
      <c r="L60" s="129">
        <f t="shared" si="1"/>
        <v>47646800.390000001</v>
      </c>
      <c r="M60" s="176">
        <f t="array" ref="M60">IF(G60=0,0,(INDEX(Data[PPSAS Code],MATCH(C60&amp;G60,Data[Check/Serial Number]&amp;Data[Series],0))))</f>
        <v>0</v>
      </c>
      <c r="N60" s="102">
        <f t="array" ref="N60">SUM(IF((Data[Check/Serial Number]=C60)*(Data[PPSAS Code]=(M60)),Data[Credit]))</f>
        <v>0</v>
      </c>
      <c r="O60" s="175">
        <f t="array" ref="O60">IF(H60=0,0,(INDEX(Data[PPSAS Code],MATCH(C60&amp;H60,Data[Check/Serial Number]&amp;Data[Series],0))))</f>
        <v>2020104000</v>
      </c>
      <c r="P60" s="102">
        <f t="array" ref="P60">SUM(IF((Data[Check/Serial Number]=$C60)*(Data[PPSAS Code]=$O60),Data[Debit]))</f>
        <v>5842.21</v>
      </c>
      <c r="Q60" s="143">
        <f t="shared" si="2"/>
        <v>75950.77</v>
      </c>
    </row>
    <row r="61" spans="1:17" ht="47.25" x14ac:dyDescent="0.25">
      <c r="A61" s="130">
        <f t="array" ref="A61">IF(B61=0,0,(INDEX(Data!$B$9:$B$174,MATCH(B61,Data!$C$9:$C$174,0))))</f>
        <v>45681</v>
      </c>
      <c r="B61" s="375" t="s">
        <v>1419</v>
      </c>
      <c r="C61" s="376" t="str">
        <f t="shared" si="0"/>
        <v>1817236</v>
      </c>
      <c r="D61" s="373" t="str">
        <f t="array" ref="D61">IF(B61=0,0,(INDEX(Data!$J$9:$J$174,MATCH(B61,Data!$C$9:$C$174,0))))</f>
        <v xml:space="preserve">NIA-REGION 1 EMPLOYEES MULTI-PURPOSE COOPERATIVE </v>
      </c>
      <c r="E61" s="166" t="str">
        <f t="array" ref="E61">IF(B61=0,0,(INDEX(Data!$K$9:$K$174,MATCH(B61,Data!$C$9:$C$174,0))))</f>
        <v>NIA Multi-purpose loan of Richard C. De Guzman &amp; 1 other (Contract of Service) of NIA-Pangasinan IMO, Urdaneta City, Pangasinan covering the period of January 1-15, 2025</v>
      </c>
      <c r="F61" s="184">
        <v>2</v>
      </c>
      <c r="G61" s="184"/>
      <c r="H61" s="184">
        <v>1</v>
      </c>
      <c r="I61" s="102"/>
      <c r="J61" s="175" t="str">
        <f t="array" ref="J61">IF(F61=0,0,(INDEX(Data[PPSAS Code],MATCH(C61&amp;F61,Data[Check/Serial Number]&amp;Data[Series],0))))</f>
        <v>1010202000RO</v>
      </c>
      <c r="K61" s="129">
        <f t="array" ref="K61">SUM(IF((Data[Check/Serial Number]=C61)*(Data[PPSAS Code]=(J61)),Data[Credit]))</f>
        <v>2725</v>
      </c>
      <c r="L61" s="129">
        <f t="shared" si="1"/>
        <v>47644075.390000001</v>
      </c>
      <c r="M61" s="176">
        <f t="array" ref="M61">IF(G61=0,0,(INDEX(Data[PPSAS Code],MATCH(C61&amp;G61,Data[Check/Serial Number]&amp;Data[Series],0))))</f>
        <v>0</v>
      </c>
      <c r="N61" s="102">
        <f t="array" ref="N61">SUM(IF((Data[Check/Serial Number]=C61)*(Data[PPSAS Code]=(M61)),Data[Credit]))</f>
        <v>0</v>
      </c>
      <c r="O61" s="175">
        <f t="array" ref="O61">IF(H61=0,0,(INDEX(Data[PPSAS Code],MATCH(C61&amp;H61,Data[Check/Serial Number]&amp;Data[Series],0))))</f>
        <v>2999999000</v>
      </c>
      <c r="P61" s="102">
        <f t="array" ref="P61">SUM(IF((Data[Check/Serial Number]=$C61)*(Data[PPSAS Code]=$O61),Data[Debit]))</f>
        <v>2725</v>
      </c>
      <c r="Q61" s="143">
        <f t="shared" si="2"/>
        <v>75950.77</v>
      </c>
    </row>
    <row r="62" spans="1:17" ht="38.25" x14ac:dyDescent="0.25">
      <c r="A62" s="130">
        <f t="array" ref="A62">IF(B62=0,0,(INDEX(Data!$B$9:$B$174,MATCH(B62,Data!$C$9:$C$174,0))))</f>
        <v>45681</v>
      </c>
      <c r="B62" s="375" t="s">
        <v>1423</v>
      </c>
      <c r="C62" s="376" t="str">
        <f t="shared" si="0"/>
        <v>1817237</v>
      </c>
      <c r="D62" s="373" t="str">
        <f t="array" ref="D62">IF(B62=0,0,(INDEX(Data!$J$9:$J$174,MATCH(B62,Data!$C$9:$C$174,0))))</f>
        <v>ALCEL CORPORATION</v>
      </c>
      <c r="E62" s="166" t="str">
        <f t="array" ref="E62">IF(B62=0,0,(INDEX(Data!$K$9:$K$174,MATCH(B62,Data!$C$9:$C$174,0))))</f>
        <v>Third partial payment (63.71%) for the CONSTRUCTION OF  UPPER BANILA CIS (CARP-IC-CY 2024) located in Umingan, Pangasinan with Contract No. R1-PIMO-24-05-081</v>
      </c>
      <c r="F62" s="184"/>
      <c r="G62" s="184">
        <v>2</v>
      </c>
      <c r="H62" s="184">
        <v>1</v>
      </c>
      <c r="I62" s="102"/>
      <c r="J62" s="175">
        <f t="array" ref="J62">IF(F62=0,0,(INDEX(Data[PPSAS Code],MATCH(C62&amp;F62,Data[Check/Serial Number]&amp;Data[Series],0))))</f>
        <v>0</v>
      </c>
      <c r="K62" s="129">
        <f t="array" ref="K62">SUM(IF((Data[Check/Serial Number]=C62)*(Data[PPSAS Code]=(J62)),Data[Credit]))</f>
        <v>0</v>
      </c>
      <c r="L62" s="129">
        <f t="shared" si="1"/>
        <v>47644075.390000001</v>
      </c>
      <c r="M62" s="176">
        <f t="array" ref="M62">IF(G62=0,0,(INDEX(Data[PPSAS Code],MATCH(C62&amp;G62,Data[Check/Serial Number]&amp;Data[Series],0))))</f>
        <v>2020101002</v>
      </c>
      <c r="N62" s="102">
        <f t="array" ref="N62">SUM(IF((Data[Check/Serial Number]=C62)*(Data[PPSAS Code]=(M62)),Data[Credit]))</f>
        <v>173575.88</v>
      </c>
      <c r="O62" s="175">
        <f t="array" ref="O62">IF(H62=0,0,(INDEX(Data[PPSAS Code],MATCH(C62&amp;H62,Data[Check/Serial Number]&amp;Data[Series],0))))</f>
        <v>1069802000</v>
      </c>
      <c r="P62" s="102">
        <f t="array" ref="P62">SUM(IF((Data[Check/Serial Number]=$C62)*(Data[PPSAS Code]=$O62),Data[Debit]))</f>
        <v>3888099.77</v>
      </c>
      <c r="Q62" s="143">
        <f t="shared" si="2"/>
        <v>3790474.66</v>
      </c>
    </row>
    <row r="63" spans="1:17" ht="38.25" x14ac:dyDescent="0.25">
      <c r="A63" s="130">
        <f t="array" ref="A63">IF(B63=0,0,(INDEX(Data!$B$9:$B$174,MATCH(B63,Data!$C$9:$C$174,0))))</f>
        <v>45681</v>
      </c>
      <c r="B63" s="375" t="s">
        <v>1423</v>
      </c>
      <c r="C63" s="376" t="str">
        <f t="shared" si="0"/>
        <v>1817237</v>
      </c>
      <c r="D63" s="373" t="str">
        <f t="array" ref="D63">IF(B63=0,0,(INDEX(Data!$J$9:$J$174,MATCH(B63,Data!$C$9:$C$174,0))))</f>
        <v>ALCEL CORPORATION</v>
      </c>
      <c r="E63" s="166" t="str">
        <f t="array" ref="E63">IF(B63=0,0,(INDEX(Data!$K$9:$K$174,MATCH(B63,Data!$C$9:$C$174,0))))</f>
        <v>Third partial payment (63.71%) for the CONSTRUCTION OF  UPPER BANILA CIS (CARP-IC-CY 2024) located in Umingan, Pangasinan with Contract No. R1-PIMO-24-05-081</v>
      </c>
      <c r="F63" s="184"/>
      <c r="G63" s="184">
        <v>3</v>
      </c>
      <c r="H63" s="184"/>
      <c r="I63" s="102"/>
      <c r="J63" s="175">
        <f t="array" ref="J63">IF(F63=0,0,(INDEX(Data[PPSAS Code],MATCH(C63&amp;F63,Data[Check/Serial Number]&amp;Data[Series],0))))</f>
        <v>0</v>
      </c>
      <c r="K63" s="129">
        <f t="array" ref="K63">SUM(IF((Data[Check/Serial Number]=C63)*(Data[PPSAS Code]=(J63)),Data[Credit]))</f>
        <v>0</v>
      </c>
      <c r="L63" s="129">
        <f t="shared" si="1"/>
        <v>47644075.390000001</v>
      </c>
      <c r="M63" s="176">
        <f t="array" ref="M63">IF(G63=0,0,(INDEX(Data[PPSAS Code],MATCH(C63&amp;G63,Data[Check/Serial Number]&amp;Data[Series],0))))</f>
        <v>2020101004</v>
      </c>
      <c r="N63" s="102">
        <f t="array" ref="N63">SUM(IF((Data[Check/Serial Number]=C63)*(Data[PPSAS Code]=(M63)),Data[Credit]))</f>
        <v>69430.350000000006</v>
      </c>
      <c r="O63" s="175">
        <f t="array" ref="O63">IF(H63=0,0,(INDEX(Data[PPSAS Code],MATCH(C63&amp;H63,Data[Check/Serial Number]&amp;Data[Series],0))))</f>
        <v>0</v>
      </c>
      <c r="P63" s="102">
        <f t="array" ref="P63">SUM(IF((Data[Check/Serial Number]=$C63)*(Data[PPSAS Code]=$O63),Data[Debit]))</f>
        <v>0</v>
      </c>
      <c r="Q63" s="143">
        <f t="shared" si="2"/>
        <v>3721044.31</v>
      </c>
    </row>
    <row r="64" spans="1:17" ht="38.25" x14ac:dyDescent="0.25">
      <c r="A64" s="130">
        <f t="array" ref="A64">IF(B64=0,0,(INDEX(Data!$B$9:$B$174,MATCH(B64,Data!$C$9:$C$174,0))))</f>
        <v>45681</v>
      </c>
      <c r="B64" s="375" t="s">
        <v>1423</v>
      </c>
      <c r="C64" s="376" t="str">
        <f t="shared" si="0"/>
        <v>1817237</v>
      </c>
      <c r="D64" s="373" t="str">
        <f t="array" ref="D64">IF(B64=0,0,(INDEX(Data!$J$9:$J$174,MATCH(B64,Data!$C$9:$C$174,0))))</f>
        <v>ALCEL CORPORATION</v>
      </c>
      <c r="E64" s="166" t="str">
        <f t="array" ref="E64">IF(B64=0,0,(INDEX(Data!$K$9:$K$174,MATCH(B64,Data!$C$9:$C$174,0))))</f>
        <v>Third partial payment (63.71%) for the CONSTRUCTION OF  UPPER BANILA CIS (CARP-IC-CY 2024) located in Umingan, Pangasinan with Contract No. R1-PIMO-24-05-081</v>
      </c>
      <c r="F64" s="184">
        <v>5</v>
      </c>
      <c r="G64" s="184">
        <v>4</v>
      </c>
      <c r="H64" s="184"/>
      <c r="I64" s="102"/>
      <c r="J64" s="175" t="str">
        <f t="array" ref="J64">IF(F64=0,0,(INDEX(Data[PPSAS Code],MATCH(C64&amp;F64,Data[Check/Serial Number]&amp;Data[Series],0))))</f>
        <v>1010202000RO</v>
      </c>
      <c r="K64" s="129">
        <f t="array" ref="K64">SUM(IF((Data[Check/Serial Number]=C64)*(Data[PPSAS Code]=(J64)),Data[Credit]))</f>
        <v>3061878.57</v>
      </c>
      <c r="L64" s="129">
        <f t="shared" si="1"/>
        <v>44582196.82</v>
      </c>
      <c r="M64" s="176">
        <f t="array" ref="M64">IF(G64=0,0,(INDEX(Data[PPSAS Code],MATCH(C64&amp;G64,Data[Check/Serial Number]&amp;Data[Series],0))))</f>
        <v>1990201000</v>
      </c>
      <c r="N64" s="102">
        <f t="array" ref="N64">SUM(IF((Data[Check/Serial Number]=C64)*(Data[PPSAS Code]=(M64)),Data[Credit]))</f>
        <v>583214.97</v>
      </c>
      <c r="O64" s="175">
        <f t="array" ref="O64">IF(H64=0,0,(INDEX(Data[PPSAS Code],MATCH(C64&amp;H64,Data[Check/Serial Number]&amp;Data[Series],0))))</f>
        <v>0</v>
      </c>
      <c r="P64" s="102">
        <f t="array" ref="P64">SUM(IF((Data[Check/Serial Number]=$C64)*(Data[PPSAS Code]=$O64),Data[Debit]))</f>
        <v>0</v>
      </c>
      <c r="Q64" s="143">
        <f t="shared" si="2"/>
        <v>75950.77</v>
      </c>
    </row>
    <row r="65" spans="1:17" ht="31.5" x14ac:dyDescent="0.25">
      <c r="A65" s="130">
        <f t="array" ref="A65">IF(B65=0,0,(INDEX(Data!$B$9:$B$174,MATCH(B65,Data!$C$9:$C$174,0))))</f>
        <v>45684</v>
      </c>
      <c r="B65" s="375" t="s">
        <v>1425</v>
      </c>
      <c r="C65" s="376" t="str">
        <f t="shared" si="0"/>
        <v>DM-2025-01-010</v>
      </c>
      <c r="D65" s="373" t="str">
        <f t="array" ref="D65">IF(B65=0,0,(INDEX(Data!$J$9:$J$174,MATCH(B65,Data!$C$9:$C$174,0))))</f>
        <v xml:space="preserve">H.D.M.F. </v>
      </c>
      <c r="E65" s="166" t="str">
        <f t="array" ref="E65">IF(B65=0,0,(INDEX(Data!$K$9:$K$174,MATCH(B65,Data!$C$9:$C$174,0))))</f>
        <v>J. Arcega &amp; 4 others (Contract of Service) for the month of January 2025</v>
      </c>
      <c r="F65" s="184">
        <v>2</v>
      </c>
      <c r="G65" s="184"/>
      <c r="H65" s="184">
        <v>1</v>
      </c>
      <c r="I65" s="102"/>
      <c r="J65" s="175" t="str">
        <f t="array" ref="J65">IF(F65=0,0,(INDEX(Data[PPSAS Code],MATCH(C65&amp;F65,Data[Check/Serial Number]&amp;Data[Series],0))))</f>
        <v>1010202000RO</v>
      </c>
      <c r="K65" s="129">
        <f t="array" ref="K65">SUM(IF((Data[Check/Serial Number]=C65)*(Data[PPSAS Code]=(J65)),Data[Credit]))</f>
        <v>3487.5</v>
      </c>
      <c r="L65" s="129">
        <f t="shared" si="1"/>
        <v>44578709.32</v>
      </c>
      <c r="M65" s="176">
        <f t="array" ref="M65">IF(G65=0,0,(INDEX(Data[PPSAS Code],MATCH(C65&amp;G65,Data[Check/Serial Number]&amp;Data[Series],0))))</f>
        <v>0</v>
      </c>
      <c r="N65" s="102">
        <f t="array" ref="N65">SUM(IF((Data[Check/Serial Number]=C65)*(Data[PPSAS Code]=(M65)),Data[Credit]))</f>
        <v>0</v>
      </c>
      <c r="O65" s="175">
        <f t="array" ref="O65">IF(H65=0,0,(INDEX(Data[PPSAS Code],MATCH(C65&amp;H65,Data[Check/Serial Number]&amp;Data[Series],0))))</f>
        <v>2020103002</v>
      </c>
      <c r="P65" s="102">
        <f t="array" ref="P65">SUM(IF((Data[Check/Serial Number]=$C65)*(Data[PPSAS Code]=$O65),Data[Debit]))</f>
        <v>3487.5</v>
      </c>
      <c r="Q65" s="143">
        <f t="shared" si="2"/>
        <v>75950.77</v>
      </c>
    </row>
    <row r="66" spans="1:17" ht="31.5" x14ac:dyDescent="0.25">
      <c r="A66" s="130">
        <f t="array" ref="A66">IF(B66=0,0,(INDEX(Data!$B$9:$B$174,MATCH(B66,Data!$C$9:$C$174,0))))</f>
        <v>45684</v>
      </c>
      <c r="B66" s="375" t="s">
        <v>1427</v>
      </c>
      <c r="C66" s="376" t="str">
        <f t="shared" si="0"/>
        <v>DM-2025-01-011</v>
      </c>
      <c r="D66" s="373" t="str">
        <f t="array" ref="D66">IF(B66=0,0,(INDEX(Data!$J$9:$J$174,MATCH(B66,Data!$C$9:$C$174,0))))</f>
        <v xml:space="preserve">H.D.M.F. </v>
      </c>
      <c r="E66" s="166" t="str">
        <f t="array" ref="E66">IF(B66=0,0,(INDEX(Data!$K$9:$K$174,MATCH(B66,Data!$C$9:$C$174,0))))</f>
        <v>Multi-Purpose Loan MPL of Shalimar E. Velasco  for the month of January 2025</v>
      </c>
      <c r="F66" s="184">
        <v>2</v>
      </c>
      <c r="G66" s="184"/>
      <c r="H66" s="184">
        <v>1</v>
      </c>
      <c r="I66" s="102"/>
      <c r="J66" s="175" t="str">
        <f t="array" ref="J66">IF(F66=0,0,(INDEX(Data[PPSAS Code],MATCH(C66&amp;F66,Data[Check/Serial Number]&amp;Data[Series],0))))</f>
        <v>1010202000RO</v>
      </c>
      <c r="K66" s="129">
        <f t="array" ref="K66">SUM(IF((Data[Check/Serial Number]=C66)*(Data[PPSAS Code]=(J66)),Data[Credit]))</f>
        <v>1635.3</v>
      </c>
      <c r="L66" s="129">
        <f t="shared" si="1"/>
        <v>44577074.020000003</v>
      </c>
      <c r="M66" s="176">
        <f t="array" ref="M66">IF(G66=0,0,(INDEX(Data[PPSAS Code],MATCH(C66&amp;G66,Data[Check/Serial Number]&amp;Data[Series],0))))</f>
        <v>0</v>
      </c>
      <c r="N66" s="102">
        <f t="array" ref="N66">SUM(IF((Data[Check/Serial Number]=C66)*(Data[PPSAS Code]=(M66)),Data[Credit]))</f>
        <v>0</v>
      </c>
      <c r="O66" s="175">
        <f t="array" ref="O66">IF(H66=0,0,(INDEX(Data[PPSAS Code],MATCH(C66&amp;H66,Data[Check/Serial Number]&amp;Data[Series],0))))</f>
        <v>2020103002</v>
      </c>
      <c r="P66" s="102">
        <f t="array" ref="P66">SUM(IF((Data[Check/Serial Number]=$C66)*(Data[PPSAS Code]=$O66),Data[Debit]))</f>
        <v>1635.3</v>
      </c>
      <c r="Q66" s="143">
        <f t="shared" si="2"/>
        <v>75950.77</v>
      </c>
    </row>
    <row r="67" spans="1:17" ht="31.5" x14ac:dyDescent="0.25">
      <c r="A67" s="130">
        <f t="array" ref="A67">IF(B67=0,0,(INDEX(Data!$B$9:$B$174,MATCH(B67,Data!$C$9:$C$174,0))))</f>
        <v>45684</v>
      </c>
      <c r="B67" s="375" t="s">
        <v>1429</v>
      </c>
      <c r="C67" s="376" t="str">
        <f t="shared" si="0"/>
        <v>DM-2025-01-012</v>
      </c>
      <c r="D67" s="373" t="str">
        <f t="array" ref="D67">IF(B67=0,0,(INDEX(Data!$J$9:$J$174,MATCH(B67,Data!$C$9:$C$174,0))))</f>
        <v xml:space="preserve">H.D.M.F. </v>
      </c>
      <c r="E67" s="166" t="str">
        <f t="array" ref="E67">IF(B67=0,0,(INDEX(Data!$K$9:$K$174,MATCH(B67,Data!$C$9:$C$174,0))))</f>
        <v>MP2 of Jonalyn A. Julian for the month of January 2025</v>
      </c>
      <c r="F67" s="184">
        <v>2</v>
      </c>
      <c r="G67" s="184"/>
      <c r="H67" s="184">
        <v>1</v>
      </c>
      <c r="I67" s="102"/>
      <c r="J67" s="175" t="str">
        <f t="array" ref="J67">IF(F67=0,0,(INDEX(Data[PPSAS Code],MATCH(C67&amp;F67,Data[Check/Serial Number]&amp;Data[Series],0))))</f>
        <v>1010202000RO</v>
      </c>
      <c r="K67" s="129">
        <f t="array" ref="K67">SUM(IF((Data[Check/Serial Number]=C67)*(Data[PPSAS Code]=(J67)),Data[Credit]))</f>
        <v>1000</v>
      </c>
      <c r="L67" s="129">
        <f t="shared" si="1"/>
        <v>44576074.020000003</v>
      </c>
      <c r="M67" s="176">
        <f t="array" ref="M67">IF(G67=0,0,(INDEX(Data[PPSAS Code],MATCH(C67&amp;G67,Data[Check/Serial Number]&amp;Data[Series],0))))</f>
        <v>0</v>
      </c>
      <c r="N67" s="102">
        <f t="array" ref="N67">SUM(IF((Data[Check/Serial Number]=C67)*(Data[PPSAS Code]=(M67)),Data[Credit]))</f>
        <v>0</v>
      </c>
      <c r="O67" s="175">
        <f t="array" ref="O67">IF(H67=0,0,(INDEX(Data[PPSAS Code],MATCH(C67&amp;H67,Data[Check/Serial Number]&amp;Data[Series],0))))</f>
        <v>2020103005</v>
      </c>
      <c r="P67" s="102">
        <f t="array" ref="P67">SUM(IF((Data[Check/Serial Number]=$C67)*(Data[PPSAS Code]=$O67),Data[Debit]))</f>
        <v>1000</v>
      </c>
      <c r="Q67" s="143">
        <f t="shared" si="2"/>
        <v>75950.77</v>
      </c>
    </row>
    <row r="68" spans="1:17" ht="31.5" x14ac:dyDescent="0.25">
      <c r="A68" s="130">
        <f t="array" ref="A68">IF(B68=0,0,(INDEX(Data!$B$9:$B$174,MATCH(B68,Data!$C$9:$C$174,0))))</f>
        <v>45684</v>
      </c>
      <c r="B68" s="375" t="s">
        <v>1431</v>
      </c>
      <c r="C68" s="376" t="str">
        <f t="shared" si="0"/>
        <v>DM-2025-01-013</v>
      </c>
      <c r="D68" s="373" t="str">
        <f t="array" ref="D68">IF(B68=0,0,(INDEX(Data!$J$9:$J$174,MATCH(B68,Data!$C$9:$C$174,0))))</f>
        <v xml:space="preserve">H.D.M.F. </v>
      </c>
      <c r="E68" s="166" t="str">
        <f t="array" ref="E68">IF(B68=0,0,(INDEX(Data!$K$9:$K$174,MATCH(B68,Data!$C$9:$C$174,0))))</f>
        <v>Premiums (Personal &amp; Government shares) of Danilo L. Abes et al. for the month of January 2025</v>
      </c>
      <c r="F68" s="184"/>
      <c r="G68" s="184"/>
      <c r="H68" s="184">
        <v>1</v>
      </c>
      <c r="I68" s="102"/>
      <c r="J68" s="175">
        <f t="array" ref="J68">IF(F68=0,0,(INDEX(Data[PPSAS Code],MATCH(C68&amp;F68,Data[Check/Serial Number]&amp;Data[Series],0))))</f>
        <v>0</v>
      </c>
      <c r="K68" s="129">
        <f t="array" ref="K68">SUM(IF((Data[Check/Serial Number]=C68)*(Data[PPSAS Code]=(J68)),Data[Credit]))</f>
        <v>0</v>
      </c>
      <c r="L68" s="129">
        <f t="shared" si="1"/>
        <v>44576074.020000003</v>
      </c>
      <c r="M68" s="176">
        <f t="array" ref="M68">IF(G68=0,0,(INDEX(Data[PPSAS Code],MATCH(C68&amp;G68,Data[Check/Serial Number]&amp;Data[Series],0))))</f>
        <v>0</v>
      </c>
      <c r="N68" s="102">
        <f t="array" ref="N68">SUM(IF((Data[Check/Serial Number]=C68)*(Data[PPSAS Code]=(M68)),Data[Credit]))</f>
        <v>0</v>
      </c>
      <c r="O68" s="175">
        <f t="array" ref="O68">IF(H68=0,0,(INDEX(Data[PPSAS Code],MATCH(C68&amp;H68,Data[Check/Serial Number]&amp;Data[Series],0))))</f>
        <v>5010302000</v>
      </c>
      <c r="P68" s="102">
        <f t="array" ref="P68">SUM(IF((Data[Check/Serial Number]=$C68)*(Data[PPSAS Code]=$O68),Data[Debit]))</f>
        <v>600</v>
      </c>
      <c r="Q68" s="143">
        <f t="shared" si="2"/>
        <v>76550.77</v>
      </c>
    </row>
    <row r="69" spans="1:17" ht="31.5" x14ac:dyDescent="0.25">
      <c r="A69" s="130">
        <f t="array" ref="A69">IF(B69=0,0,(INDEX(Data!$B$9:$B$174,MATCH(B69,Data!$C$9:$C$174,0))))</f>
        <v>45684</v>
      </c>
      <c r="B69" s="375" t="s">
        <v>1431</v>
      </c>
      <c r="C69" s="376" t="str">
        <f t="shared" si="0"/>
        <v>DM-2025-01-013</v>
      </c>
      <c r="D69" s="373" t="str">
        <f t="array" ref="D69">IF(B69=0,0,(INDEX(Data!$J$9:$J$174,MATCH(B69,Data!$C$9:$C$174,0))))</f>
        <v xml:space="preserve">H.D.M.F. </v>
      </c>
      <c r="E69" s="166" t="str">
        <f t="array" ref="E69">IF(B69=0,0,(INDEX(Data!$K$9:$K$174,MATCH(B69,Data!$C$9:$C$174,0))))</f>
        <v>Premiums (Personal &amp; Government shares) of Danilo L. Abes et al. for the month of January 2025</v>
      </c>
      <c r="F69" s="184">
        <v>3</v>
      </c>
      <c r="G69" s="184"/>
      <c r="H69" s="184">
        <v>2</v>
      </c>
      <c r="I69" s="102"/>
      <c r="J69" s="175" t="str">
        <f t="array" ref="J69">IF(F69=0,0,(INDEX(Data[PPSAS Code],MATCH(C69&amp;F69,Data[Check/Serial Number]&amp;Data[Series],0))))</f>
        <v>1010202000RO</v>
      </c>
      <c r="K69" s="129">
        <f t="array" ref="K69">SUM(IF((Data[Check/Serial Number]=C69)*(Data[PPSAS Code]=(J69)),Data[Credit]))</f>
        <v>2339.3000000000002</v>
      </c>
      <c r="L69" s="129">
        <f t="shared" si="1"/>
        <v>44573734.719999999</v>
      </c>
      <c r="M69" s="176">
        <f t="array" ref="M69">IF(G69=0,0,(INDEX(Data[PPSAS Code],MATCH(C69&amp;G69,Data[Check/Serial Number]&amp;Data[Series],0))))</f>
        <v>0</v>
      </c>
      <c r="N69" s="102">
        <f t="array" ref="N69">SUM(IF((Data[Check/Serial Number]=C69)*(Data[PPSAS Code]=(M69)),Data[Credit]))</f>
        <v>0</v>
      </c>
      <c r="O69" s="175">
        <f t="array" ref="O69">IF(H69=0,0,(INDEX(Data[PPSAS Code],MATCH(C69&amp;H69,Data[Check/Serial Number]&amp;Data[Series],0))))</f>
        <v>2020103001</v>
      </c>
      <c r="P69" s="102">
        <f t="array" ref="P69">SUM(IF((Data[Check/Serial Number]=$C69)*(Data[PPSAS Code]=$O69),Data[Debit]))</f>
        <v>1739.3</v>
      </c>
      <c r="Q69" s="143">
        <f t="shared" si="2"/>
        <v>75950.77</v>
      </c>
    </row>
    <row r="70" spans="1:17" ht="25.5" x14ac:dyDescent="0.25">
      <c r="A70" s="130">
        <f t="array" ref="A70">IF(B70=0,0,(INDEX(Data!$B$9:$B$174,MATCH(B70,Data!$C$9:$C$174,0))))</f>
        <v>45685</v>
      </c>
      <c r="B70" s="375" t="s">
        <v>1433</v>
      </c>
      <c r="C70" s="376" t="str">
        <f t="shared" si="0"/>
        <v>1817238</v>
      </c>
      <c r="D70" s="373" t="str">
        <f t="array" ref="D70">IF(B70=0,0,(INDEX(Data!$J$9:$J$174,MATCH(B70,Data!$C$9:$C$174,0))))</f>
        <v>NIA-PIMO 501 TRUST</v>
      </c>
      <c r="E70" s="166" t="str">
        <f t="array" ref="E70">IF(B70=0,0,(INDEX(Data!$K$9:$K$174,MATCH(B70,Data!$C$9:$C$174,0))))</f>
        <v xml:space="preserve">Transfer monetary earned leaves credits of Casual Employees to Trust Fund </v>
      </c>
      <c r="F70" s="184">
        <v>2</v>
      </c>
      <c r="G70" s="184"/>
      <c r="H70" s="184">
        <v>1</v>
      </c>
      <c r="I70" s="102"/>
      <c r="J70" s="175" t="str">
        <f t="array" ref="J70">IF(F70=0,0,(INDEX(Data[PPSAS Code],MATCH(C70&amp;F70,Data[Check/Serial Number]&amp;Data[Series],0))))</f>
        <v>1010202000RO</v>
      </c>
      <c r="K70" s="129">
        <f t="array" ref="K70">SUM(IF((Data[Check/Serial Number]=C70)*(Data[PPSAS Code]=(J70)),Data[Credit]))</f>
        <v>91902.46</v>
      </c>
      <c r="L70" s="129">
        <f t="shared" si="1"/>
        <v>44481832.259999998</v>
      </c>
      <c r="M70" s="176">
        <f t="array" ref="M70">IF(G70=0,0,(INDEX(Data[PPSAS Code],MATCH(C70&amp;G70,Data[Check/Serial Number]&amp;Data[Series],0))))</f>
        <v>0</v>
      </c>
      <c r="N70" s="102">
        <f t="array" ref="N70">SUM(IF((Data[Check/Serial Number]=C70)*(Data[PPSAS Code]=(M70)),Data[Credit]))</f>
        <v>0</v>
      </c>
      <c r="O70" s="175">
        <f t="array" ref="O70">IF(H70=0,0,(INDEX(Data[PPSAS Code],MATCH(C70&amp;H70,Data[Check/Serial Number]&amp;Data[Series],0))))</f>
        <v>2060102000</v>
      </c>
      <c r="P70" s="102">
        <f t="array" ref="P70">SUM(IF((Data[Check/Serial Number]=$C70)*(Data[PPSAS Code]=$O70),Data[Debit]))</f>
        <v>91902.46</v>
      </c>
      <c r="Q70" s="143">
        <f t="shared" si="2"/>
        <v>75950.77</v>
      </c>
    </row>
    <row r="71" spans="1:17" ht="25.5" x14ac:dyDescent="0.25">
      <c r="A71" s="130">
        <f t="array" ref="A71">IF(B71=0,0,(INDEX(Data!$B$9:$B$174,MATCH(B71,Data!$C$9:$C$174,0))))</f>
        <v>45685</v>
      </c>
      <c r="B71" s="375" t="s">
        <v>1437</v>
      </c>
      <c r="C71" s="376" t="str">
        <f t="shared" si="0"/>
        <v>1817239</v>
      </c>
      <c r="D71" s="373" t="str">
        <f t="array" ref="D71">IF(B71=0,0,(INDEX(Data!$J$9:$J$174,MATCH(B71,Data!$C$9:$C$174,0))))</f>
        <v>NIA-PIMO 501 TRUST</v>
      </c>
      <c r="E71" s="166" t="str">
        <f t="array" ref="E71">IF(B71=0,0,(INDEX(Data!$K$9:$K$174,MATCH(B71,Data!$C$9:$C$174,0))))</f>
        <v xml:space="preserve">Transfer unused Salary Differential for monetization of Coterminous Personnel under Fund 501-CARP </v>
      </c>
      <c r="F71" s="184">
        <v>2</v>
      </c>
      <c r="G71" s="184"/>
      <c r="H71" s="184">
        <v>1</v>
      </c>
      <c r="I71" s="102"/>
      <c r="J71" s="175" t="str">
        <f t="array" ref="J71">IF(F71=0,0,(INDEX(Data[PPSAS Code],MATCH(C71&amp;F71,Data[Check/Serial Number]&amp;Data[Series],0))))</f>
        <v>1010202000RO</v>
      </c>
      <c r="K71" s="129">
        <f t="array" ref="K71">SUM(IF((Data[Check/Serial Number]=C71)*(Data[PPSAS Code]=(J71)),Data[Credit]))</f>
        <v>6007.68</v>
      </c>
      <c r="L71" s="129">
        <f t="shared" si="1"/>
        <v>44475824.579999998</v>
      </c>
      <c r="M71" s="176">
        <f t="array" ref="M71">IF(G71=0,0,(INDEX(Data[PPSAS Code],MATCH(C71&amp;G71,Data[Check/Serial Number]&amp;Data[Series],0))))</f>
        <v>0</v>
      </c>
      <c r="N71" s="102">
        <f t="array" ref="N71">SUM(IF((Data[Check/Serial Number]=C71)*(Data[PPSAS Code]=(M71)),Data[Credit]))</f>
        <v>0</v>
      </c>
      <c r="O71" s="175">
        <f t="array" ref="O71">IF(H71=0,0,(INDEX(Data[PPSAS Code],MATCH(C71&amp;H71,Data[Check/Serial Number]&amp;Data[Series],0))))</f>
        <v>2060102000</v>
      </c>
      <c r="P71" s="102">
        <f t="array" ref="P71">SUM(IF((Data[Check/Serial Number]=$C71)*(Data[PPSAS Code]=$O71),Data[Debit]))</f>
        <v>6007.68</v>
      </c>
      <c r="Q71" s="143">
        <f t="shared" si="2"/>
        <v>75950.77</v>
      </c>
    </row>
    <row r="72" spans="1:17" ht="31.5" x14ac:dyDescent="0.25">
      <c r="A72" s="130">
        <f t="array" ref="A72">IF(B72=0,0,(INDEX(Data!$B$9:$B$174,MATCH(B72,Data!$C$9:$C$174,0))))</f>
        <v>45685</v>
      </c>
      <c r="B72" s="375" t="s">
        <v>1447</v>
      </c>
      <c r="C72" s="376" t="str">
        <f t="shared" si="0"/>
        <v>DM-2025-01-003-A</v>
      </c>
      <c r="D72" s="373" t="str">
        <f t="array" ref="D72">IF(B72=0,0,(INDEX(Data!$J$9:$J$174,MATCH(B72,Data!$C$9:$C$174,0))))</f>
        <v xml:space="preserve">JERICO T .BARAQUIO ET AL. </v>
      </c>
      <c r="E72" s="166" t="str">
        <f t="array" ref="E72">IF(B72=0,0,(INDEX(Data!$K$9:$K$174,MATCH(B72,Data!$C$9:$C$174,0))))</f>
        <v>Wages and Allowances of NIA-Pangasinan IMO ( Casual- CARP- IC/ Capital Outlay) for the period January 01-31, 2025</v>
      </c>
      <c r="F72" s="184">
        <v>1</v>
      </c>
      <c r="G72" s="184"/>
      <c r="H72" s="184"/>
      <c r="I72" s="102"/>
      <c r="J72" s="175" t="str">
        <f t="array" ref="J72">IF(F72=0,0,(INDEX(Data[PPSAS Code],MATCH(C72&amp;F72,Data[Check/Serial Number]&amp;Data[Series],0))))</f>
        <v>1010202000RO</v>
      </c>
      <c r="K72" s="129">
        <f t="array" ref="K72">SUM(IF((Data[Check/Serial Number]=C72)*(Data[PPSAS Code]=(J72)),Data[Credit]))</f>
        <v>40478.589999999997</v>
      </c>
      <c r="L72" s="129">
        <f t="shared" si="1"/>
        <v>44435345.990000002</v>
      </c>
      <c r="M72" s="176">
        <f t="array" ref="M72">IF(G72=0,0,(INDEX(Data[PPSAS Code],MATCH(C72&amp;G72,Data[Check/Serial Number]&amp;Data[Series],0))))</f>
        <v>0</v>
      </c>
      <c r="N72" s="102">
        <f t="array" ref="N72">SUM(IF((Data[Check/Serial Number]=C72)*(Data[PPSAS Code]=(M72)),Data[Credit]))</f>
        <v>0</v>
      </c>
      <c r="O72" s="175">
        <f t="array" ref="O72">IF(H72=0,0,(INDEX(Data[PPSAS Code],MATCH(C72&amp;H72,Data[Check/Serial Number]&amp;Data[Series],0))))</f>
        <v>0</v>
      </c>
      <c r="P72" s="102">
        <f t="array" ref="P72">SUM(IF((Data[Check/Serial Number]=$C72)*(Data[PPSAS Code]=$O72),Data[Debit]))</f>
        <v>0</v>
      </c>
      <c r="Q72" s="143">
        <f t="shared" si="2"/>
        <v>35472.18</v>
      </c>
    </row>
    <row r="73" spans="1:17" ht="31.5" x14ac:dyDescent="0.25">
      <c r="A73" s="130">
        <f t="array" ref="A73">IF(B73=0,0,(INDEX(Data!$B$9:$B$174,MATCH(B73,Data!$C$9:$C$174,0))))</f>
        <v>45685</v>
      </c>
      <c r="B73" s="375" t="s">
        <v>1448</v>
      </c>
      <c r="C73" s="376" t="str">
        <f t="shared" si="0"/>
        <v>DM-2025-01-004-A</v>
      </c>
      <c r="D73" s="373" t="str">
        <f t="array" ref="D73">IF(B73=0,0,(INDEX(Data!$J$9:$J$174,MATCH(B73,Data!$C$9:$C$174,0))))</f>
        <v>DANILO L. ABES ET AL.</v>
      </c>
      <c r="E73" s="166" t="str">
        <f t="array" ref="E73">IF(B73=0,0,(INDEX(Data!$K$9:$K$174,MATCH(B73,Data!$C$9:$C$174,0))))</f>
        <v>Salaries &amp; Allowances if NIA Pangasinan IMO/ CARP</v>
      </c>
      <c r="F73" s="184">
        <v>1</v>
      </c>
      <c r="G73" s="184"/>
      <c r="H73" s="184"/>
      <c r="I73" s="102"/>
      <c r="J73" s="175" t="str">
        <f t="array" ref="J73">IF(F73=0,0,(INDEX(Data[PPSAS Code],MATCH(C73&amp;F73,Data[Check/Serial Number]&amp;Data[Series],0))))</f>
        <v>1010202000RO</v>
      </c>
      <c r="K73" s="129">
        <f t="array" ref="K73">SUM(IF((Data[Check/Serial Number]=C73)*(Data[PPSAS Code]=(J73)),Data[Credit]))</f>
        <v>35472.18</v>
      </c>
      <c r="L73" s="129">
        <f t="shared" si="1"/>
        <v>44399873.810000002</v>
      </c>
      <c r="M73" s="176">
        <f t="array" ref="M73">IF(G73=0,0,(INDEX(Data[PPSAS Code],MATCH(C73&amp;G73,Data[Check/Serial Number]&amp;Data[Series],0))))</f>
        <v>0</v>
      </c>
      <c r="N73" s="102">
        <f t="array" ref="N73">SUM(IF((Data[Check/Serial Number]=C73)*(Data[PPSAS Code]=(M73)),Data[Credit]))</f>
        <v>0</v>
      </c>
      <c r="O73" s="175">
        <f t="array" ref="O73">IF(H73=0,0,(INDEX(Data[PPSAS Code],MATCH(C73&amp;H73,Data[Check/Serial Number]&amp;Data[Series],0))))</f>
        <v>0</v>
      </c>
      <c r="P73" s="102">
        <f t="array" ref="P73">SUM(IF((Data[Check/Serial Number]=$C73)*(Data[PPSAS Code]=$O73),Data[Debit]))</f>
        <v>0</v>
      </c>
      <c r="Q73" s="143">
        <f t="shared" si="2"/>
        <v>0</v>
      </c>
    </row>
    <row r="74" spans="1:17" ht="25.5" x14ac:dyDescent="0.25">
      <c r="A74" s="130">
        <f t="array" ref="A74">IF(B74=0,0,(INDEX(Data!$B$9:$B$174,MATCH(B74,Data!$C$9:$C$174,0))))</f>
        <v>45685</v>
      </c>
      <c r="B74" s="185" t="s">
        <v>1440</v>
      </c>
      <c r="C74" s="172" t="str">
        <f t="shared" si="0"/>
        <v>DM-2025-01-014</v>
      </c>
      <c r="D74" s="131" t="str">
        <f t="array" ref="D74">IF(B74=0,0,(INDEX(Data!$J$9:$J$174,MATCH(B74,Data!$C$9:$C$174,0))))</f>
        <v>G.S.I.S.</v>
      </c>
      <c r="E74" s="166" t="str">
        <f t="array" ref="E74">IF(B74=0,0,(INDEX(Data!$K$9:$K$174,MATCH(B74,Data!$C$9:$C$174,0))))</f>
        <v>GSIS Premiums(Personal &amp; Government Shares) of J. Baraquio et al. (Casual) for the month of January 2025</v>
      </c>
      <c r="F74" s="184"/>
      <c r="G74" s="184"/>
      <c r="H74" s="184">
        <v>1</v>
      </c>
      <c r="I74" s="102"/>
      <c r="J74" s="175">
        <f t="array" ref="J74">IF(F74=0,0,(INDEX(Data[PPSAS Code],MATCH(C74&amp;F74,Data[Check/Serial Number]&amp;Data[Series],0))))</f>
        <v>0</v>
      </c>
      <c r="K74" s="129">
        <f t="array" ref="K74">SUM(IF((Data[Check/Serial Number]=C74)*(Data[PPSAS Code]=(J74)),Data[Credit]))</f>
        <v>0</v>
      </c>
      <c r="L74" s="129">
        <f t="shared" si="1"/>
        <v>44399873.810000002</v>
      </c>
      <c r="M74" s="176">
        <f t="array" ref="M74">IF(G74=0,0,(INDEX(Data[PPSAS Code],MATCH(C74&amp;G74,Data[Check/Serial Number]&amp;Data[Series],0))))</f>
        <v>0</v>
      </c>
      <c r="N74" s="102">
        <f t="array" ref="N74">SUM(IF((Data[Check/Serial Number]=C74)*(Data[PPSAS Code]=(M74)),Data[Credit]))</f>
        <v>0</v>
      </c>
      <c r="O74" s="175">
        <f t="array" ref="O74">IF(H74=0,0,(INDEX(Data[PPSAS Code],MATCH(C74&amp;H74,Data[Check/Serial Number]&amp;Data[Series],0))))</f>
        <v>5010301000</v>
      </c>
      <c r="P74" s="102">
        <f t="array" ref="P74">SUM(IF((Data[Check/Serial Number]=$C74)*(Data[PPSAS Code]=$O74),Data[Debit]))</f>
        <v>9719.9699999999993</v>
      </c>
      <c r="Q74" s="143">
        <f t="shared" si="2"/>
        <v>9719.9699999999993</v>
      </c>
    </row>
    <row r="75" spans="1:17" ht="25.5" x14ac:dyDescent="0.25">
      <c r="A75" s="130">
        <f t="array" ref="A75">IF(B75=0,0,(INDEX(Data!$B$9:$B$174,MATCH(B75,Data!$C$9:$C$174,0))))</f>
        <v>45685</v>
      </c>
      <c r="B75" s="185" t="s">
        <v>1440</v>
      </c>
      <c r="C75" s="172" t="str">
        <f t="shared" si="0"/>
        <v>DM-2025-01-014</v>
      </c>
      <c r="D75" s="131" t="str">
        <f t="array" ref="D75">IF(B75=0,0,(INDEX(Data!$J$9:$J$174,MATCH(B75,Data!$C$9:$C$174,0))))</f>
        <v>G.S.I.S.</v>
      </c>
      <c r="E75" s="166" t="str">
        <f t="array" ref="E75">IF(B75=0,0,(INDEX(Data!$K$9:$K$174,MATCH(B75,Data!$C$9:$C$174,0))))</f>
        <v>GSIS Premiums(Personal &amp; Government Shares) of J. Baraquio et al. (Casual) for the month of January 2025</v>
      </c>
      <c r="F75" s="184"/>
      <c r="G75" s="184"/>
      <c r="H75" s="184">
        <v>2</v>
      </c>
      <c r="I75" s="102"/>
      <c r="J75" s="175">
        <f t="array" ref="J75">IF(F75=0,0,(INDEX(Data[PPSAS Code],MATCH(C75&amp;F75,Data[Check/Serial Number]&amp;Data[Series],0))))</f>
        <v>0</v>
      </c>
      <c r="K75" s="129">
        <f t="array" ref="K75">SUM(IF((Data[Check/Serial Number]=C75)*(Data[PPSAS Code]=(J75)),Data[Credit]))</f>
        <v>0</v>
      </c>
      <c r="L75" s="129">
        <f t="shared" si="1"/>
        <v>44399873.810000002</v>
      </c>
      <c r="M75" s="176">
        <f t="array" ref="M75">IF(G75=0,0,(INDEX(Data[PPSAS Code],MATCH(C75&amp;G75,Data[Check/Serial Number]&amp;Data[Series],0))))</f>
        <v>0</v>
      </c>
      <c r="N75" s="102">
        <f t="array" ref="N75">SUM(IF((Data[Check/Serial Number]=C75)*(Data[PPSAS Code]=(M75)),Data[Credit]))</f>
        <v>0</v>
      </c>
      <c r="O75" s="175">
        <f t="array" ref="O75">IF(H75=0,0,(INDEX(Data[PPSAS Code],MATCH(C75&amp;H75,Data[Check/Serial Number]&amp;Data[Series],0))))</f>
        <v>5010304000</v>
      </c>
      <c r="P75" s="102">
        <f t="array" ref="P75">SUM(IF((Data[Check/Serial Number]=$C75)*(Data[PPSAS Code]=$O75),Data[Debit]))</f>
        <v>300</v>
      </c>
      <c r="Q75" s="143">
        <f t="shared" si="2"/>
        <v>10019.969999999999</v>
      </c>
    </row>
    <row r="76" spans="1:17" ht="25.5" x14ac:dyDescent="0.25">
      <c r="A76" s="130">
        <f t="array" ref="A76">IF(B76=0,0,(INDEX(Data!$B$9:$B$174,MATCH(B76,Data!$C$9:$C$174,0))))</f>
        <v>45685</v>
      </c>
      <c r="B76" s="185" t="s">
        <v>1440</v>
      </c>
      <c r="C76" s="172" t="str">
        <f t="shared" ref="C76:C102" si="4">IF(B76=0,C75,B76)</f>
        <v>DM-2025-01-014</v>
      </c>
      <c r="D76" s="131" t="str">
        <f t="array" ref="D76">IF(B76=0,0,(INDEX(Data!$J$9:$J$174,MATCH(B76,Data!$C$9:$C$174,0))))</f>
        <v>G.S.I.S.</v>
      </c>
      <c r="E76" s="166" t="str">
        <f t="array" ref="E76">IF(B76=0,0,(INDEX(Data!$K$9:$K$174,MATCH(B76,Data!$C$9:$C$174,0))))</f>
        <v>GSIS Premiums(Personal &amp; Government Shares) of J. Baraquio et al. (Casual) for the month of January 2025</v>
      </c>
      <c r="F76" s="184">
        <v>4</v>
      </c>
      <c r="G76" s="184"/>
      <c r="H76" s="184">
        <v>3</v>
      </c>
      <c r="I76" s="102"/>
      <c r="J76" s="175" t="str">
        <f t="array" ref="J76">IF(F76=0,0,(INDEX(Data[PPSAS Code],MATCH(C76&amp;F76,Data[Check/Serial Number]&amp;Data[Series],0))))</f>
        <v>1010202000RO</v>
      </c>
      <c r="K76" s="129">
        <f t="array" ref="K76">SUM(IF((Data[Check/Serial Number]=C76)*(Data[PPSAS Code]=(J76)),Data[Credit]))</f>
        <v>17309.939999999999</v>
      </c>
      <c r="L76" s="129">
        <f t="shared" si="1"/>
        <v>44382563.869999997</v>
      </c>
      <c r="M76" s="176">
        <f t="array" ref="M76">IF(G76=0,0,(INDEX(Data[PPSAS Code],MATCH(C76&amp;G76,Data[Check/Serial Number]&amp;Data[Series],0))))</f>
        <v>0</v>
      </c>
      <c r="N76" s="102">
        <f t="array" ref="N76">SUM(IF((Data[Check/Serial Number]=C76)*(Data[PPSAS Code]=(M76)),Data[Credit]))</f>
        <v>0</v>
      </c>
      <c r="O76" s="175">
        <f t="array" ref="O76">IF(H76=0,0,(INDEX(Data[PPSAS Code],MATCH(C76&amp;H76,Data[Check/Serial Number]&amp;Data[Series],0))))</f>
        <v>2020102001</v>
      </c>
      <c r="P76" s="102">
        <f t="array" ref="P76">SUM(IF((Data[Check/Serial Number]=$C76)*(Data[PPSAS Code]=$O76),Data[Debit]))</f>
        <v>7289.97</v>
      </c>
      <c r="Q76" s="143">
        <f t="shared" si="2"/>
        <v>0</v>
      </c>
    </row>
    <row r="77" spans="1:17" ht="25.5" x14ac:dyDescent="0.25">
      <c r="A77" s="130">
        <f t="array" ref="A77">IF(B77=0,0,(INDEX(Data!$B$9:$B$174,MATCH(B77,Data!$C$9:$C$174,0))))</f>
        <v>45685</v>
      </c>
      <c r="B77" s="185" t="s">
        <v>1451</v>
      </c>
      <c r="C77" s="172" t="str">
        <f t="shared" si="4"/>
        <v>DM-2025-01-015</v>
      </c>
      <c r="D77" s="131" t="str">
        <f t="array" ref="D77">IF(B77=0,0,(INDEX(Data!$J$9:$J$174,MATCH(B77,Data!$C$9:$C$174,0))))</f>
        <v>G.S.I.S.</v>
      </c>
      <c r="E77" s="166" t="str">
        <f t="array" ref="E77">IF(B77=0,0,(INDEX(Data!$K$9:$K$174,MATCH(B77,Data!$C$9:$C$174,0))))</f>
        <v>GSIS Premiums(Personal &amp; Government Shares) of D. L. Abes et al. (Coterminous) for the month of January 2025</v>
      </c>
      <c r="F77" s="184"/>
      <c r="G77" s="184"/>
      <c r="H77" s="184">
        <v>1</v>
      </c>
      <c r="I77" s="102"/>
      <c r="J77" s="175">
        <f t="array" ref="J77">IF(F77=0,0,(INDEX(Data[PPSAS Code],MATCH(C77&amp;F77,Data[Check/Serial Number]&amp;Data[Series],0))))</f>
        <v>0</v>
      </c>
      <c r="K77" s="129">
        <f t="array" ref="K77">SUM(IF((Data[Check/Serial Number]=C77)*(Data[PPSAS Code]=(J77)),Data[Credit]))</f>
        <v>0</v>
      </c>
      <c r="L77" s="129">
        <f t="shared" ref="L77:L105" si="5">L76+I77-K77</f>
        <v>44382563.869999997</v>
      </c>
      <c r="M77" s="176">
        <f t="array" ref="M77">IF(G77=0,0,(INDEX(Data[PPSAS Code],MATCH(C77&amp;G77,Data[Check/Serial Number]&amp;Data[Series],0))))</f>
        <v>0</v>
      </c>
      <c r="N77" s="102">
        <f t="array" ref="N77">SUM(IF((Data[Check/Serial Number]=C77)*(Data[PPSAS Code]=(M77)),Data[Credit]))</f>
        <v>0</v>
      </c>
      <c r="O77" s="175">
        <f t="array" ref="O77">IF(H77=0,0,(INDEX(Data[PPSAS Code],MATCH(C77&amp;H77,Data[Check/Serial Number]&amp;Data[Series],0))))</f>
        <v>5010301000</v>
      </c>
      <c r="P77" s="102">
        <f t="array" ref="P77">SUM(IF((Data[Check/Serial Number]=$C77)*(Data[PPSAS Code]=$O77),Data[Debit]))</f>
        <v>10435.799999999999</v>
      </c>
      <c r="Q77" s="143">
        <f t="shared" ref="Q77:Q108" si="6">Q76+(P77)-(K77+N77)</f>
        <v>10435.799999999999</v>
      </c>
    </row>
    <row r="78" spans="1:17" ht="25.5" x14ac:dyDescent="0.25">
      <c r="A78" s="130">
        <f t="array" ref="A78">IF(B78=0,0,(INDEX(Data!$B$9:$B$174,MATCH(B78,Data!$C$9:$C$174,0))))</f>
        <v>45685</v>
      </c>
      <c r="B78" s="185" t="s">
        <v>1451</v>
      </c>
      <c r="C78" s="172" t="str">
        <f t="shared" si="4"/>
        <v>DM-2025-01-015</v>
      </c>
      <c r="D78" s="131" t="str">
        <f t="array" ref="D78">IF(B78=0,0,(INDEX(Data!$J$9:$J$174,MATCH(B78,Data!$C$9:$C$174,0))))</f>
        <v>G.S.I.S.</v>
      </c>
      <c r="E78" s="166" t="str">
        <f t="array" ref="E78">IF(B78=0,0,(INDEX(Data!$K$9:$K$174,MATCH(B78,Data!$C$9:$C$174,0))))</f>
        <v>GSIS Premiums(Personal &amp; Government Shares) of D. L. Abes et al. (Coterminous) for the month of January 2025</v>
      </c>
      <c r="F78" s="184"/>
      <c r="G78" s="184"/>
      <c r="H78" s="184">
        <v>2</v>
      </c>
      <c r="I78" s="102"/>
      <c r="J78" s="175">
        <f t="array" ref="J78">IF(F78=0,0,(INDEX(Data[PPSAS Code],MATCH(C78&amp;F78,Data[Check/Serial Number]&amp;Data[Series],0))))</f>
        <v>0</v>
      </c>
      <c r="K78" s="129">
        <f t="array" ref="K78">SUM(IF((Data[Check/Serial Number]=C78)*(Data[PPSAS Code]=(J78)),Data[Credit]))</f>
        <v>0</v>
      </c>
      <c r="L78" s="129">
        <f t="shared" si="5"/>
        <v>44382563.869999997</v>
      </c>
      <c r="M78" s="176">
        <f t="array" ref="M78">IF(G78=0,0,(INDEX(Data[PPSAS Code],MATCH(C78&amp;G78,Data[Check/Serial Number]&amp;Data[Series],0))))</f>
        <v>0</v>
      </c>
      <c r="N78" s="102">
        <f t="array" ref="N78">SUM(IF((Data[Check/Serial Number]=C78)*(Data[PPSAS Code]=(M78)),Data[Credit]))</f>
        <v>0</v>
      </c>
      <c r="O78" s="175">
        <f t="array" ref="O78">IF(H78=0,0,(INDEX(Data[PPSAS Code],MATCH(C78&amp;H78,Data[Check/Serial Number]&amp;Data[Series],0))))</f>
        <v>5010304000</v>
      </c>
      <c r="P78" s="102">
        <f t="array" ref="P78">SUM(IF((Data[Check/Serial Number]=$C78)*(Data[PPSAS Code]=$O78),Data[Debit]))</f>
        <v>300</v>
      </c>
      <c r="Q78" s="143">
        <f t="shared" si="6"/>
        <v>10735.8</v>
      </c>
    </row>
    <row r="79" spans="1:17" ht="25.5" x14ac:dyDescent="0.25">
      <c r="A79" s="130">
        <f t="array" ref="A79">IF(B79=0,0,(INDEX(Data!$B$9:$B$174,MATCH(B79,Data!$C$9:$C$174,0))))</f>
        <v>45685</v>
      </c>
      <c r="B79" s="185" t="s">
        <v>1451</v>
      </c>
      <c r="C79" s="172" t="str">
        <f t="shared" si="4"/>
        <v>DM-2025-01-015</v>
      </c>
      <c r="D79" s="131" t="str">
        <f t="array" ref="D79">IF(B79=0,0,(INDEX(Data!$J$9:$J$174,MATCH(B79,Data!$C$9:$C$174,0))))</f>
        <v>G.S.I.S.</v>
      </c>
      <c r="E79" s="166" t="str">
        <f t="array" ref="E79">IF(B79=0,0,(INDEX(Data!$K$9:$K$174,MATCH(B79,Data!$C$9:$C$174,0))))</f>
        <v>GSIS Premiums(Personal &amp; Government Shares) of D. L. Abes et al. (Coterminous) for the month of January 2025</v>
      </c>
      <c r="F79" s="184"/>
      <c r="G79" s="184"/>
      <c r="H79" s="184">
        <v>3</v>
      </c>
      <c r="I79" s="102"/>
      <c r="J79" s="175">
        <f t="array" ref="J79">IF(F79=0,0,(INDEX(Data[PPSAS Code],MATCH(C79&amp;F79,Data[Check/Serial Number]&amp;Data[Series],0))))</f>
        <v>0</v>
      </c>
      <c r="K79" s="129">
        <f t="array" ref="K79">SUM(IF((Data[Check/Serial Number]=C79)*(Data[PPSAS Code]=(J79)),Data[Credit]))</f>
        <v>0</v>
      </c>
      <c r="L79" s="129">
        <f t="shared" si="5"/>
        <v>44382563.869999997</v>
      </c>
      <c r="M79" s="176">
        <f t="array" ref="M79">IF(G79=0,0,(INDEX(Data[PPSAS Code],MATCH(C79&amp;G79,Data[Check/Serial Number]&amp;Data[Series],0))))</f>
        <v>0</v>
      </c>
      <c r="N79" s="102">
        <f t="array" ref="N79">SUM(IF((Data[Check/Serial Number]=C79)*(Data[PPSAS Code]=(M79)),Data[Credit]))</f>
        <v>0</v>
      </c>
      <c r="O79" s="175">
        <f t="array" ref="O79">IF(H79=0,0,(INDEX(Data[PPSAS Code],MATCH(C79&amp;H79,Data[Check/Serial Number]&amp;Data[Series],0))))</f>
        <v>2020102001</v>
      </c>
      <c r="P79" s="102">
        <f t="array" ref="P79">SUM(IF((Data[Check/Serial Number]=$C79)*(Data[PPSAS Code]=$O79),Data[Debit]))</f>
        <v>7826.85</v>
      </c>
      <c r="Q79" s="143">
        <f t="shared" si="6"/>
        <v>18562.650000000001</v>
      </c>
    </row>
    <row r="80" spans="1:17" ht="25.5" x14ac:dyDescent="0.25">
      <c r="A80" s="130">
        <f t="array" ref="A80">IF(B80=0,0,(INDEX(Data!$B$9:$B$174,MATCH(B80,Data!$C$9:$C$174,0))))</f>
        <v>45685</v>
      </c>
      <c r="B80" s="185" t="s">
        <v>1451</v>
      </c>
      <c r="C80" s="172" t="str">
        <f t="shared" si="4"/>
        <v>DM-2025-01-015</v>
      </c>
      <c r="D80" s="131" t="str">
        <f t="array" ref="D80">IF(B80=0,0,(INDEX(Data!$J$9:$J$174,MATCH(B80,Data!$C$9:$C$174,0))))</f>
        <v>G.S.I.S.</v>
      </c>
      <c r="E80" s="166" t="str">
        <f t="array" ref="E80">IF(B80=0,0,(INDEX(Data!$K$9:$K$174,MATCH(B80,Data!$C$9:$C$174,0))))</f>
        <v>GSIS Premiums(Personal &amp; Government Shares) of D. L. Abes et al. (Coterminous) for the month of January 2025</v>
      </c>
      <c r="F80" s="184">
        <v>5</v>
      </c>
      <c r="G80" s="184"/>
      <c r="H80" s="184">
        <v>4</v>
      </c>
      <c r="I80" s="102"/>
      <c r="J80" s="175" t="str">
        <f t="array" ref="J80">IF(F80=0,0,(INDEX(Data[PPSAS Code],MATCH(C80&amp;F80,Data[Check/Serial Number]&amp;Data[Series],0))))</f>
        <v>1010202000RO</v>
      </c>
      <c r="K80" s="129">
        <f t="array" ref="K80">SUM(IF((Data[Check/Serial Number]=C80)*(Data[PPSAS Code]=(J80)),Data[Credit]))</f>
        <v>24200.44</v>
      </c>
      <c r="L80" s="129">
        <f t="shared" si="5"/>
        <v>44358363.43</v>
      </c>
      <c r="M80" s="176">
        <f t="array" ref="M80">IF(G80=0,0,(INDEX(Data[PPSAS Code],MATCH(C80&amp;G80,Data[Check/Serial Number]&amp;Data[Series],0))))</f>
        <v>0</v>
      </c>
      <c r="N80" s="102">
        <f t="array" ref="N80">SUM(IF((Data[Check/Serial Number]=C80)*(Data[PPSAS Code]=(M80)),Data[Credit]))</f>
        <v>0</v>
      </c>
      <c r="O80" s="175">
        <f t="array" ref="O80">IF(H80=0,0,(INDEX(Data[PPSAS Code],MATCH(C80&amp;H80,Data[Check/Serial Number]&amp;Data[Series],0))))</f>
        <v>2020102003</v>
      </c>
      <c r="P80" s="102">
        <f t="array" ref="P80">SUM(IF((Data[Check/Serial Number]=$C80)*(Data[PPSAS Code]=$O80),Data[Debit]))</f>
        <v>5637.79</v>
      </c>
      <c r="Q80" s="143">
        <f t="shared" si="6"/>
        <v>0</v>
      </c>
    </row>
    <row r="81" spans="1:17" ht="47.25" x14ac:dyDescent="0.25">
      <c r="A81" s="130">
        <f t="array" ref="A81">IF(B81=0,0,(INDEX(Data!$B$9:$B$174,MATCH(B81,Data!$C$9:$C$174,0))))</f>
        <v>45688</v>
      </c>
      <c r="B81" s="185" t="s">
        <v>1456</v>
      </c>
      <c r="C81" s="172" t="str">
        <f t="shared" si="4"/>
        <v>1817240</v>
      </c>
      <c r="D81" s="373" t="str">
        <f t="array" ref="D81">IF(B81=0,0,(INDEX(Data!$J$9:$J$174,MATCH(B81,Data!$C$9:$C$174,0))))</f>
        <v>A.P. TAGARINO ENGINEERING AND CONSTRUCTION SERVICES</v>
      </c>
      <c r="E81" s="166" t="str">
        <f t="array" ref="E81">IF(B81=0,0,(INDEX(Data!$K$9:$K$174,MATCH(B81,Data!$C$9:$C$174,0))))</f>
        <v>Second Partial payment (64.72%) for ARAGAAG CIS CARP-IC 2024 located in Asingan, Pangasinan with contract no.  R1-PIMO-24-09-101</v>
      </c>
      <c r="F81" s="184"/>
      <c r="G81" s="184">
        <v>2</v>
      </c>
      <c r="H81" s="184">
        <v>1</v>
      </c>
      <c r="I81" s="102"/>
      <c r="J81" s="175">
        <f t="array" ref="J81">IF(F81=0,0,(INDEX(Data[PPSAS Code],MATCH(C81&amp;F81,Data[Check/Serial Number]&amp;Data[Series],0))))</f>
        <v>0</v>
      </c>
      <c r="K81" s="129">
        <f t="array" ref="K81">SUM(IF((Data[Check/Serial Number]=C81)*(Data[PPSAS Code]=(J81)),Data[Credit]))</f>
        <v>0</v>
      </c>
      <c r="L81" s="129">
        <f t="shared" si="5"/>
        <v>44358363.43</v>
      </c>
      <c r="M81" s="176">
        <f t="array" ref="M81">IF(G81=0,0,(INDEX(Data[PPSAS Code],MATCH(C81&amp;G81,Data[Check/Serial Number]&amp;Data[Series],0))))</f>
        <v>2020101002</v>
      </c>
      <c r="N81" s="102">
        <f t="array" ref="N81">SUM(IF((Data[Check/Serial Number]=C81)*(Data[PPSAS Code]=(M81)),Data[Credit]))</f>
        <v>162608.87</v>
      </c>
      <c r="O81" s="175">
        <f t="array" ref="O81">IF(H81=0,0,(INDEX(Data[PPSAS Code],MATCH(C81&amp;H81,Data[Check/Serial Number]&amp;Data[Series],0))))</f>
        <v>1069802000</v>
      </c>
      <c r="P81" s="102">
        <f t="array" ref="P81">SUM(IF((Data[Check/Serial Number]=$C81)*(Data[PPSAS Code]=$O81),Data[Debit]))</f>
        <v>3642438.7</v>
      </c>
      <c r="Q81" s="143">
        <f t="shared" si="6"/>
        <v>3479829.83</v>
      </c>
    </row>
    <row r="82" spans="1:17" ht="47.25" x14ac:dyDescent="0.25">
      <c r="A82" s="130">
        <f t="array" ref="A82">IF(B82=0,0,(INDEX(Data!$B$9:$B$174,MATCH(B82,Data!$C$9:$C$174,0))))</f>
        <v>45688</v>
      </c>
      <c r="B82" s="185" t="s">
        <v>1456</v>
      </c>
      <c r="C82" s="172" t="str">
        <f t="shared" si="4"/>
        <v>1817240</v>
      </c>
      <c r="D82" s="373" t="str">
        <f t="array" ref="D82">IF(B82=0,0,(INDEX(Data!$J$9:$J$174,MATCH(B82,Data!$C$9:$C$174,0))))</f>
        <v>A.P. TAGARINO ENGINEERING AND CONSTRUCTION SERVICES</v>
      </c>
      <c r="E82" s="166" t="str">
        <f t="array" ref="E82">IF(B82=0,0,(INDEX(Data!$K$9:$K$174,MATCH(B82,Data!$C$9:$C$174,0))))</f>
        <v>Second Partial payment (64.72%) for ARAGAAG CIS CARP-IC 2024 located in Asingan, Pangasinan with contract no.  R1-PIMO-24-09-101</v>
      </c>
      <c r="F82" s="184"/>
      <c r="G82" s="184">
        <v>3</v>
      </c>
      <c r="H82" s="184"/>
      <c r="I82" s="102"/>
      <c r="J82" s="175">
        <f t="array" ref="J82">IF(F82=0,0,(INDEX(Data[PPSAS Code],MATCH(C82&amp;F82,Data[Check/Serial Number]&amp;Data[Series],0))))</f>
        <v>0</v>
      </c>
      <c r="K82" s="129">
        <f t="array" ref="K82">SUM(IF((Data[Check/Serial Number]=C82)*(Data[PPSAS Code]=(J82)),Data[Credit]))</f>
        <v>0</v>
      </c>
      <c r="L82" s="129">
        <f t="shared" si="5"/>
        <v>44358363.43</v>
      </c>
      <c r="M82" s="176">
        <f t="array" ref="M82">IF(G82=0,0,(INDEX(Data[PPSAS Code],MATCH(C82&amp;G82,Data[Check/Serial Number]&amp;Data[Series],0))))</f>
        <v>2020101004</v>
      </c>
      <c r="N82" s="102">
        <f t="array" ref="N82">SUM(IF((Data[Check/Serial Number]=C82)*(Data[PPSAS Code]=(M82)),Data[Credit]))</f>
        <v>65043.55</v>
      </c>
      <c r="O82" s="175">
        <f t="array" ref="O82">IF(H82=0,0,(INDEX(Data[PPSAS Code],MATCH(C82&amp;H82,Data[Check/Serial Number]&amp;Data[Series],0))))</f>
        <v>0</v>
      </c>
      <c r="P82" s="102">
        <f t="array" ref="P82">SUM(IF((Data[Check/Serial Number]=$C82)*(Data[PPSAS Code]=$O82),Data[Debit]))</f>
        <v>0</v>
      </c>
      <c r="Q82" s="143">
        <f t="shared" si="6"/>
        <v>3414786.28</v>
      </c>
    </row>
    <row r="83" spans="1:17" ht="47.25" x14ac:dyDescent="0.25">
      <c r="A83" s="130">
        <f t="array" ref="A83">IF(B83=0,0,(INDEX(Data!$B$9:$B$174,MATCH(B83,Data!$C$9:$C$174,0))))</f>
        <v>45688</v>
      </c>
      <c r="B83" s="185" t="s">
        <v>1456</v>
      </c>
      <c r="C83" s="172" t="str">
        <f t="shared" si="4"/>
        <v>1817240</v>
      </c>
      <c r="D83" s="373" t="str">
        <f t="array" ref="D83">IF(B83=0,0,(INDEX(Data!$J$9:$J$174,MATCH(B83,Data!$C$9:$C$174,0))))</f>
        <v>A.P. TAGARINO ENGINEERING AND CONSTRUCTION SERVICES</v>
      </c>
      <c r="E83" s="166" t="str">
        <f t="array" ref="E83">IF(B83=0,0,(INDEX(Data!$K$9:$K$174,MATCH(B83,Data!$C$9:$C$174,0))))</f>
        <v>Second Partial payment (64.72%) for ARAGAAG CIS CARP-IC 2024 located in Asingan, Pangasinan with contract no.  R1-PIMO-24-09-101</v>
      </c>
      <c r="F83" s="184"/>
      <c r="G83" s="184">
        <v>4</v>
      </c>
      <c r="H83" s="184"/>
      <c r="I83" s="102"/>
      <c r="J83" s="175">
        <f t="array" ref="J83">IF(F83=0,0,(INDEX(Data[PPSAS Code],MATCH(C83&amp;F83,Data[Check/Serial Number]&amp;Data[Series],0))))</f>
        <v>0</v>
      </c>
      <c r="K83" s="129">
        <f t="array" ref="K83">SUM(IF((Data[Check/Serial Number]=C83)*(Data[PPSAS Code]=(J83)),Data[Credit]))</f>
        <v>0</v>
      </c>
      <c r="L83" s="129">
        <f t="shared" si="5"/>
        <v>44358363.43</v>
      </c>
      <c r="M83" s="176">
        <f t="array" ref="M83">IF(G83=0,0,(INDEX(Data[PPSAS Code],MATCH(C83&amp;G83,Data[Check/Serial Number]&amp;Data[Series],0))))</f>
        <v>2040104000</v>
      </c>
      <c r="N83" s="102">
        <f t="array" ref="N83">SUM(IF((Data[Check/Serial Number]=C83)*(Data[PPSAS Code]=(M83)),Data[Credit]))</f>
        <v>114280.24</v>
      </c>
      <c r="O83" s="175">
        <f t="array" ref="O83">IF(H83=0,0,(INDEX(Data[PPSAS Code],MATCH(C83&amp;H83,Data[Check/Serial Number]&amp;Data[Series],0))))</f>
        <v>0</v>
      </c>
      <c r="P83" s="102">
        <f t="array" ref="P83">SUM(IF((Data[Check/Serial Number]=$C83)*(Data[PPSAS Code]=$O83),Data[Debit]))</f>
        <v>0</v>
      </c>
      <c r="Q83" s="143">
        <f t="shared" si="6"/>
        <v>3300506.04</v>
      </c>
    </row>
    <row r="84" spans="1:17" ht="47.25" x14ac:dyDescent="0.25">
      <c r="A84" s="130">
        <f t="array" ref="A84">IF(B84=0,0,(INDEX(Data!$B$9:$B$174,MATCH(B84,Data!$C$9:$C$174,0))))</f>
        <v>45688</v>
      </c>
      <c r="B84" s="185" t="s">
        <v>1456</v>
      </c>
      <c r="C84" s="172" t="str">
        <f t="shared" si="4"/>
        <v>1817240</v>
      </c>
      <c r="D84" s="373" t="str">
        <f t="array" ref="D84">IF(B84=0,0,(INDEX(Data!$J$9:$J$174,MATCH(B84,Data!$C$9:$C$174,0))))</f>
        <v>A.P. TAGARINO ENGINEERING AND CONSTRUCTION SERVICES</v>
      </c>
      <c r="E84" s="166" t="str">
        <f t="array" ref="E84">IF(B84=0,0,(INDEX(Data!$K$9:$K$174,MATCH(B84,Data!$C$9:$C$174,0))))</f>
        <v>Second Partial payment (64.72%) for ARAGAAG CIS CARP-IC 2024 located in Asingan, Pangasinan with contract no.  R1-PIMO-24-09-101</v>
      </c>
      <c r="F84" s="184">
        <v>6</v>
      </c>
      <c r="G84" s="184">
        <v>5</v>
      </c>
      <c r="H84" s="184"/>
      <c r="I84" s="102"/>
      <c r="J84" s="175" t="str">
        <f t="array" ref="J84">IF(F84=0,0,(INDEX(Data[PPSAS Code],MATCH(C84&amp;F84,Data[Check/Serial Number]&amp;Data[Series],0))))</f>
        <v>1010202000RO</v>
      </c>
      <c r="K84" s="129">
        <f t="array" ref="K84">SUM(IF((Data[Check/Serial Number]=C84)*(Data[PPSAS Code]=(J84)),Data[Credit]))</f>
        <v>2754140.23</v>
      </c>
      <c r="L84" s="129">
        <f t="shared" si="5"/>
        <v>41604223.200000003</v>
      </c>
      <c r="M84" s="176">
        <f t="array" ref="M84">IF(G84=0,0,(INDEX(Data[PPSAS Code],MATCH(C84&amp;G84,Data[Check/Serial Number]&amp;Data[Series],0))))</f>
        <v>1990201000</v>
      </c>
      <c r="N84" s="102">
        <f t="array" ref="N84">SUM(IF((Data[Check/Serial Number]=C84)*(Data[PPSAS Code]=(M84)),Data[Credit]))</f>
        <v>546365.81000000006</v>
      </c>
      <c r="O84" s="175">
        <f t="array" ref="O84">IF(H84=0,0,(INDEX(Data[PPSAS Code],MATCH(C84&amp;H84,Data[Check/Serial Number]&amp;Data[Series],0))))</f>
        <v>0</v>
      </c>
      <c r="P84" s="102">
        <f t="array" ref="P84">SUM(IF((Data[Check/Serial Number]=$C84)*(Data[PPSAS Code]=$O84),Data[Debit]))</f>
        <v>0</v>
      </c>
      <c r="Q84" s="143">
        <f t="shared" si="6"/>
        <v>0</v>
      </c>
    </row>
    <row r="85" spans="1:17" ht="25.5" x14ac:dyDescent="0.25">
      <c r="A85" s="130">
        <f t="array" ref="A85">IF(B85=0,0,(INDEX(Data!$B$9:$B$174,MATCH(B85,Data!$C$9:$C$174,0))))</f>
        <v>45688</v>
      </c>
      <c r="B85" s="185" t="s">
        <v>1459</v>
      </c>
      <c r="C85" s="172" t="str">
        <f t="shared" si="4"/>
        <v>1817241</v>
      </c>
      <c r="D85" s="373" t="str">
        <f t="array" ref="D85">IF(B85=0,0,(INDEX(Data!$J$9:$J$174,MATCH(B85,Data!$C$9:$C$174,0))))</f>
        <v>NIA PIMO 501 LFPs</v>
      </c>
      <c r="E85" s="166" t="str">
        <f t="array" ref="E85">IF(B85=0,0,(INDEX(Data!$K$9:$K$174,MATCH(B85,Data!$C$9:$C$174,0))))</f>
        <v xml:space="preserve">Transfer payment of GSIS CPCS Salary Differential Premiums of June Marlowe A. Soria due to erronuesly charged to Fund LFPs </v>
      </c>
      <c r="F85" s="184">
        <v>2</v>
      </c>
      <c r="G85" s="184"/>
      <c r="H85" s="184">
        <v>1</v>
      </c>
      <c r="I85" s="102"/>
      <c r="J85" s="175" t="str">
        <f t="array" ref="J85">IF(F85=0,0,(INDEX(Data[PPSAS Code],MATCH(C85&amp;F85,Data[Check/Serial Number]&amp;Data[Series],0))))</f>
        <v>1010202000RO</v>
      </c>
      <c r="K85" s="129">
        <f t="array" ref="K85">SUM(IF((Data[Check/Serial Number]=C85)*(Data[PPSAS Code]=(J85)),Data[Credit]))</f>
        <v>5763.35</v>
      </c>
      <c r="L85" s="129">
        <f t="shared" si="5"/>
        <v>41598459.850000001</v>
      </c>
      <c r="M85" s="176">
        <f t="array" ref="M85">IF(G85=0,0,(INDEX(Data[PPSAS Code],MATCH(C85&amp;G85,Data[Check/Serial Number]&amp;Data[Series],0))))</f>
        <v>0</v>
      </c>
      <c r="N85" s="102">
        <f t="array" ref="N85">SUM(IF((Data[Check/Serial Number]=C85)*(Data[PPSAS Code]=(M85)),Data[Credit]))</f>
        <v>0</v>
      </c>
      <c r="O85" s="175">
        <f t="array" ref="O85">IF(H85=0,0,(INDEX(Data[PPSAS Code],MATCH(C85&amp;H85,Data[Check/Serial Number]&amp;Data[Series],0))))</f>
        <v>2030105000</v>
      </c>
      <c r="P85" s="102">
        <f t="array" ref="P85">SUM(IF((Data[Check/Serial Number]=$C85)*(Data[PPSAS Code]=$O85),Data[Debit]))</f>
        <v>5763.35</v>
      </c>
      <c r="Q85" s="143">
        <f t="shared" si="6"/>
        <v>0</v>
      </c>
    </row>
    <row r="86" spans="1:17" ht="25.5" x14ac:dyDescent="0.25">
      <c r="A86" s="130">
        <f t="array" ref="A86">IF(B86=0,0,(INDEX(Data!$B$9:$B$174,MATCH(B86,Data!$C$9:$C$174,0))))</f>
        <v>45688</v>
      </c>
      <c r="B86" s="185" t="s">
        <v>1464</v>
      </c>
      <c r="C86" s="172" t="str">
        <f t="shared" si="4"/>
        <v>1817242</v>
      </c>
      <c r="D86" s="131" t="str">
        <f t="array" ref="D86">IF(B86=0,0,(INDEX(Data!$J$9:$J$174,MATCH(B86,Data!$C$9:$C$174,0))))</f>
        <v>JOF ENTERPRISES</v>
      </c>
      <c r="E86" s="166" t="str">
        <f t="array" ref="E86">IF(B86=0,0,(INDEX(Data!$K$9:$K$174,MATCH(B86,Data!$C$9:$C$174,0))))</f>
        <v>Payment of Rental of Service Vehicle Plate No. NGB 3449 to be used by NIA- Pangasinan IMO covered of December 2024</v>
      </c>
      <c r="F86" s="184"/>
      <c r="G86" s="184">
        <v>2</v>
      </c>
      <c r="H86" s="184">
        <v>1</v>
      </c>
      <c r="I86" s="102"/>
      <c r="J86" s="175">
        <f t="array" ref="J86">IF(F86=0,0,(INDEX(Data[PPSAS Code],MATCH(C86&amp;F86,Data[Check/Serial Number]&amp;Data[Series],0))))</f>
        <v>0</v>
      </c>
      <c r="K86" s="129">
        <f t="array" ref="K86">SUM(IF((Data[Check/Serial Number]=C86)*(Data[PPSAS Code]=(J86)),Data[Credit]))</f>
        <v>0</v>
      </c>
      <c r="L86" s="129">
        <f t="shared" si="5"/>
        <v>41598459.850000001</v>
      </c>
      <c r="M86" s="176">
        <f t="array" ref="M86">IF(G86=0,0,(INDEX(Data[PPSAS Code],MATCH(C86&amp;G86,Data[Check/Serial Number]&amp;Data[Series],0))))</f>
        <v>2020101004</v>
      </c>
      <c r="N86" s="102">
        <f t="array" ref="N86">SUM(IF((Data[Check/Serial Number]=C86)*(Data[PPSAS Code]=(M86)),Data[Credit]))</f>
        <v>530.36</v>
      </c>
      <c r="O86" s="175">
        <f t="array" ref="O86">IF(H86=0,0,(INDEX(Data[PPSAS Code],MATCH(C86&amp;H86,Data[Check/Serial Number]&amp;Data[Series],0))))</f>
        <v>2010101000</v>
      </c>
      <c r="P86" s="102">
        <f t="array" ref="P86">SUM(IF((Data[Check/Serial Number]=$C86)*(Data[PPSAS Code]=$O86),Data[Debit]))</f>
        <v>29700</v>
      </c>
      <c r="Q86" s="143">
        <f t="shared" si="6"/>
        <v>29169.64</v>
      </c>
    </row>
    <row r="87" spans="1:17" ht="25.5" x14ac:dyDescent="0.25">
      <c r="A87" s="130">
        <f t="array" ref="A87">IF(B87=0,0,(INDEX(Data!$B$9:$B$174,MATCH(B87,Data!$C$9:$C$174,0))))</f>
        <v>45688</v>
      </c>
      <c r="B87" s="185" t="s">
        <v>1464</v>
      </c>
      <c r="C87" s="172" t="str">
        <f t="shared" si="4"/>
        <v>1817242</v>
      </c>
      <c r="D87" s="131" t="str">
        <f t="array" ref="D87">IF(B87=0,0,(INDEX(Data!$J$9:$J$174,MATCH(B87,Data!$C$9:$C$174,0))))</f>
        <v>JOF ENTERPRISES</v>
      </c>
      <c r="E87" s="166" t="str">
        <f t="array" ref="E87">IF(B87=0,0,(INDEX(Data!$K$9:$K$174,MATCH(B87,Data!$C$9:$C$174,0))))</f>
        <v>Payment of Rental of Service Vehicle Plate No. NGB 3449 to be used by NIA- Pangasinan IMO covered of December 2024</v>
      </c>
      <c r="F87" s="184">
        <v>4</v>
      </c>
      <c r="G87" s="184">
        <v>3</v>
      </c>
      <c r="H87" s="184"/>
      <c r="I87" s="102"/>
      <c r="J87" s="175" t="str">
        <f t="array" ref="J87">IF(F87=0,0,(INDEX(Data[PPSAS Code],MATCH(C87&amp;F87,Data[Check/Serial Number]&amp;Data[Series],0))))</f>
        <v>1010202000RO</v>
      </c>
      <c r="K87" s="129">
        <f t="array" ref="K87">SUM(IF((Data[Check/Serial Number]=C87)*(Data[PPSAS Code]=(J87)),Data[Credit]))</f>
        <v>27843.75</v>
      </c>
      <c r="L87" s="129">
        <f t="shared" si="5"/>
        <v>41570616.100000001</v>
      </c>
      <c r="M87" s="176">
        <f t="array" ref="M87">IF(G87=0,0,(INDEX(Data[PPSAS Code],MATCH(C87&amp;G87,Data[Check/Serial Number]&amp;Data[Series],0))))</f>
        <v>2020101002</v>
      </c>
      <c r="N87" s="102">
        <f t="array" ref="N87">SUM(IF((Data[Check/Serial Number]=C87)*(Data[PPSAS Code]=(M87)),Data[Credit]))</f>
        <v>1325.89</v>
      </c>
      <c r="O87" s="175">
        <f t="array" ref="O87">IF(H87=0,0,(INDEX(Data[PPSAS Code],MATCH(C87&amp;H87,Data[Check/Serial Number]&amp;Data[Series],0))))</f>
        <v>0</v>
      </c>
      <c r="P87" s="102">
        <f t="array" ref="P87">SUM(IF((Data[Check/Serial Number]=$C87)*(Data[PPSAS Code]=$O87),Data[Debit]))</f>
        <v>0</v>
      </c>
      <c r="Q87" s="143">
        <f t="shared" si="6"/>
        <v>0</v>
      </c>
    </row>
    <row r="88" spans="1:17" ht="25.5" x14ac:dyDescent="0.25">
      <c r="A88" s="130">
        <f t="array" ref="A88">IF(B88=0,0,(INDEX(Data!$B$9:$B$174,MATCH(B88,Data!$C$9:$C$174,0))))</f>
        <v>45688</v>
      </c>
      <c r="B88" s="185" t="s">
        <v>1469</v>
      </c>
      <c r="C88" s="172" t="str">
        <f t="shared" si="4"/>
        <v>1817243</v>
      </c>
      <c r="D88" s="131" t="str">
        <f t="array" ref="D88">IF(B88=0,0,(INDEX(Data!$J$9:$J$174,MATCH(B88,Data!$C$9:$C$174,0))))</f>
        <v>JOF ENTERPRISES</v>
      </c>
      <c r="E88" s="166" t="str">
        <f t="array" ref="E88">IF(B88=0,0,(INDEX(Data!$K$9:$K$174,MATCH(B88,Data!$C$9:$C$174,0))))</f>
        <v>Payment of Rental of Service Vehicle Plate No. NFF 7376 to be used by NIA- Pangasinan IMO covered of December 2024</v>
      </c>
      <c r="F88" s="184"/>
      <c r="G88" s="184">
        <v>2</v>
      </c>
      <c r="H88" s="184">
        <v>1</v>
      </c>
      <c r="I88" s="102"/>
      <c r="J88" s="175">
        <f t="array" ref="J88">IF(F88=0,0,(INDEX(Data[PPSAS Code],MATCH(C88&amp;F88,Data[Check/Serial Number]&amp;Data[Series],0))))</f>
        <v>0</v>
      </c>
      <c r="K88" s="129">
        <f t="array" ref="K88">SUM(IF((Data[Check/Serial Number]=C88)*(Data[PPSAS Code]=(J88)),Data[Credit]))</f>
        <v>0</v>
      </c>
      <c r="L88" s="129">
        <f t="shared" si="5"/>
        <v>41570616.100000001</v>
      </c>
      <c r="M88" s="176">
        <f t="array" ref="M88">IF(G88=0,0,(INDEX(Data[PPSAS Code],MATCH(C88&amp;G88,Data[Check/Serial Number]&amp;Data[Series],0))))</f>
        <v>2020101004</v>
      </c>
      <c r="N88" s="102">
        <f t="array" ref="N88">SUM(IF((Data[Check/Serial Number]=C88)*(Data[PPSAS Code]=(M88)),Data[Credit]))</f>
        <v>600</v>
      </c>
      <c r="O88" s="175">
        <f t="array" ref="O88">IF(H88=0,0,(INDEX(Data[PPSAS Code],MATCH(C88&amp;H88,Data[Check/Serial Number]&amp;Data[Series],0))))</f>
        <v>2010101000</v>
      </c>
      <c r="P88" s="102">
        <f t="array" ref="P88">SUM(IF((Data[Check/Serial Number]=$C88)*(Data[PPSAS Code]=$O88),Data[Debit]))</f>
        <v>33600</v>
      </c>
      <c r="Q88" s="143">
        <f t="shared" si="6"/>
        <v>33000</v>
      </c>
    </row>
    <row r="89" spans="1:17" ht="25.5" x14ac:dyDescent="0.25">
      <c r="A89" s="130">
        <f t="array" ref="A89">IF(B89=0,0,(INDEX(Data!$B$9:$B$174,MATCH(B89,Data!$C$9:$C$174,0))))</f>
        <v>45688</v>
      </c>
      <c r="B89" s="185" t="s">
        <v>1469</v>
      </c>
      <c r="C89" s="172" t="str">
        <f t="shared" si="4"/>
        <v>1817243</v>
      </c>
      <c r="D89" s="131" t="str">
        <f t="array" ref="D89">IF(B89=0,0,(INDEX(Data!$J$9:$J$174,MATCH(B89,Data!$C$9:$C$174,0))))</f>
        <v>JOF ENTERPRISES</v>
      </c>
      <c r="E89" s="166" t="str">
        <f t="array" ref="E89">IF(B89=0,0,(INDEX(Data!$K$9:$K$174,MATCH(B89,Data!$C$9:$C$174,0))))</f>
        <v>Payment of Rental of Service Vehicle Plate No. NFF 7376 to be used by NIA- Pangasinan IMO covered of December 2024</v>
      </c>
      <c r="F89" s="184">
        <v>4</v>
      </c>
      <c r="G89" s="184">
        <v>3</v>
      </c>
      <c r="H89" s="184"/>
      <c r="I89" s="102"/>
      <c r="J89" s="175" t="str">
        <f t="array" ref="J89">IF(F89=0,0,(INDEX(Data[PPSAS Code],MATCH(C89&amp;F89,Data[Check/Serial Number]&amp;Data[Series],0))))</f>
        <v>1010202000RO</v>
      </c>
      <c r="K89" s="129">
        <f t="array" ref="K89">SUM(IF((Data[Check/Serial Number]=C89)*(Data[PPSAS Code]=(J89)),Data[Credit]))</f>
        <v>31500</v>
      </c>
      <c r="L89" s="129">
        <f t="shared" si="5"/>
        <v>41539116.100000001</v>
      </c>
      <c r="M89" s="176">
        <f t="array" ref="M89">IF(G89=0,0,(INDEX(Data[PPSAS Code],MATCH(C89&amp;G89,Data[Check/Serial Number]&amp;Data[Series],0))))</f>
        <v>2020101002</v>
      </c>
      <c r="N89" s="102">
        <f t="array" ref="N89">SUM(IF((Data[Check/Serial Number]=C89)*(Data[PPSAS Code]=(M89)),Data[Credit]))</f>
        <v>1500</v>
      </c>
      <c r="O89" s="175">
        <f t="array" ref="O89">IF(H89=0,0,(INDEX(Data[PPSAS Code],MATCH(C89&amp;H89,Data[Check/Serial Number]&amp;Data[Series],0))))</f>
        <v>0</v>
      </c>
      <c r="P89" s="102">
        <f t="array" ref="P89">SUM(IF((Data[Check/Serial Number]=$C89)*(Data[PPSAS Code]=$O89),Data[Debit]))</f>
        <v>0</v>
      </c>
      <c r="Q89" s="143">
        <f t="shared" si="6"/>
        <v>0</v>
      </c>
    </row>
    <row r="90" spans="1:17" ht="25.5" x14ac:dyDescent="0.25">
      <c r="A90" s="130">
        <f t="array" ref="A90">IF(B90=0,0,(INDEX(Data!$B$9:$B$174,MATCH(B90,Data!$C$9:$C$174,0))))</f>
        <v>45688</v>
      </c>
      <c r="B90" s="185" t="s">
        <v>1473</v>
      </c>
      <c r="C90" s="172" t="str">
        <f t="shared" si="4"/>
        <v>1817244</v>
      </c>
      <c r="D90" s="131" t="str">
        <f t="array" ref="D90">IF(B90=0,0,(INDEX(Data!$J$9:$J$174,MATCH(B90,Data!$C$9:$C$174,0))))</f>
        <v>JOF ENTERPRISES</v>
      </c>
      <c r="E90" s="166" t="str">
        <f t="array" ref="E90">IF(B90=0,0,(INDEX(Data!$K$9:$K$174,MATCH(B90,Data!$C$9:$C$174,0))))</f>
        <v>Payment of Rental of Service Vehicle Plate No. NFF 7376 to be used by NIA- Pangasinan IMO covered of October  2024</v>
      </c>
      <c r="F90" s="184"/>
      <c r="G90" s="184">
        <v>2</v>
      </c>
      <c r="H90" s="184">
        <v>1</v>
      </c>
      <c r="I90" s="102"/>
      <c r="J90" s="175">
        <f t="array" ref="J90">IF(F90=0,0,(INDEX(Data[PPSAS Code],MATCH(C90&amp;F90,Data[Check/Serial Number]&amp;Data[Series],0))))</f>
        <v>0</v>
      </c>
      <c r="K90" s="129">
        <f t="array" ref="K90">SUM(IF((Data[Check/Serial Number]=C90)*(Data[PPSAS Code]=(J90)),Data[Credit]))</f>
        <v>0</v>
      </c>
      <c r="L90" s="129">
        <f t="shared" si="5"/>
        <v>41539116.100000001</v>
      </c>
      <c r="M90" s="176">
        <f t="array" ref="M90">IF(G90=0,0,(INDEX(Data[PPSAS Code],MATCH(C90&amp;G90,Data[Check/Serial Number]&amp;Data[Series],0))))</f>
        <v>2020101004</v>
      </c>
      <c r="N90" s="102">
        <f t="array" ref="N90">SUM(IF((Data[Check/Serial Number]=C90)*(Data[PPSAS Code]=(M90)),Data[Credit]))</f>
        <v>600</v>
      </c>
      <c r="O90" s="175">
        <f t="array" ref="O90">IF(H90=0,0,(INDEX(Data[PPSAS Code],MATCH(C90&amp;H90,Data[Check/Serial Number]&amp;Data[Series],0))))</f>
        <v>2010101000</v>
      </c>
      <c r="P90" s="102">
        <f t="array" ref="P90">SUM(IF((Data[Check/Serial Number]=$C90)*(Data[PPSAS Code]=$O90),Data[Debit]))</f>
        <v>33600</v>
      </c>
      <c r="Q90" s="143">
        <f t="shared" si="6"/>
        <v>33000</v>
      </c>
    </row>
    <row r="91" spans="1:17" ht="25.5" x14ac:dyDescent="0.25">
      <c r="A91" s="130">
        <f t="array" ref="A91">IF(B91=0,0,(INDEX(Data!$B$9:$B$174,MATCH(B91,Data!$C$9:$C$174,0))))</f>
        <v>45688</v>
      </c>
      <c r="B91" s="185" t="s">
        <v>1473</v>
      </c>
      <c r="C91" s="172" t="str">
        <f t="shared" si="4"/>
        <v>1817244</v>
      </c>
      <c r="D91" s="131" t="str">
        <f t="array" ref="D91">IF(B91=0,0,(INDEX(Data!$J$9:$J$174,MATCH(B91,Data!$C$9:$C$174,0))))</f>
        <v>JOF ENTERPRISES</v>
      </c>
      <c r="E91" s="166" t="str">
        <f t="array" ref="E91">IF(B91=0,0,(INDEX(Data!$K$9:$K$174,MATCH(B91,Data!$C$9:$C$174,0))))</f>
        <v>Payment of Rental of Service Vehicle Plate No. NFF 7376 to be used by NIA- Pangasinan IMO covered of October  2024</v>
      </c>
      <c r="F91" s="184">
        <v>4</v>
      </c>
      <c r="G91" s="184">
        <v>3</v>
      </c>
      <c r="H91" s="184"/>
      <c r="I91" s="102"/>
      <c r="J91" s="175" t="str">
        <f t="array" ref="J91">IF(F91=0,0,(INDEX(Data[PPSAS Code],MATCH(C91&amp;F91,Data[Check/Serial Number]&amp;Data[Series],0))))</f>
        <v>1010202000RO</v>
      </c>
      <c r="K91" s="129">
        <f t="array" ref="K91">SUM(IF((Data[Check/Serial Number]=C91)*(Data[PPSAS Code]=(J91)),Data[Credit]))</f>
        <v>31500</v>
      </c>
      <c r="L91" s="129">
        <f t="shared" si="5"/>
        <v>41507616.100000001</v>
      </c>
      <c r="M91" s="176">
        <f t="array" ref="M91">IF(G91=0,0,(INDEX(Data[PPSAS Code],MATCH(C91&amp;G91,Data[Check/Serial Number]&amp;Data[Series],0))))</f>
        <v>2020101002</v>
      </c>
      <c r="N91" s="102">
        <f t="array" ref="N91">SUM(IF((Data[Check/Serial Number]=C91)*(Data[PPSAS Code]=(M91)),Data[Credit]))</f>
        <v>1500</v>
      </c>
      <c r="O91" s="175">
        <f t="array" ref="O91">IF(H91=0,0,(INDEX(Data[PPSAS Code],MATCH(C91&amp;H91,Data[Check/Serial Number]&amp;Data[Series],0))))</f>
        <v>0</v>
      </c>
      <c r="P91" s="102">
        <f t="array" ref="P91">SUM(IF((Data[Check/Serial Number]=$C91)*(Data[PPSAS Code]=$O91),Data[Debit]))</f>
        <v>0</v>
      </c>
      <c r="Q91" s="143">
        <f t="shared" si="6"/>
        <v>0</v>
      </c>
    </row>
    <row r="92" spans="1:17" ht="25.5" x14ac:dyDescent="0.25">
      <c r="A92" s="130">
        <f t="array" ref="A92">IF(B92=0,0,(INDEX(Data!$B$9:$B$174,MATCH(B92,Data!$C$9:$C$174,0))))</f>
        <v>45688</v>
      </c>
      <c r="B92" s="185" t="s">
        <v>1476</v>
      </c>
      <c r="C92" s="172" t="str">
        <f t="shared" si="4"/>
        <v>1817245</v>
      </c>
      <c r="D92" s="131" t="str">
        <f t="array" ref="D92">IF(B92=0,0,(INDEX(Data!$J$9:$J$174,MATCH(B92,Data!$C$9:$C$174,0))))</f>
        <v>JOF ENTERPRISES</v>
      </c>
      <c r="E92" s="166" t="str">
        <f t="array" ref="E92">IF(B92=0,0,(INDEX(Data!$K$9:$K$174,MATCH(B92,Data!$C$9:$C$174,0))))</f>
        <v>Payment of Rental of Service Vehicle Plate No. NFF 7376 to be used by NIA- Pangasinan IMO covered of November  2024</v>
      </c>
      <c r="F92" s="184"/>
      <c r="G92" s="184">
        <v>2</v>
      </c>
      <c r="H92" s="184">
        <v>1</v>
      </c>
      <c r="I92" s="102"/>
      <c r="J92" s="175">
        <f t="array" ref="J92">IF(F92=0,0,(INDEX(Data[PPSAS Code],MATCH(C92&amp;F92,Data[Check/Serial Number]&amp;Data[Series],0))))</f>
        <v>0</v>
      </c>
      <c r="K92" s="129">
        <f t="array" ref="K92">SUM(IF((Data[Check/Serial Number]=C92)*(Data[PPSAS Code]=(J92)),Data[Credit]))</f>
        <v>0</v>
      </c>
      <c r="L92" s="129">
        <f t="shared" si="5"/>
        <v>41507616.100000001</v>
      </c>
      <c r="M92" s="176">
        <f t="array" ref="M92">IF(G92=0,0,(INDEX(Data[PPSAS Code],MATCH(C92&amp;G92,Data[Check/Serial Number]&amp;Data[Series],0))))</f>
        <v>2020101004</v>
      </c>
      <c r="N92" s="102">
        <f t="array" ref="N92">SUM(IF((Data[Check/Serial Number]=C92)*(Data[PPSAS Code]=(M92)),Data[Credit]))</f>
        <v>600</v>
      </c>
      <c r="O92" s="175">
        <f t="array" ref="O92">IF(H92=0,0,(INDEX(Data[PPSAS Code],MATCH(C92&amp;H92,Data[Check/Serial Number]&amp;Data[Series],0))))</f>
        <v>2010101000</v>
      </c>
      <c r="P92" s="102">
        <f t="array" ref="P92">SUM(IF((Data[Check/Serial Number]=$C92)*(Data[PPSAS Code]=$O92),Data[Debit]))</f>
        <v>33600</v>
      </c>
      <c r="Q92" s="143">
        <f t="shared" si="6"/>
        <v>33000</v>
      </c>
    </row>
    <row r="93" spans="1:17" ht="25.5" x14ac:dyDescent="0.25">
      <c r="A93" s="130">
        <f t="array" ref="A93">IF(B93=0,0,(INDEX(Data!$B$9:$B$174,MATCH(B93,Data!$C$9:$C$174,0))))</f>
        <v>45688</v>
      </c>
      <c r="B93" s="185" t="s">
        <v>1476</v>
      </c>
      <c r="C93" s="172" t="str">
        <f t="shared" si="4"/>
        <v>1817245</v>
      </c>
      <c r="D93" s="131" t="str">
        <f t="array" ref="D93">IF(B93=0,0,(INDEX(Data!$J$9:$J$174,MATCH(B93,Data!$C$9:$C$174,0))))</f>
        <v>JOF ENTERPRISES</v>
      </c>
      <c r="E93" s="166" t="str">
        <f t="array" ref="E93">IF(B93=0,0,(INDEX(Data!$K$9:$K$174,MATCH(B93,Data!$C$9:$C$174,0))))</f>
        <v>Payment of Rental of Service Vehicle Plate No. NFF 7376 to be used by NIA- Pangasinan IMO covered of November  2024</v>
      </c>
      <c r="F93" s="184">
        <v>4</v>
      </c>
      <c r="G93" s="184">
        <v>3</v>
      </c>
      <c r="H93" s="184"/>
      <c r="I93" s="102"/>
      <c r="J93" s="175" t="str">
        <f t="array" ref="J93">IF(F93=0,0,(INDEX(Data[PPSAS Code],MATCH(C93&amp;F93,Data[Check/Serial Number]&amp;Data[Series],0))))</f>
        <v>1010202000RO</v>
      </c>
      <c r="K93" s="129">
        <f t="array" ref="K93">SUM(IF((Data[Check/Serial Number]=C93)*(Data[PPSAS Code]=(J93)),Data[Credit]))</f>
        <v>31500</v>
      </c>
      <c r="L93" s="129">
        <f t="shared" si="5"/>
        <v>41476116.100000001</v>
      </c>
      <c r="M93" s="176">
        <f t="array" ref="M93">IF(G93=0,0,(INDEX(Data[PPSAS Code],MATCH(C93&amp;G93,Data[Check/Serial Number]&amp;Data[Series],0))))</f>
        <v>2020101002</v>
      </c>
      <c r="N93" s="102">
        <f t="array" ref="N93">SUM(IF((Data[Check/Serial Number]=C93)*(Data[PPSAS Code]=(M93)),Data[Credit]))</f>
        <v>1500</v>
      </c>
      <c r="O93" s="175">
        <f t="array" ref="O93">IF(H93=0,0,(INDEX(Data[PPSAS Code],MATCH(C93&amp;H93,Data[Check/Serial Number]&amp;Data[Series],0))))</f>
        <v>0</v>
      </c>
      <c r="P93" s="102">
        <f t="array" ref="P93">SUM(IF((Data[Check/Serial Number]=$C93)*(Data[PPSAS Code]=$O93),Data[Debit]))</f>
        <v>0</v>
      </c>
      <c r="Q93" s="143">
        <f t="shared" si="6"/>
        <v>0</v>
      </c>
    </row>
    <row r="94" spans="1:17" ht="38.25" x14ac:dyDescent="0.25">
      <c r="A94" s="130">
        <f t="array" ref="A94">IF(B94=0,0,(INDEX(Data!$B$9:$B$174,MATCH(B94,Data!$C$9:$C$174,0))))</f>
        <v>45688</v>
      </c>
      <c r="B94" s="185" t="s">
        <v>1479</v>
      </c>
      <c r="C94" s="172" t="str">
        <f t="shared" si="4"/>
        <v>1817246</v>
      </c>
      <c r="D94" s="131" t="str">
        <f t="array" ref="D94">IF(B94=0,0,(INDEX(Data!$J$9:$J$174,MATCH(B94,Data!$C$9:$C$174,0))))</f>
        <v>AKINU BUILDER AND TRADING CORPORATION</v>
      </c>
      <c r="E94" s="166" t="str">
        <f t="array" ref="E94">IF(B94=0,0,(INDEX(Data!$K$9:$K$174,MATCH(B94,Data!$C$9:$C$174,0))))</f>
        <v xml:space="preserve">Payment of ICT Equipment (2 Units Desktop Computers &amp; 2 others) for the use of Finance Unit and Property Unit (Laptop for Francis Dave T. Ramirez and Ryan Rivera) </v>
      </c>
      <c r="F94" s="184"/>
      <c r="G94" s="184"/>
      <c r="H94" s="184">
        <v>1</v>
      </c>
      <c r="I94" s="102"/>
      <c r="J94" s="175">
        <f t="array" ref="J94">IF(F94=0,0,(INDEX(Data[PPSAS Code],MATCH(C94&amp;F94,Data[Check/Serial Number]&amp;Data[Series],0))))</f>
        <v>0</v>
      </c>
      <c r="K94" s="129">
        <f t="array" ref="K94">SUM(IF((Data[Check/Serial Number]=C94)*(Data[PPSAS Code]=(J94)),Data[Credit]))</f>
        <v>0</v>
      </c>
      <c r="L94" s="129">
        <f t="shared" si="5"/>
        <v>41476116.100000001</v>
      </c>
      <c r="M94" s="176">
        <f t="array" ref="M94">IF(G94=0,0,(INDEX(Data[PPSAS Code],MATCH(C94&amp;G94,Data[Check/Serial Number]&amp;Data[Series],0))))</f>
        <v>0</v>
      </c>
      <c r="N94" s="102">
        <f t="array" ref="N94">SUM(IF((Data[Check/Serial Number]=C94)*(Data[PPSAS Code]=(M94)),Data[Credit]))</f>
        <v>0</v>
      </c>
      <c r="O94" s="175">
        <f t="array" ref="O94">IF(H94=0,0,(INDEX(Data[PPSAS Code],MATCH(C94&amp;H94,Data[Check/Serial Number]&amp;Data[Series],0))))</f>
        <v>1060503000</v>
      </c>
      <c r="P94" s="102">
        <f t="array" ref="P94">SUM(IF((Data[Check/Serial Number]=$C94)*(Data[PPSAS Code]=$O94),Data[Debit]))</f>
        <v>412996</v>
      </c>
      <c r="Q94" s="143">
        <f t="shared" si="6"/>
        <v>412996</v>
      </c>
    </row>
    <row r="95" spans="1:17" ht="38.25" x14ac:dyDescent="0.25">
      <c r="A95" s="130">
        <f t="array" ref="A95">IF(B95=0,0,(INDEX(Data!$B$9:$B$174,MATCH(B95,Data!$C$9:$C$174,0))))</f>
        <v>45688</v>
      </c>
      <c r="B95" s="185" t="s">
        <v>1479</v>
      </c>
      <c r="C95" s="172" t="str">
        <f t="shared" si="4"/>
        <v>1817246</v>
      </c>
      <c r="D95" s="131" t="str">
        <f t="array" ref="D95">IF(B95=0,0,(INDEX(Data!$J$9:$J$174,MATCH(B95,Data!$C$9:$C$174,0))))</f>
        <v>AKINU BUILDER AND TRADING CORPORATION</v>
      </c>
      <c r="E95" s="166" t="str">
        <f t="array" ref="E95">IF(B95=0,0,(INDEX(Data!$K$9:$K$174,MATCH(B95,Data!$C$9:$C$174,0))))</f>
        <v xml:space="preserve">Payment of ICT Equipment (2 Units Desktop Computers &amp; 2 others) for the use of Finance Unit and Property Unit (Laptop for Francis Dave T. Ramirez and Ryan Rivera) </v>
      </c>
      <c r="F95" s="184"/>
      <c r="G95" s="184">
        <v>3</v>
      </c>
      <c r="H95" s="184">
        <v>2</v>
      </c>
      <c r="I95" s="102"/>
      <c r="J95" s="175">
        <f t="array" ref="J95">IF(F95=0,0,(INDEX(Data[PPSAS Code],MATCH(C95&amp;F95,Data[Check/Serial Number]&amp;Data[Series],0))))</f>
        <v>0</v>
      </c>
      <c r="K95" s="129">
        <f t="array" ref="K95">SUM(IF((Data[Check/Serial Number]=C95)*(Data[PPSAS Code]=(J95)),Data[Credit]))</f>
        <v>0</v>
      </c>
      <c r="L95" s="129">
        <f t="shared" si="5"/>
        <v>41476116.100000001</v>
      </c>
      <c r="M95" s="176">
        <f t="array" ref="M95">IF(G95=0,0,(INDEX(Data[PPSAS Code],MATCH(C95&amp;G95,Data[Check/Serial Number]&amp;Data[Series],0))))</f>
        <v>2040104000</v>
      </c>
      <c r="N95" s="102">
        <f t="array" ref="N95">SUM(IF((Data[Check/Serial Number]=C95)*(Data[PPSAS Code]=(M95)),Data[Credit]))</f>
        <v>11849.9</v>
      </c>
      <c r="O95" s="175">
        <f t="array" ref="O95">IF(H95=0,0,(INDEX(Data[PPSAS Code],MATCH(C95&amp;H95,Data[Check/Serial Number]&amp;Data[Series],0))))</f>
        <v>1040503000</v>
      </c>
      <c r="P95" s="102">
        <f t="array" ref="P95">SUM(IF((Data[Check/Serial Number]=$C95)*(Data[PPSAS Code]=$O95),Data[Debit]))</f>
        <v>23000</v>
      </c>
      <c r="Q95" s="143">
        <f t="shared" si="6"/>
        <v>424146.1</v>
      </c>
    </row>
    <row r="96" spans="1:17" ht="38.25" x14ac:dyDescent="0.25">
      <c r="A96" s="130">
        <f t="array" ref="A96">IF(B96=0,0,(INDEX(Data!$B$9:$B$174,MATCH(B96,Data!$C$9:$C$174,0))))</f>
        <v>45688</v>
      </c>
      <c r="B96" s="185" t="s">
        <v>1479</v>
      </c>
      <c r="C96" s="172" t="str">
        <f t="shared" si="4"/>
        <v>1817246</v>
      </c>
      <c r="D96" s="131" t="str">
        <f t="array" ref="D96">IF(B96=0,0,(INDEX(Data!$J$9:$J$174,MATCH(B96,Data!$C$9:$C$174,0))))</f>
        <v>AKINU BUILDER AND TRADING CORPORATION</v>
      </c>
      <c r="E96" s="166" t="str">
        <f t="array" ref="E96">IF(B96=0,0,(INDEX(Data!$K$9:$K$174,MATCH(B96,Data!$C$9:$C$174,0))))</f>
        <v xml:space="preserve">Payment of ICT Equipment (2 Units Desktop Computers &amp; 2 others) for the use of Finance Unit and Property Unit (Laptop for Francis Dave T. Ramirez and Ryan Rivera) </v>
      </c>
      <c r="F96" s="184"/>
      <c r="G96" s="184">
        <v>4</v>
      </c>
      <c r="H96" s="184"/>
      <c r="I96" s="102"/>
      <c r="J96" s="175">
        <f t="array" ref="J96">IF(F96=0,0,(INDEX(Data[PPSAS Code],MATCH(C96&amp;F96,Data[Check/Serial Number]&amp;Data[Series],0))))</f>
        <v>0</v>
      </c>
      <c r="K96" s="129">
        <f t="array" ref="K96">SUM(IF((Data[Check/Serial Number]=C96)*(Data[PPSAS Code]=(J96)),Data[Credit]))</f>
        <v>0</v>
      </c>
      <c r="L96" s="129">
        <f t="shared" si="5"/>
        <v>41476116.100000001</v>
      </c>
      <c r="M96" s="176">
        <f t="array" ref="M96">IF(G96=0,0,(INDEX(Data[PPSAS Code],MATCH(C96&amp;G96,Data[Check/Serial Number]&amp;Data[Series],0))))</f>
        <v>2020101005</v>
      </c>
      <c r="N96" s="102">
        <f t="array" ref="N96">SUM(IF((Data[Check/Serial Number]=C96)*(Data[PPSAS Code]=(M96)),Data[Credit]))</f>
        <v>3892.82</v>
      </c>
      <c r="O96" s="175">
        <f t="array" ref="O96">IF(H96=0,0,(INDEX(Data[PPSAS Code],MATCH(C96&amp;H96,Data[Check/Serial Number]&amp;Data[Series],0))))</f>
        <v>0</v>
      </c>
      <c r="P96" s="102">
        <f t="array" ref="P96">SUM(IF((Data[Check/Serial Number]=$C96)*(Data[PPSAS Code]=$O96),Data[Debit]))</f>
        <v>0</v>
      </c>
      <c r="Q96" s="143">
        <f t="shared" si="6"/>
        <v>420253.28</v>
      </c>
    </row>
    <row r="97" spans="1:17" ht="38.25" x14ac:dyDescent="0.25">
      <c r="A97" s="130">
        <f t="array" ref="A97">IF(B97=0,0,(INDEX(Data!$B$9:$B$174,MATCH(B97,Data!$C$9:$C$174,0))))</f>
        <v>45688</v>
      </c>
      <c r="B97" s="185" t="s">
        <v>1479</v>
      </c>
      <c r="C97" s="172" t="str">
        <f t="shared" si="4"/>
        <v>1817246</v>
      </c>
      <c r="D97" s="131" t="str">
        <f t="array" ref="D97">IF(B97=0,0,(INDEX(Data!$J$9:$J$174,MATCH(B97,Data!$C$9:$C$174,0))))</f>
        <v>AKINU BUILDER AND TRADING CORPORATION</v>
      </c>
      <c r="E97" s="166" t="str">
        <f t="array" ref="E97">IF(B97=0,0,(INDEX(Data!$K$9:$K$174,MATCH(B97,Data!$C$9:$C$174,0))))</f>
        <v xml:space="preserve">Payment of ICT Equipment (2 Units Desktop Computers &amp; 2 others) for the use of Finance Unit and Property Unit (Laptop for Francis Dave T. Ramirez and Ryan Rivera) </v>
      </c>
      <c r="F97" s="184">
        <v>6</v>
      </c>
      <c r="G97" s="184">
        <v>5</v>
      </c>
      <c r="H97" s="184"/>
      <c r="I97" s="102"/>
      <c r="J97" s="175" t="str">
        <f t="array" ref="J97">IF(F97=0,0,(INDEX(Data[PPSAS Code],MATCH(C97&amp;F97,Data[Check/Serial Number]&amp;Data[Series],0))))</f>
        <v>1010202000RO</v>
      </c>
      <c r="K97" s="129">
        <f t="array" ref="K97">SUM(IF((Data[Check/Serial Number]=C97)*(Data[PPSAS Code]=(J97)),Data[Credit]))</f>
        <v>400789.17</v>
      </c>
      <c r="L97" s="129">
        <f t="shared" si="5"/>
        <v>41075326.93</v>
      </c>
      <c r="M97" s="176">
        <f t="array" ref="M97">IF(G97=0,0,(INDEX(Data[PPSAS Code],MATCH(C97&amp;G97,Data[Check/Serial Number]&amp;Data[Series],0))))</f>
        <v>2020101002</v>
      </c>
      <c r="N97" s="102">
        <f t="array" ref="N97">SUM(IF((Data[Check/Serial Number]=C97)*(Data[PPSAS Code]=(M97)),Data[Credit]))</f>
        <v>19464.11</v>
      </c>
      <c r="O97" s="175">
        <f t="array" ref="O97">IF(H97=0,0,(INDEX(Data[PPSAS Code],MATCH(C97&amp;H97,Data[Check/Serial Number]&amp;Data[Series],0))))</f>
        <v>0</v>
      </c>
      <c r="P97" s="102">
        <f t="array" ref="P97">SUM(IF((Data[Check/Serial Number]=$C97)*(Data[PPSAS Code]=$O97),Data[Debit]))</f>
        <v>0</v>
      </c>
      <c r="Q97" s="143">
        <f t="shared" si="6"/>
        <v>0</v>
      </c>
    </row>
    <row r="98" spans="1:17" ht="38.25" x14ac:dyDescent="0.25">
      <c r="A98" s="130">
        <f t="array" ref="A98">IF(B98=0,0,(INDEX(Data!$B$9:$B$174,MATCH(B98,Data!$C$9:$C$174,0))))</f>
        <v>45688</v>
      </c>
      <c r="B98" s="185" t="s">
        <v>1487</v>
      </c>
      <c r="C98" s="172" t="str">
        <f t="shared" si="4"/>
        <v>1817247</v>
      </c>
      <c r="D98" s="131" t="str">
        <f t="array" ref="D98">IF(B98=0,0,(INDEX(Data!$J$9:$J$174,MATCH(B98,Data!$C$9:$C$174,0))))</f>
        <v>PHILCOPY CORPORATION</v>
      </c>
      <c r="E98" s="166" t="str">
        <f t="array" ref="E98">IF(B98=0,0,(INDEX(Data!$K$9:$K$174,MATCH(B98,Data!$C$9:$C$174,0))))</f>
        <v>Payment of Photocopier supply ( Toner, Kyocera Ecosys M4125idn) used in the Photocopier machine assigned to PIMO CARP IC</v>
      </c>
      <c r="F98" s="184"/>
      <c r="G98" s="184">
        <v>2</v>
      </c>
      <c r="H98" s="184">
        <v>1</v>
      </c>
      <c r="I98" s="102"/>
      <c r="J98" s="175">
        <f t="array" ref="J98">IF(F98=0,0,(INDEX(Data[PPSAS Code],MATCH(C98&amp;F98,Data[Check/Serial Number]&amp;Data[Series],0))))</f>
        <v>0</v>
      </c>
      <c r="K98" s="129">
        <f t="array" ref="K98">SUM(IF((Data[Check/Serial Number]=C98)*(Data[PPSAS Code]=(J98)),Data[Credit]))</f>
        <v>0</v>
      </c>
      <c r="L98" s="129">
        <f t="shared" si="5"/>
        <v>41075326.93</v>
      </c>
      <c r="M98" s="176">
        <f t="array" ref="M98">IF(G98=0,0,(INDEX(Data[PPSAS Code],MATCH(C98&amp;G98,Data[Check/Serial Number]&amp;Data[Series],0))))</f>
        <v>2020101005</v>
      </c>
      <c r="N98" s="102">
        <f t="array" ref="N98">SUM(IF((Data[Check/Serial Number]=C98)*(Data[PPSAS Code]=(M98)),Data[Credit]))</f>
        <v>86.61</v>
      </c>
      <c r="O98" s="175">
        <f t="array" ref="O98">IF(H98=0,0,(INDEX(Data[PPSAS Code],MATCH(C98&amp;H98,Data[Check/Serial Number]&amp;Data[Series],0))))</f>
        <v>1040401000</v>
      </c>
      <c r="P98" s="102">
        <f t="array" ref="P98">SUM(IF((Data[Check/Serial Number]=$C98)*(Data[PPSAS Code]=$O98),Data[Debit]))</f>
        <v>9700</v>
      </c>
      <c r="Q98" s="143">
        <f t="shared" si="6"/>
        <v>9613.39</v>
      </c>
    </row>
    <row r="99" spans="1:17" ht="38.25" x14ac:dyDescent="0.25">
      <c r="A99" s="130">
        <f t="array" ref="A99">IF(B99=0,0,(INDEX(Data!$B$9:$B$174,MATCH(B99,Data!$C$9:$C$174,0))))</f>
        <v>45688</v>
      </c>
      <c r="B99" s="185" t="s">
        <v>1487</v>
      </c>
      <c r="C99" s="172" t="str">
        <f t="shared" si="4"/>
        <v>1817247</v>
      </c>
      <c r="D99" s="131" t="str">
        <f t="array" ref="D99">IF(B99=0,0,(INDEX(Data!$J$9:$J$174,MATCH(B99,Data!$C$9:$C$174,0))))</f>
        <v>PHILCOPY CORPORATION</v>
      </c>
      <c r="E99" s="166" t="str">
        <f t="array" ref="E99">IF(B99=0,0,(INDEX(Data!$K$9:$K$174,MATCH(B99,Data!$C$9:$C$174,0))))</f>
        <v>Payment of Photocopier supply ( Toner, Kyocera Ecosys M4125idn) used in the Photocopier machine assigned to PIMO CARP IC</v>
      </c>
      <c r="F99" s="184">
        <v>4</v>
      </c>
      <c r="G99" s="184">
        <v>3</v>
      </c>
      <c r="H99" s="184"/>
      <c r="I99" s="102"/>
      <c r="J99" s="175" t="str">
        <f t="array" ref="J99">IF(F99=0,0,(INDEX(Data[PPSAS Code],MATCH(C99&amp;F99,Data[Check/Serial Number]&amp;Data[Series],0))))</f>
        <v>1010202000RO</v>
      </c>
      <c r="K99" s="129">
        <f t="array" ref="K99">SUM(IF((Data[Check/Serial Number]=C99)*(Data[PPSAS Code]=(J99)),Data[Credit]))</f>
        <v>9180.35</v>
      </c>
      <c r="L99" s="129">
        <f t="shared" si="5"/>
        <v>41066146.579999998</v>
      </c>
      <c r="M99" s="176">
        <f t="array" ref="M99">IF(G99=0,0,(INDEX(Data[PPSAS Code],MATCH(C99&amp;G99,Data[Check/Serial Number]&amp;Data[Series],0))))</f>
        <v>2020101002</v>
      </c>
      <c r="N99" s="102">
        <f t="array" ref="N99">SUM(IF((Data[Check/Serial Number]=C99)*(Data[PPSAS Code]=(M99)),Data[Credit]))</f>
        <v>433.04</v>
      </c>
      <c r="O99" s="175">
        <f t="array" ref="O99">IF(H99=0,0,(INDEX(Data[PPSAS Code],MATCH(C99&amp;H99,Data[Check/Serial Number]&amp;Data[Series],0))))</f>
        <v>0</v>
      </c>
      <c r="P99" s="102">
        <f t="array" ref="P99">SUM(IF((Data[Check/Serial Number]=$C99)*(Data[PPSAS Code]=$O99),Data[Debit]))</f>
        <v>0</v>
      </c>
      <c r="Q99" s="143">
        <f t="shared" si="6"/>
        <v>0</v>
      </c>
    </row>
    <row r="100" spans="1:17" ht="25.5" x14ac:dyDescent="0.25">
      <c r="A100" s="130">
        <f t="array" ref="A100">IF(B100=0,0,(INDEX(Data!$B$9:$B$174,MATCH(B100,Data!$C$9:$C$174,0))))</f>
        <v>45688</v>
      </c>
      <c r="B100" s="185" t="s">
        <v>1492</v>
      </c>
      <c r="C100" s="172" t="str">
        <f t="shared" si="4"/>
        <v>1817248</v>
      </c>
      <c r="D100" s="131" t="str">
        <f t="array" ref="D100">IF(B100=0,0,(INDEX(Data!$J$9:$J$174,MATCH(B100,Data!$C$9:$C$174,0))))</f>
        <v>PHILCOPY CORPORATION</v>
      </c>
      <c r="E100" s="166" t="str">
        <f t="array" ref="E100">IF(B100=0,0,(INDEX(Data!$K$9:$K$174,MATCH(B100,Data!$C$9:$C$174,0))))</f>
        <v xml:space="preserve">Payment of 10 pcs Toner, Kyocera TK 6113 for use of PIMO CARP-IC </v>
      </c>
      <c r="F100" s="184"/>
      <c r="G100" s="184">
        <v>2</v>
      </c>
      <c r="H100" s="184">
        <v>1</v>
      </c>
      <c r="I100" s="102"/>
      <c r="J100" s="175">
        <f t="array" ref="J100">IF(F100=0,0,(INDEX(Data[PPSAS Code],MATCH(C100&amp;F100,Data[Check/Serial Number]&amp;Data[Series],0))))</f>
        <v>0</v>
      </c>
      <c r="K100" s="129">
        <f t="array" ref="K100">SUM(IF((Data[Check/Serial Number]=C100)*(Data[PPSAS Code]=(J100)),Data[Credit]))</f>
        <v>0</v>
      </c>
      <c r="L100" s="129">
        <f t="shared" si="5"/>
        <v>41066146.579999998</v>
      </c>
      <c r="M100" s="176">
        <f t="array" ref="M100">IF(G100=0,0,(INDEX(Data[PPSAS Code],MATCH(C100&amp;G100,Data[Check/Serial Number]&amp;Data[Series],0))))</f>
        <v>2020101005</v>
      </c>
      <c r="N100" s="102">
        <f t="array" ref="N100">SUM(IF((Data[Check/Serial Number]=C100)*(Data[PPSAS Code]=(M100)),Data[Credit]))</f>
        <v>866.07</v>
      </c>
      <c r="O100" s="175">
        <f t="array" ref="O100">IF(H100=0,0,(INDEX(Data[PPSAS Code],MATCH(C100&amp;H100,Data[Check/Serial Number]&amp;Data[Series],0))))</f>
        <v>1040401000</v>
      </c>
      <c r="P100" s="102">
        <f t="array" ref="P100">SUM(IF((Data[Check/Serial Number]=$C100)*(Data[PPSAS Code]=$O100),Data[Debit]))</f>
        <v>97000</v>
      </c>
      <c r="Q100" s="143">
        <f t="shared" si="6"/>
        <v>96133.93</v>
      </c>
    </row>
    <row r="101" spans="1:17" ht="25.5" x14ac:dyDescent="0.25">
      <c r="A101" s="130">
        <f t="array" ref="A101">IF(B101=0,0,(INDEX(Data!$B$9:$B$174,MATCH(B101,Data!$C$9:$C$174,0))))</f>
        <v>45688</v>
      </c>
      <c r="B101" s="185" t="s">
        <v>1492</v>
      </c>
      <c r="C101" s="172" t="str">
        <f t="shared" si="4"/>
        <v>1817248</v>
      </c>
      <c r="D101" s="131" t="str">
        <f t="array" ref="D101">IF(B101=0,0,(INDEX(Data!$J$9:$J$174,MATCH(B101,Data!$C$9:$C$174,0))))</f>
        <v>PHILCOPY CORPORATION</v>
      </c>
      <c r="E101" s="166" t="str">
        <f t="array" ref="E101">IF(B101=0,0,(INDEX(Data!$K$9:$K$174,MATCH(B101,Data!$C$9:$C$174,0))))</f>
        <v xml:space="preserve">Payment of 10 pcs Toner, Kyocera TK 6113 for use of PIMO CARP-IC </v>
      </c>
      <c r="F101" s="184">
        <v>4</v>
      </c>
      <c r="G101" s="184">
        <v>3</v>
      </c>
      <c r="H101" s="184"/>
      <c r="I101" s="102"/>
      <c r="J101" s="175" t="str">
        <f t="array" ref="J101">IF(F101=0,0,(INDEX(Data[PPSAS Code],MATCH(C101&amp;F101,Data[Check/Serial Number]&amp;Data[Series],0))))</f>
        <v>1010202000RO</v>
      </c>
      <c r="K101" s="129">
        <f t="array" ref="K101">SUM(IF((Data[Check/Serial Number]=C101)*(Data[PPSAS Code]=(J101)),Data[Credit]))</f>
        <v>91803.57</v>
      </c>
      <c r="L101" s="129">
        <f t="shared" si="5"/>
        <v>40974343.009999998</v>
      </c>
      <c r="M101" s="176">
        <f t="array" ref="M101">IF(G101=0,0,(INDEX(Data[PPSAS Code],MATCH(C101&amp;G101,Data[Check/Serial Number]&amp;Data[Series],0))))</f>
        <v>2020101002</v>
      </c>
      <c r="N101" s="102">
        <f t="array" ref="N101">SUM(IF((Data[Check/Serial Number]=C101)*(Data[PPSAS Code]=(M101)),Data[Credit]))</f>
        <v>4330.3599999999997</v>
      </c>
      <c r="O101" s="175">
        <f t="array" ref="O101">IF(H101=0,0,(INDEX(Data[PPSAS Code],MATCH(C101&amp;H101,Data[Check/Serial Number]&amp;Data[Series],0))))</f>
        <v>0</v>
      </c>
      <c r="P101" s="102">
        <f t="array" ref="P101">SUM(IF((Data[Check/Serial Number]=$C101)*(Data[PPSAS Code]=$O101),Data[Debit]))</f>
        <v>0</v>
      </c>
      <c r="Q101" s="143">
        <f t="shared" si="6"/>
        <v>0</v>
      </c>
    </row>
    <row r="102" spans="1:17" x14ac:dyDescent="0.25">
      <c r="A102" s="130">
        <f t="array" ref="A102">IF(B102=0,0,(INDEX(Data!$B$9:$B$174,MATCH(B102,Data!$C$9:$C$174,0))))</f>
        <v>45688</v>
      </c>
      <c r="B102" s="185" t="s">
        <v>1495</v>
      </c>
      <c r="C102" s="172" t="str">
        <f t="shared" si="4"/>
        <v>1817249</v>
      </c>
      <c r="D102" s="131" t="str">
        <f t="array" ref="D102">IF(B102=0,0,(INDEX(Data!$J$9:$J$174,MATCH(B102,Data!$C$9:$C$174,0))))</f>
        <v>XAVIERY COMPUTER CENTER</v>
      </c>
      <c r="E102" s="166" t="str">
        <f t="array" ref="E102">IF(B102=0,0,(INDEX(Data!$K$9:$K$174,MATCH(B102,Data!$C$9:$C$174,0))))</f>
        <v>Payment of Office Supplies ( 2 Flash Drive 64 g and 3 others)</v>
      </c>
      <c r="F102" s="184"/>
      <c r="G102" s="184">
        <v>2</v>
      </c>
      <c r="H102" s="184">
        <v>1</v>
      </c>
      <c r="I102" s="102"/>
      <c r="J102" s="175">
        <f t="array" ref="J102">IF(F102=0,0,(INDEX(Data[PPSAS Code],MATCH(C102&amp;F102,Data[Check/Serial Number]&amp;Data[Series],0))))</f>
        <v>0</v>
      </c>
      <c r="K102" s="129">
        <f t="array" ref="K102">SUM(IF((Data[Check/Serial Number]=C102)*(Data[PPSAS Code]=(J102)),Data[Credit]))</f>
        <v>0</v>
      </c>
      <c r="L102" s="129">
        <f>L101+I102-K102</f>
        <v>40974343.009999998</v>
      </c>
      <c r="M102" s="176">
        <f t="array" ref="M102">IF(G102=0,0,(INDEX(Data[PPSAS Code],MATCH(C102&amp;G102,Data[Check/Serial Number]&amp;Data[Series],0))))</f>
        <v>2020101005</v>
      </c>
      <c r="N102" s="102">
        <f t="array" ref="N102">SUM(IF((Data[Check/Serial Number]=C102)*(Data[PPSAS Code]=(M102)),Data[Credit]))</f>
        <v>50.89</v>
      </c>
      <c r="O102" s="175">
        <f t="array" ref="O102">IF(H102=0,0,(INDEX(Data[PPSAS Code],MATCH(C102&amp;H102,Data[Check/Serial Number]&amp;Data[Series],0))))</f>
        <v>1040401000</v>
      </c>
      <c r="P102" s="102">
        <f t="array" ref="P102">SUM(IF((Data[Check/Serial Number]=$C102)*(Data[PPSAS Code]=$O102),Data[Debit]))</f>
        <v>5700</v>
      </c>
      <c r="Q102" s="143">
        <f t="shared" si="6"/>
        <v>5649.11</v>
      </c>
    </row>
    <row r="103" spans="1:17" ht="31.5" x14ac:dyDescent="0.25">
      <c r="A103" s="130">
        <f t="array" ref="A103">IF(B103=0,0,(INDEX(Data!$B$9:$B$174,MATCH(B103,Data!$C$9:$C$174,0))))</f>
        <v>45688</v>
      </c>
      <c r="B103" s="185" t="s">
        <v>1495</v>
      </c>
      <c r="C103" s="172" t="str">
        <f>IF(B103=0,C102,B103)</f>
        <v>1817249</v>
      </c>
      <c r="D103" s="373" t="str">
        <f t="array" ref="D103">IF(B103=0,0,(INDEX(Data!$J$9:$J$174,MATCH(B103,Data!$C$9:$C$174,0))))</f>
        <v>XAVIERY COMPUTER CENTER</v>
      </c>
      <c r="E103" s="166" t="str">
        <f t="array" ref="E103">IF(B103=0,0,(INDEX(Data!$K$9:$K$174,MATCH(B103,Data!$C$9:$C$174,0))))</f>
        <v>Payment of Office Supplies ( 2 Flash Drive 64 g and 3 others)</v>
      </c>
      <c r="F103" s="184">
        <v>4</v>
      </c>
      <c r="G103" s="184">
        <v>3</v>
      </c>
      <c r="H103" s="184"/>
      <c r="I103" s="102"/>
      <c r="J103" s="175" t="str">
        <f t="array" ref="J103">IF(F103=0,0,(INDEX(Data[PPSAS Code],MATCH(C103&amp;F103,Data[Check/Serial Number]&amp;Data[Series],0))))</f>
        <v>1010202000RO</v>
      </c>
      <c r="K103" s="129">
        <f t="array" ref="K103">SUM(IF((Data[Check/Serial Number]=C103)*(Data[PPSAS Code]=(J103)),Data[Credit]))</f>
        <v>5394.65</v>
      </c>
      <c r="L103" s="129">
        <f t="shared" si="5"/>
        <v>40968948.359999999</v>
      </c>
      <c r="M103" s="176">
        <f t="array" ref="M103">IF(G103=0,0,(INDEX(Data[PPSAS Code],MATCH(C103&amp;G103,Data[Check/Serial Number]&amp;Data[Series],0))))</f>
        <v>2020101002</v>
      </c>
      <c r="N103" s="102">
        <f t="array" ref="N103">SUM(IF((Data[Check/Serial Number]=C103)*(Data[PPSAS Code]=(M103)),Data[Credit]))</f>
        <v>254.46</v>
      </c>
      <c r="O103" s="175">
        <f t="array" ref="O103">IF(H103=0,0,(INDEX(Data[PPSAS Code],MATCH(C103&amp;H103,Data[Check/Serial Number]&amp;Data[Series],0))))</f>
        <v>0</v>
      </c>
      <c r="P103" s="102">
        <f t="array" ref="P103">SUM(IF((Data[Check/Serial Number]=$C103)*(Data[PPSAS Code]=$O103),Data[Debit]))</f>
        <v>0</v>
      </c>
      <c r="Q103" s="143">
        <f t="shared" si="6"/>
        <v>0</v>
      </c>
    </row>
    <row r="104" spans="1:17" ht="47.25" x14ac:dyDescent="0.25">
      <c r="A104" s="130">
        <f t="array" ref="A104">IF(B104=0,0,(INDEX(Data!$B$9:$B$174,MATCH(B104,Data!$C$9:$C$174,0))))</f>
        <v>45688</v>
      </c>
      <c r="B104" s="185" t="s">
        <v>1499</v>
      </c>
      <c r="C104" s="172" t="str">
        <f>IF(B104=0,C103,B104)</f>
        <v>1817250</v>
      </c>
      <c r="D104" s="373" t="str">
        <f t="array" ref="D104">IF(B104=0,0,(INDEX(Data!$J$9:$J$174,MATCH(B104,Data!$C$9:$C$174,0))))</f>
        <v>LBP-URDANETA for the account of BIR NIA-PPIO (501 CARP) 00 916 415 174</v>
      </c>
      <c r="E104" s="166" t="str">
        <f t="array" ref="E104">IF(B104=0,0,(INDEX(Data!$K$9:$K$174,MATCH(B104,Data!$C$9:$C$174,0))))</f>
        <v>Withholding of Final VAT (5%) of various contractors of Pangasinan Irrigation Management Office, Urdaneta City for the month of January 2025</v>
      </c>
      <c r="F104" s="184">
        <v>2</v>
      </c>
      <c r="G104" s="184"/>
      <c r="H104" s="184">
        <v>1</v>
      </c>
      <c r="I104" s="102"/>
      <c r="J104" s="175" t="str">
        <f t="array" ref="J104">IF(F104=0,0,(INDEX(Data[PPSAS Code],MATCH(C104&amp;F104,Data[Check/Serial Number]&amp;Data[Series],0))))</f>
        <v>1010202000RO</v>
      </c>
      <c r="K104" s="129">
        <f t="array" ref="K104">SUM(IF((Data[Check/Serial Number]=C104)*(Data[PPSAS Code]=(J104)),Data[Credit]))</f>
        <v>904463</v>
      </c>
      <c r="L104" s="129">
        <f t="shared" si="5"/>
        <v>40064485.359999999</v>
      </c>
      <c r="M104" s="176">
        <f t="array" ref="M104">IF(G104=0,0,(INDEX(Data[PPSAS Code],MATCH(C104&amp;G104,Data[Check/Serial Number]&amp;Data[Series],0))))</f>
        <v>0</v>
      </c>
      <c r="N104" s="102">
        <f t="array" ref="N104">SUM(IF((Data[Check/Serial Number]=C104)*(Data[PPSAS Code]=(M104)),Data[Credit]))</f>
        <v>0</v>
      </c>
      <c r="O104" s="175">
        <f t="array" ref="O104">IF(H104=0,0,(INDEX(Data[PPSAS Code],MATCH(C104&amp;H104,Data[Check/Serial Number]&amp;Data[Series],0))))</f>
        <v>2020101002</v>
      </c>
      <c r="P104" s="102">
        <f t="array" ref="P104">SUM(IF((Data[Check/Serial Number]=$C104)*(Data[PPSAS Code]=$O104),Data[Debit]))</f>
        <v>904463</v>
      </c>
      <c r="Q104" s="143">
        <f t="shared" si="6"/>
        <v>0</v>
      </c>
    </row>
    <row r="105" spans="1:17" ht="47.25" x14ac:dyDescent="0.25">
      <c r="A105" s="130">
        <f t="array" ref="A105">IF(B105=0,0,(INDEX(Data!$B$9:$B$174,MATCH(B105,Data!$C$9:$C$174,0))))</f>
        <v>45688</v>
      </c>
      <c r="B105" s="185" t="s">
        <v>1501</v>
      </c>
      <c r="C105" s="172" t="str">
        <f t="shared" ref="C105" si="7">IF(B105=0,C104,B105)</f>
        <v>1817251</v>
      </c>
      <c r="D105" s="373" t="str">
        <f t="array" ref="D105">IF(B105=0,0,(INDEX(Data!$J$9:$J$174,MATCH(B105,Data!$C$9:$C$174,0))))</f>
        <v>LBP-URDANETA for the account of BIR NIA-PPIO (501 CARP) 00 916 415 174</v>
      </c>
      <c r="E105" s="166" t="str">
        <f t="array" ref="E105">IF(B105=0,0,(INDEX(Data!$K$9:$K$174,MATCH(B105,Data!$C$9:$C$174,0))))</f>
        <v>Withholding of Final VAT (5%) of various Suppliers  of Pangasinan Irrigation Management Office, Urdaneta City for the month of January 2025</v>
      </c>
      <c r="F105" s="184">
        <v>2</v>
      </c>
      <c r="G105" s="184"/>
      <c r="H105" s="184">
        <v>1</v>
      </c>
      <c r="I105" s="102"/>
      <c r="J105" s="175" t="str">
        <f t="array" ref="J105">IF(F105=0,0,(INDEX(Data[PPSAS Code],MATCH(C105&amp;F105,Data[Check/Serial Number]&amp;Data[Series],0))))</f>
        <v>1010202000RO</v>
      </c>
      <c r="K105" s="129">
        <f t="array" ref="K105">SUM(IF((Data[Check/Serial Number]=C105)*(Data[PPSAS Code]=(J105)),Data[Credit]))</f>
        <v>40863.519999999997</v>
      </c>
      <c r="L105" s="129">
        <f t="shared" si="5"/>
        <v>40023621.840000004</v>
      </c>
      <c r="M105" s="176">
        <f t="array" ref="M105">IF(G105=0,0,(INDEX(Data[PPSAS Code],MATCH(C105&amp;G105,Data[Check/Serial Number]&amp;Data[Series],0))))</f>
        <v>0</v>
      </c>
      <c r="N105" s="102">
        <f t="array" ref="N105">SUM(IF((Data[Check/Serial Number]=C105)*(Data[PPSAS Code]=(M105)),Data[Credit]))</f>
        <v>0</v>
      </c>
      <c r="O105" s="175">
        <f t="array" ref="O105">IF(H105=0,0,(INDEX(Data[PPSAS Code],MATCH(C105&amp;H105,Data[Check/Serial Number]&amp;Data[Series],0))))</f>
        <v>2020101002</v>
      </c>
      <c r="P105" s="102">
        <f t="array" ref="P105">SUM(IF((Data[Check/Serial Number]=$C105)*(Data[PPSAS Code]=$O105),Data[Debit]))</f>
        <v>40863.519999999997</v>
      </c>
      <c r="Q105" s="143">
        <f t="shared" si="6"/>
        <v>0</v>
      </c>
    </row>
    <row r="106" spans="1:17" ht="47.25" x14ac:dyDescent="0.25">
      <c r="A106" s="130">
        <f t="array" ref="A106">IF(B106=0,0,(INDEX(Data!$B$9:$B$174,MATCH(B106,Data!$C$9:$C$174,0))))</f>
        <v>45688</v>
      </c>
      <c r="B106" s="185" t="s">
        <v>1503</v>
      </c>
      <c r="C106" s="172" t="s">
        <v>1503</v>
      </c>
      <c r="D106" s="373" t="str">
        <f t="array" ref="D106">IF(B106=0,0,(INDEX(Data!$J$9:$J$174,MATCH(B106,Data!$C$9:$C$174,0))))</f>
        <v>LBP-URDANETA for the account of BIR NIA-PPIO (501 CARP) 00 916 415 174</v>
      </c>
      <c r="E106" s="166" t="str">
        <f t="array" ref="E106">IF(B106=0,0,(INDEX(Data!$K$9:$K$174,MATCH(B106,Data!$C$9:$C$174,0))))</f>
        <v>Percentage Tax (3%) of various suppliers/ Contractors of Pangasinan Irrigation Management Office, Urdaneta City for the month of January 2025</v>
      </c>
      <c r="F106" s="184">
        <v>2</v>
      </c>
      <c r="G106" s="184"/>
      <c r="H106" s="184">
        <v>1</v>
      </c>
      <c r="I106" s="102"/>
      <c r="J106" s="175" t="str">
        <f t="array" ref="J106">IF(F106=0,0,(INDEX(Data[PPSAS Code],MATCH(C106&amp;F106,Data[Check/Serial Number]&amp;Data[Series],0))))</f>
        <v>1010202000RO</v>
      </c>
      <c r="K106" s="129">
        <f t="array" ref="K106">SUM(IF((Data[Check/Serial Number]=C106)*(Data[PPSAS Code]=(J106)),Data[Credit]))</f>
        <v>1442.4</v>
      </c>
      <c r="L106" s="129">
        <f t="shared" ref="L106:L108" si="8">L105+I106-K106</f>
        <v>40022179.439999998</v>
      </c>
      <c r="M106" s="176">
        <f t="array" ref="M106">IF(G106=0,0,(INDEX(Data[PPSAS Code],MATCH(C106&amp;G106,Data[Check/Serial Number]&amp;Data[Series],0))))</f>
        <v>0</v>
      </c>
      <c r="N106" s="102">
        <f t="array" ref="N106">SUM(IF((Data[Check/Serial Number]=C106)*(Data[PPSAS Code]=(M106)),Data[Credit]))</f>
        <v>0</v>
      </c>
      <c r="O106" s="175">
        <f t="array" ref="O106">IF(H106=0,0,(INDEX(Data[PPSAS Code],MATCH(C106&amp;H106,Data[Check/Serial Number]&amp;Data[Series],0))))</f>
        <v>2020101003</v>
      </c>
      <c r="P106" s="102">
        <f t="array" ref="P106">SUM(IF((Data[Check/Serial Number]=$C106)*(Data[PPSAS Code]=$O106),Data[Debit]))</f>
        <v>1442.4</v>
      </c>
      <c r="Q106" s="143">
        <f t="shared" si="6"/>
        <v>0</v>
      </c>
    </row>
    <row r="107" spans="1:17" ht="47.25" x14ac:dyDescent="0.25">
      <c r="A107" s="130">
        <f t="array" ref="A107">IF(B107=0,0,(INDEX(Data!$B$9:$B$174,MATCH(B107,Data!$C$9:$C$174,0))))</f>
        <v>45688</v>
      </c>
      <c r="B107" s="185" t="s">
        <v>1508</v>
      </c>
      <c r="C107" s="172" t="s">
        <v>1508</v>
      </c>
      <c r="D107" s="373" t="str">
        <f t="array" ref="D107">IF(B107=0,0,(INDEX(Data!$J$9:$J$174,MATCH(B107,Data!$C$9:$C$174,0))))</f>
        <v>LBP-URDANETA for the account of BIR NIA-PPIO (501 CARP) 00 916 415 174</v>
      </c>
      <c r="E107" s="166" t="str">
        <f t="array" ref="E107">IF(B107=0,0,(INDEX(Data!$K$9:$K$174,MATCH(B107,Data!$C$9:$C$174,0))))</f>
        <v>Withholding of Income Tax ( 2% &amp;1%) of various suppliers/contractores of Pangasinan Irrigation Management Office, Urdaneta City, Pangasinan for the month of January 2025</v>
      </c>
      <c r="F107" s="184"/>
      <c r="G107" s="184"/>
      <c r="H107" s="184">
        <v>1</v>
      </c>
      <c r="I107" s="102"/>
      <c r="J107" s="175">
        <f t="array" ref="J107">IF(F107=0,0,(INDEX(Data[PPSAS Code],MATCH(C107&amp;F107,Data[Check/Serial Number]&amp;Data[Series],0))))</f>
        <v>0</v>
      </c>
      <c r="K107" s="129">
        <f t="array" ref="K107">SUM(IF((Data[Check/Serial Number]=C107)*(Data[PPSAS Code]=(J107)),Data[Credit]))</f>
        <v>0</v>
      </c>
      <c r="L107" s="129">
        <f t="shared" si="8"/>
        <v>40022179.439999998</v>
      </c>
      <c r="M107" s="176">
        <f t="array" ref="M107">IF(G107=0,0,(INDEX(Data[PPSAS Code],MATCH(C107&amp;G107,Data[Check/Serial Number]&amp;Data[Series],0))))</f>
        <v>0</v>
      </c>
      <c r="N107" s="102">
        <f t="array" ref="N107">SUM(IF((Data[Check/Serial Number]=C107)*(Data[PPSAS Code]=(M107)),Data[Credit]))</f>
        <v>0</v>
      </c>
      <c r="O107" s="175">
        <f t="array" ref="O107">IF(H107=0,0,(INDEX(Data[PPSAS Code],MATCH(C107&amp;H107,Data[Check/Serial Number]&amp;Data[Series],0))))</f>
        <v>2020101005</v>
      </c>
      <c r="P107" s="102">
        <f t="array" ref="P107">SUM(IF((Data[Check/Serial Number]=$C107)*(Data[PPSAS Code]=$O107),Data[Debit]))</f>
        <v>5860.68</v>
      </c>
      <c r="Q107" s="143">
        <f t="shared" si="6"/>
        <v>5860.68</v>
      </c>
    </row>
    <row r="108" spans="1:17" ht="48.75" customHeight="1" x14ac:dyDescent="0.25">
      <c r="A108" s="130">
        <f t="array" ref="A108">IF(B108=0,0,(INDEX(Data!$B$9:$B$174,MATCH(B108,Data!$C$9:$C$174,0))))</f>
        <v>45688</v>
      </c>
      <c r="B108" s="185" t="s">
        <v>1508</v>
      </c>
      <c r="C108" s="172" t="s">
        <v>1508</v>
      </c>
      <c r="D108" s="373" t="str">
        <f t="array" ref="D108">IF(B108=0,0,(INDEX(Data!$J$9:$J$174,MATCH(B108,Data!$C$9:$C$174,0))))</f>
        <v>LBP-URDANETA for the account of BIR NIA-PPIO (501 CARP) 00 916 415 174</v>
      </c>
      <c r="E108" s="166" t="str">
        <f t="array" ref="E108">IF(B108=0,0,(INDEX(Data!$K$9:$K$174,MATCH(B108,Data!$C$9:$C$174,0))))</f>
        <v>Withholding of Income Tax ( 2% &amp;1%) of various suppliers/contractores of Pangasinan Irrigation Management Office, Urdaneta City, Pangasinan for the month of January 2025</v>
      </c>
      <c r="F108" s="184">
        <v>3</v>
      </c>
      <c r="G108" s="184"/>
      <c r="H108" s="184">
        <v>2</v>
      </c>
      <c r="I108" s="102"/>
      <c r="J108" s="175" t="str">
        <f t="array" ref="J108">IF(F108=0,0,(INDEX(Data[PPSAS Code],MATCH(C108&amp;F108,Data[Check/Serial Number]&amp;Data[Series],0))))</f>
        <v>1010202000RO</v>
      </c>
      <c r="K108" s="129">
        <f t="array" ref="K108">SUM(IF((Data[Check/Serial Number]=C108)*(Data[PPSAS Code]=(J108)),Data[Credit]))</f>
        <v>370937.84</v>
      </c>
      <c r="L108" s="129">
        <f t="shared" si="8"/>
        <v>39651241.600000001</v>
      </c>
      <c r="M108" s="176">
        <f t="array" ref="M108">IF(G108=0,0,(INDEX(Data[PPSAS Code],MATCH(C108&amp;G108,Data[Check/Serial Number]&amp;Data[Series],0))))</f>
        <v>0</v>
      </c>
      <c r="N108" s="102">
        <f t="array" ref="N108">SUM(IF((Data[Check/Serial Number]=C108)*(Data[PPSAS Code]=(M108)),Data[Credit]))</f>
        <v>0</v>
      </c>
      <c r="O108" s="175">
        <f t="array" ref="O108">IF(H108=0,0,(INDEX(Data[PPSAS Code],MATCH(C108&amp;H108,Data[Check/Serial Number]&amp;Data[Series],0))))</f>
        <v>2020101004</v>
      </c>
      <c r="P108" s="102">
        <f t="array" ref="P108">SUM(IF((Data[Check/Serial Number]=$C108)*(Data[PPSAS Code]=$O108),Data[Debit]))</f>
        <v>365077.16</v>
      </c>
      <c r="Q108" s="143">
        <f t="shared" si="6"/>
        <v>0</v>
      </c>
    </row>
    <row r="109" spans="1:17" x14ac:dyDescent="0.25">
      <c r="A109" s="130">
        <f t="array" ref="A109">IF(B109=0,0,(INDEX(Data!$B$9:$B$174,MATCH(B109,Data!$C$9:$C$174,0))))</f>
        <v>0</v>
      </c>
      <c r="B109" s="180"/>
      <c r="C109" s="122"/>
      <c r="D109" s="131"/>
      <c r="E109" s="131">
        <f t="array" ref="E109">IF(B109=0,0,(INDEX(Data!$K$9:$K$174,MATCH(B109,Data!$C$9:$C$174,0))))</f>
        <v>0</v>
      </c>
      <c r="F109" s="177"/>
      <c r="G109" s="177"/>
      <c r="H109" s="177"/>
      <c r="I109" s="102"/>
      <c r="J109" s="175"/>
      <c r="K109" s="129"/>
      <c r="L109" s="129"/>
      <c r="M109" s="176"/>
      <c r="N109" s="102"/>
      <c r="O109" s="175"/>
      <c r="P109" s="102"/>
      <c r="Q109" s="142"/>
    </row>
    <row r="110" spans="1:17" ht="16.5" thickBot="1" x14ac:dyDescent="0.3">
      <c r="A110" s="438" t="s">
        <v>106</v>
      </c>
      <c r="B110" s="439"/>
      <c r="C110" s="439"/>
      <c r="D110" s="439"/>
      <c r="E110" s="440"/>
      <c r="F110" s="178"/>
      <c r="G110" s="178"/>
      <c r="H110" s="178"/>
      <c r="I110" s="105">
        <f>SUM(I9:I108)</f>
        <v>2062500</v>
      </c>
      <c r="J110" s="107"/>
      <c r="K110" s="104">
        <f>SUM(K9:K108)</f>
        <v>17759493.149999999</v>
      </c>
      <c r="L110" s="104">
        <f>L108</f>
        <v>39651241.600000001</v>
      </c>
      <c r="M110" s="103"/>
      <c r="N110" s="105">
        <f>SUM(N9:N108)</f>
        <v>5820785</v>
      </c>
      <c r="O110" s="141"/>
      <c r="P110" s="105">
        <f>SUM(P9:P108)</f>
        <v>23580278.149999999</v>
      </c>
      <c r="Q110" s="380" t="s">
        <v>1510</v>
      </c>
    </row>
    <row r="111" spans="1:17" x14ac:dyDescent="0.25">
      <c r="A111" s="85"/>
      <c r="B111" s="85"/>
      <c r="C111" s="85"/>
      <c r="D111" s="85"/>
      <c r="E111" s="85"/>
      <c r="F111" s="89"/>
      <c r="G111" s="89"/>
      <c r="H111" s="89"/>
      <c r="I111" s="88"/>
      <c r="J111" s="85"/>
      <c r="K111" s="85"/>
      <c r="L111" s="85"/>
      <c r="M111" s="85"/>
      <c r="N111" s="85"/>
      <c r="O111" s="85"/>
      <c r="P111" s="127"/>
    </row>
    <row r="112" spans="1:17" x14ac:dyDescent="0.25">
      <c r="A112" s="85"/>
      <c r="B112" s="85"/>
      <c r="C112" s="85"/>
      <c r="D112" s="85"/>
      <c r="E112" s="85"/>
      <c r="F112" s="89"/>
      <c r="G112" s="89"/>
      <c r="H112" s="89"/>
      <c r="I112" s="88"/>
      <c r="J112" s="85"/>
      <c r="K112" s="85"/>
      <c r="L112" s="85"/>
    </row>
    <row r="113" spans="1:17" x14ac:dyDescent="0.25">
      <c r="A113" s="85"/>
      <c r="B113" s="85"/>
      <c r="C113" s="85"/>
      <c r="D113" s="85"/>
      <c r="E113" s="85"/>
      <c r="F113" s="89"/>
      <c r="G113" s="89"/>
      <c r="H113" s="89"/>
      <c r="I113" s="88"/>
      <c r="J113" s="85"/>
      <c r="K113" s="85"/>
      <c r="L113" s="427" t="s">
        <v>1299</v>
      </c>
      <c r="M113" s="427"/>
      <c r="N113" s="427"/>
      <c r="O113" s="427"/>
    </row>
    <row r="114" spans="1:17" x14ac:dyDescent="0.25">
      <c r="A114" s="85"/>
      <c r="B114" s="85"/>
      <c r="C114" s="85"/>
      <c r="D114" s="85"/>
      <c r="E114" s="85"/>
      <c r="F114" s="89"/>
      <c r="G114" s="89"/>
      <c r="H114" s="89"/>
      <c r="I114" s="88"/>
      <c r="J114" s="85"/>
      <c r="K114" s="85"/>
      <c r="L114" s="427"/>
      <c r="M114" s="427"/>
      <c r="N114" s="427"/>
      <c r="O114" s="427"/>
    </row>
    <row r="115" spans="1:17" x14ac:dyDescent="0.25">
      <c r="A115" s="85"/>
      <c r="B115" s="85"/>
      <c r="C115" s="85"/>
      <c r="D115" s="85"/>
      <c r="E115" s="85"/>
      <c r="F115" s="89"/>
      <c r="G115" s="89"/>
      <c r="H115" s="89"/>
      <c r="I115" s="88"/>
      <c r="J115" s="85"/>
      <c r="K115" s="85"/>
      <c r="L115" s="85"/>
    </row>
    <row r="116" spans="1:17" x14ac:dyDescent="0.25">
      <c r="A116" s="85"/>
      <c r="B116" s="85"/>
      <c r="C116" s="85"/>
      <c r="D116" s="85"/>
      <c r="E116" s="85"/>
      <c r="F116" s="89"/>
      <c r="G116" s="89"/>
      <c r="H116" s="89"/>
      <c r="I116" s="88"/>
      <c r="J116" s="428" t="s">
        <v>1318</v>
      </c>
      <c r="K116" s="428"/>
      <c r="L116" s="428"/>
      <c r="M116" s="428"/>
      <c r="N116" s="428"/>
      <c r="O116" s="428"/>
      <c r="P116" s="428"/>
      <c r="Q116" s="428"/>
    </row>
    <row r="117" spans="1:17" x14ac:dyDescent="0.25">
      <c r="A117" s="85"/>
      <c r="B117" s="85"/>
      <c r="C117" s="85"/>
      <c r="D117" s="85"/>
      <c r="E117" s="85"/>
      <c r="F117" s="89"/>
      <c r="G117" s="89"/>
      <c r="H117" s="89"/>
      <c r="I117" s="88"/>
      <c r="J117" s="428"/>
      <c r="K117" s="428"/>
      <c r="L117" s="428"/>
      <c r="M117" s="428"/>
      <c r="N117" s="428"/>
      <c r="O117" s="428"/>
      <c r="P117" s="428"/>
      <c r="Q117" s="428"/>
    </row>
    <row r="118" spans="1:17" x14ac:dyDescent="0.25">
      <c r="A118" s="85"/>
      <c r="B118" s="85"/>
      <c r="C118" s="85"/>
      <c r="D118" s="85"/>
      <c r="E118" s="85"/>
      <c r="F118" s="89"/>
      <c r="G118" s="89"/>
      <c r="H118" s="89"/>
      <c r="I118" s="88"/>
      <c r="J118" s="428"/>
      <c r="K118" s="428"/>
      <c r="L118" s="428"/>
      <c r="M118" s="428"/>
      <c r="N118" s="428"/>
      <c r="O118" s="428"/>
      <c r="P118" s="428"/>
      <c r="Q118" s="428"/>
    </row>
    <row r="119" spans="1:17" x14ac:dyDescent="0.25">
      <c r="A119" s="85"/>
      <c r="B119" s="85"/>
      <c r="C119" s="85"/>
      <c r="D119" s="85"/>
      <c r="E119" s="85"/>
      <c r="F119" s="89"/>
      <c r="G119" s="89"/>
      <c r="H119" s="89"/>
      <c r="I119" s="88"/>
      <c r="J119" s="428"/>
      <c r="K119" s="428"/>
      <c r="L119" s="428"/>
      <c r="M119" s="428"/>
      <c r="N119" s="428"/>
      <c r="O119" s="428"/>
      <c r="P119" s="428"/>
      <c r="Q119" s="428"/>
    </row>
    <row r="120" spans="1:17" x14ac:dyDescent="0.25">
      <c r="A120" s="85"/>
      <c r="B120" s="85"/>
      <c r="C120" s="85"/>
      <c r="D120" s="85"/>
      <c r="E120" s="85"/>
      <c r="F120" s="89"/>
      <c r="G120" s="89"/>
      <c r="H120" s="89"/>
      <c r="I120" s="88"/>
      <c r="J120" s="428"/>
      <c r="K120" s="428"/>
      <c r="L120" s="428"/>
      <c r="M120" s="428"/>
      <c r="N120" s="428"/>
      <c r="O120" s="428"/>
      <c r="P120" s="428"/>
      <c r="Q120" s="428"/>
    </row>
    <row r="121" spans="1:17" x14ac:dyDescent="0.25">
      <c r="A121" s="85"/>
      <c r="B121" s="85"/>
      <c r="C121" s="85"/>
      <c r="D121" s="85"/>
      <c r="E121" s="85"/>
      <c r="F121" s="89"/>
      <c r="G121" s="89"/>
      <c r="H121" s="89"/>
      <c r="I121" s="88"/>
      <c r="J121" s="85"/>
      <c r="K121" s="85"/>
      <c r="L121" s="85"/>
    </row>
    <row r="122" spans="1:17" x14ac:dyDescent="0.25">
      <c r="B122" s="85"/>
      <c r="C122" s="85"/>
      <c r="D122" s="85" t="s">
        <v>154</v>
      </c>
      <c r="E122" s="86"/>
      <c r="F122" s="89"/>
      <c r="G122" s="89"/>
      <c r="H122" s="89"/>
      <c r="J122" s="85"/>
      <c r="K122" s="85" t="s">
        <v>146</v>
      </c>
      <c r="L122" s="85"/>
      <c r="N122" s="173"/>
    </row>
    <row r="123" spans="1:17" x14ac:dyDescent="0.25">
      <c r="A123" s="85"/>
      <c r="B123" s="85"/>
      <c r="C123" s="85"/>
      <c r="D123" s="85"/>
      <c r="E123" s="85"/>
      <c r="F123" s="89"/>
      <c r="G123" s="89"/>
      <c r="H123" s="89"/>
      <c r="I123" s="85"/>
      <c r="J123" s="85"/>
      <c r="K123" s="85"/>
      <c r="L123" s="85"/>
      <c r="M123" s="174"/>
      <c r="N123" s="173"/>
      <c r="O123" s="174"/>
    </row>
    <row r="124" spans="1:17" x14ac:dyDescent="0.25">
      <c r="A124" s="85"/>
      <c r="B124" s="85"/>
      <c r="C124" s="85"/>
      <c r="D124" s="85"/>
      <c r="E124" s="85"/>
      <c r="F124" s="89"/>
      <c r="G124" s="89"/>
      <c r="H124" s="89"/>
      <c r="I124" s="85"/>
      <c r="J124" s="85"/>
      <c r="K124" s="85"/>
      <c r="L124" s="85"/>
      <c r="O124" s="174"/>
    </row>
    <row r="125" spans="1:17" x14ac:dyDescent="0.25">
      <c r="A125" s="82" t="str">
        <f>Account!$H$14</f>
        <v>MALOU S. FERRER</v>
      </c>
      <c r="B125" s="82"/>
      <c r="C125" s="82"/>
      <c r="D125" s="82"/>
      <c r="E125" s="82"/>
      <c r="F125" s="156"/>
      <c r="G125" s="156"/>
      <c r="H125" s="156"/>
      <c r="I125" s="82"/>
      <c r="J125" s="82" t="str">
        <f>Account!$H$20</f>
        <v>FRANCIS CARLO L. ZACARIAS</v>
      </c>
      <c r="K125" s="83"/>
      <c r="L125" s="83"/>
      <c r="M125" s="82"/>
      <c r="N125" s="83"/>
      <c r="O125" s="82"/>
      <c r="P125" s="82"/>
    </row>
    <row r="126" spans="1:17" x14ac:dyDescent="0.25">
      <c r="A126" s="83" t="str">
        <f>Account!$H$15</f>
        <v>Data Encoder</v>
      </c>
      <c r="B126" s="83"/>
      <c r="C126" s="83"/>
      <c r="D126" s="83"/>
      <c r="E126" s="83"/>
      <c r="F126" s="89"/>
      <c r="G126" s="89"/>
      <c r="H126" s="89"/>
      <c r="I126" s="83"/>
      <c r="J126" s="83" t="str">
        <f>Account!$H$21</f>
        <v>Chief, Administrative &amp; Finance Section</v>
      </c>
      <c r="K126" s="83"/>
      <c r="L126" s="83"/>
      <c r="M126" s="83"/>
      <c r="N126" s="83"/>
      <c r="O126" s="83"/>
      <c r="P126" s="83"/>
    </row>
  </sheetData>
  <sheetProtection autoFilter="0" pivotTables="0"/>
  <autoFilter ref="D6:D111" xr:uid="{00000000-0009-0000-0000-000004000000}"/>
  <mergeCells count="16">
    <mergeCell ref="L113:O114"/>
    <mergeCell ref="J116:Q120"/>
    <mergeCell ref="F6:H7"/>
    <mergeCell ref="Q6:Q8"/>
    <mergeCell ref="D9:E9"/>
    <mergeCell ref="A110:E110"/>
    <mergeCell ref="A6:A8"/>
    <mergeCell ref="B6:B8"/>
    <mergeCell ref="D6:D8"/>
    <mergeCell ref="M7:N7"/>
    <mergeCell ref="I6:I8"/>
    <mergeCell ref="E6:E8"/>
    <mergeCell ref="O6:P6"/>
    <mergeCell ref="J6:N6"/>
    <mergeCell ref="J7:L7"/>
    <mergeCell ref="C6:C8"/>
  </mergeCells>
  <phoneticPr fontId="23" type="noConversion"/>
  <printOptions horizontalCentered="1"/>
  <pageMargins left="0.11811023622047245" right="0.11811023622047245" top="0.59055118110236227" bottom="0.98425196850393704" header="0" footer="0"/>
  <pageSetup paperSize="14" scale="54" fitToHeight="0" orientation="landscape" r:id="rId1"/>
  <headerFooter>
    <oddHeader>&amp;L&amp;9&amp;G</oddHeader>
    <oddFooter>&amp;L&amp;"Cambria,Regular"&amp;11&amp;G&amp;"Times New Roman,Regular"&amp;12
&amp;"Arial,Italic"&amp;8COA-EXT-Form37Rev.02&amp;CPage &amp;P of &amp;N</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M30"/>
  <sheetViews>
    <sheetView tabSelected="1" workbookViewId="0">
      <selection activeCell="D19" sqref="D19:E19"/>
    </sheetView>
  </sheetViews>
  <sheetFormatPr defaultRowHeight="15.75" x14ac:dyDescent="0.25"/>
  <cols>
    <col min="1" max="1" width="12.75" customWidth="1"/>
    <col min="2" max="2" width="18.625" customWidth="1"/>
    <col min="3" max="3" width="18.5" customWidth="1"/>
    <col min="4" max="4" width="2.25" customWidth="1"/>
    <col min="5" max="5" width="2.875" customWidth="1"/>
    <col min="6" max="6" width="13.5" customWidth="1"/>
    <col min="7" max="7" width="18" customWidth="1"/>
    <col min="8" max="8" width="3.125" customWidth="1"/>
    <col min="9" max="9" width="14.375" customWidth="1"/>
    <col min="10" max="10" width="17.75" customWidth="1"/>
    <col min="11" max="11" width="3.125" customWidth="1"/>
    <col min="12" max="12" width="14.5" customWidth="1"/>
    <col min="13" max="13" width="18.25" customWidth="1"/>
  </cols>
  <sheetData>
    <row r="1" spans="1:13" ht="18" x14ac:dyDescent="0.25">
      <c r="A1" s="335" t="s">
        <v>172</v>
      </c>
      <c r="B1" s="44"/>
      <c r="C1" s="44"/>
      <c r="D1" s="44"/>
      <c r="E1" s="44"/>
      <c r="F1" s="44"/>
      <c r="G1" s="44"/>
      <c r="H1" s="44"/>
      <c r="I1" s="44"/>
      <c r="J1" s="44"/>
      <c r="K1" s="44"/>
      <c r="L1" s="44"/>
      <c r="M1" s="44"/>
    </row>
    <row r="2" spans="1:13" ht="18" x14ac:dyDescent="0.25">
      <c r="A2" s="336">
        <f>Account!$H$2</f>
        <v>45688</v>
      </c>
      <c r="B2" s="44"/>
      <c r="C2" s="44"/>
      <c r="D2" s="44"/>
      <c r="E2" s="44"/>
      <c r="F2" s="44"/>
      <c r="G2" s="44"/>
      <c r="H2" s="44"/>
      <c r="I2" s="44"/>
      <c r="J2" s="44"/>
      <c r="K2" s="44"/>
      <c r="L2" s="44"/>
      <c r="M2" s="44"/>
    </row>
    <row r="3" spans="1:13" x14ac:dyDescent="0.25">
      <c r="A3" s="337" t="s">
        <v>168</v>
      </c>
      <c r="B3" s="338" t="s">
        <v>103</v>
      </c>
      <c r="C3" s="339"/>
      <c r="D3" s="83"/>
      <c r="E3" s="84"/>
    </row>
    <row r="4" spans="1:13" x14ac:dyDescent="0.25">
      <c r="A4" s="337" t="s">
        <v>145</v>
      </c>
      <c r="B4" s="338" t="str">
        <f>Account!H3</f>
        <v>NIA PANGASINAN IMO</v>
      </c>
      <c r="C4" s="340"/>
      <c r="D4" s="85"/>
      <c r="E4" s="88"/>
    </row>
    <row r="5" spans="1:13" x14ac:dyDescent="0.25">
      <c r="A5" s="340" t="s">
        <v>169</v>
      </c>
      <c r="B5" s="338" t="str">
        <f>Account!$H$1</f>
        <v>Fund 501 CARP (LBP Account # 0112-1157-30)</v>
      </c>
      <c r="C5" s="340"/>
      <c r="D5" s="85"/>
      <c r="E5" s="88"/>
    </row>
    <row r="7" spans="1:13" s="342" customFormat="1" x14ac:dyDescent="0.25">
      <c r="A7" s="341" t="s">
        <v>183</v>
      </c>
      <c r="F7" s="341" t="s">
        <v>189</v>
      </c>
      <c r="I7" s="341" t="s">
        <v>190</v>
      </c>
      <c r="L7" s="341" t="s">
        <v>502</v>
      </c>
    </row>
    <row r="9" spans="1:13" x14ac:dyDescent="0.25">
      <c r="A9" s="97"/>
      <c r="B9" s="95" t="s">
        <v>176</v>
      </c>
      <c r="C9" s="97"/>
      <c r="F9" s="95" t="s">
        <v>504</v>
      </c>
      <c r="G9" s="169" t="s">
        <v>503</v>
      </c>
      <c r="I9" s="95" t="s">
        <v>504</v>
      </c>
      <c r="J9" s="169" t="s">
        <v>142</v>
      </c>
      <c r="L9" s="95" t="s">
        <v>174</v>
      </c>
      <c r="M9" s="169" t="s">
        <v>180</v>
      </c>
    </row>
    <row r="10" spans="1:13" x14ac:dyDescent="0.25">
      <c r="A10" s="95" t="s">
        <v>504</v>
      </c>
      <c r="B10" s="97" t="s">
        <v>180</v>
      </c>
      <c r="C10" s="97" t="s">
        <v>184</v>
      </c>
      <c r="F10" s="96" t="s">
        <v>181</v>
      </c>
      <c r="G10" s="98">
        <v>0</v>
      </c>
      <c r="H10" s="100"/>
      <c r="I10" s="96" t="s">
        <v>181</v>
      </c>
      <c r="J10" s="98"/>
      <c r="K10" s="100"/>
      <c r="L10" s="96" t="s">
        <v>181</v>
      </c>
      <c r="M10" s="98"/>
    </row>
    <row r="11" spans="1:13" x14ac:dyDescent="0.25">
      <c r="A11" s="96"/>
      <c r="B11" s="98"/>
      <c r="C11" s="98"/>
      <c r="F11" s="96">
        <v>0</v>
      </c>
      <c r="G11" s="98">
        <v>0</v>
      </c>
      <c r="H11" s="100"/>
      <c r="I11" s="96">
        <v>0</v>
      </c>
      <c r="J11" s="98">
        <v>0</v>
      </c>
      <c r="K11" s="100"/>
      <c r="L11" s="96" t="s">
        <v>175</v>
      </c>
      <c r="M11" s="98"/>
    </row>
    <row r="12" spans="1:13" x14ac:dyDescent="0.25">
      <c r="A12" s="96" t="s">
        <v>175</v>
      </c>
      <c r="B12" s="98"/>
      <c r="C12" s="98"/>
      <c r="F12" s="96" t="s">
        <v>175</v>
      </c>
      <c r="G12" s="98">
        <v>0</v>
      </c>
      <c r="H12" s="100"/>
      <c r="I12" s="96" t="s">
        <v>175</v>
      </c>
      <c r="J12" s="98">
        <v>0</v>
      </c>
      <c r="K12" s="100"/>
    </row>
    <row r="13" spans="1:13" x14ac:dyDescent="0.25">
      <c r="H13" s="100"/>
      <c r="K13" s="100"/>
    </row>
    <row r="14" spans="1:13" x14ac:dyDescent="0.25">
      <c r="H14" s="100"/>
      <c r="K14" s="100"/>
    </row>
    <row r="15" spans="1:13" x14ac:dyDescent="0.25">
      <c r="H15" s="100"/>
      <c r="K15" s="100"/>
    </row>
    <row r="16" spans="1:13" x14ac:dyDescent="0.25">
      <c r="H16" s="100"/>
      <c r="K16" s="100"/>
    </row>
    <row r="17" spans="1:11" x14ac:dyDescent="0.25">
      <c r="H17" s="100"/>
      <c r="K17" s="100"/>
    </row>
    <row r="18" spans="1:11" x14ac:dyDescent="0.25">
      <c r="H18" s="100"/>
      <c r="K18" s="100"/>
    </row>
    <row r="26" spans="1:11" x14ac:dyDescent="0.25">
      <c r="A26" t="s">
        <v>154</v>
      </c>
    </row>
    <row r="29" spans="1:11" x14ac:dyDescent="0.25">
      <c r="B29" s="93" t="str">
        <f>Account!H14</f>
        <v>MALOU S. FERRER</v>
      </c>
      <c r="C29" s="44"/>
      <c r="D29" s="44"/>
      <c r="E29" s="44"/>
      <c r="F29" s="44"/>
    </row>
    <row r="30" spans="1:11" x14ac:dyDescent="0.25">
      <c r="B30" s="44" t="str">
        <f>Account!H15</f>
        <v>Data Encoder</v>
      </c>
      <c r="C30" s="44"/>
      <c r="D30" s="44"/>
      <c r="E30" s="44"/>
      <c r="F30" s="44"/>
    </row>
  </sheetData>
  <printOptions horizontalCentered="1"/>
  <pageMargins left="7.874015748031496E-2" right="0.47244094488188981" top="1.2598425196850394" bottom="0" header="0" footer="0"/>
  <pageSetup paperSize="5"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S193"/>
  <sheetViews>
    <sheetView view="pageBreakPreview" zoomScale="60" zoomScaleNormal="70" workbookViewId="0">
      <selection activeCell="E22" sqref="E22"/>
    </sheetView>
  </sheetViews>
  <sheetFormatPr defaultColWidth="9.625" defaultRowHeight="15.75" x14ac:dyDescent="0.25"/>
  <cols>
    <col min="1" max="1" width="20.5" style="249" customWidth="1"/>
    <col min="2" max="2" width="20.5" style="249" hidden="1" customWidth="1"/>
    <col min="3" max="5" width="20.5" style="249" customWidth="1"/>
    <col min="6" max="6" width="17.625" style="249" customWidth="1"/>
    <col min="7" max="7" width="33.75" style="249" customWidth="1"/>
    <col min="8" max="8" width="15.125" style="249" customWidth="1"/>
    <col min="9" max="9" width="37" style="289" customWidth="1"/>
    <col min="10" max="10" width="20.5" style="290" customWidth="1"/>
    <col min="11" max="11" width="8" style="249" hidden="1" customWidth="1"/>
    <col min="12" max="12" width="8" style="249" customWidth="1"/>
    <col min="13" max="13" width="13.375" style="249" bestFit="1" customWidth="1"/>
    <col min="14" max="14" width="21.5" style="249" bestFit="1" customWidth="1"/>
    <col min="15" max="15" width="20.5" style="249" bestFit="1" customWidth="1"/>
    <col min="16" max="16" width="16.5" style="249" bestFit="1" customWidth="1"/>
    <col min="17" max="17" width="26.875" style="249" bestFit="1" customWidth="1"/>
    <col min="18" max="18" width="9" style="249" bestFit="1" customWidth="1"/>
    <col min="19" max="19" width="14.375" style="249" bestFit="1" customWidth="1"/>
    <col min="20" max="20" width="12.75" style="249" bestFit="1" customWidth="1"/>
    <col min="21" max="21" width="12.5" style="249" customWidth="1"/>
    <col min="22" max="22" width="12.5" style="249" bestFit="1" customWidth="1"/>
    <col min="23" max="26" width="9.375" style="249" bestFit="1" customWidth="1"/>
    <col min="27" max="252" width="8" style="249" customWidth="1"/>
    <col min="253" max="253" width="5" style="249" customWidth="1"/>
    <col min="254" max="257" width="9.625" style="249"/>
    <col min="258" max="261" width="20.5" style="249" customWidth="1"/>
    <col min="262" max="262" width="17.625" style="249" customWidth="1"/>
    <col min="263" max="263" width="33.75" style="249" customWidth="1"/>
    <col min="264" max="264" width="20.5" style="249" customWidth="1"/>
    <col min="265" max="265" width="37" style="249" customWidth="1"/>
    <col min="266" max="266" width="20.5" style="249" customWidth="1"/>
    <col min="267" max="267" width="0" style="249" hidden="1" customWidth="1"/>
    <col min="268" max="508" width="8" style="249" customWidth="1"/>
    <col min="509" max="509" width="5" style="249" customWidth="1"/>
    <col min="510" max="513" width="9.625" style="249"/>
    <col min="514" max="517" width="20.5" style="249" customWidth="1"/>
    <col min="518" max="518" width="17.625" style="249" customWidth="1"/>
    <col min="519" max="519" width="33.75" style="249" customWidth="1"/>
    <col min="520" max="520" width="20.5" style="249" customWidth="1"/>
    <col min="521" max="521" width="37" style="249" customWidth="1"/>
    <col min="522" max="522" width="20.5" style="249" customWidth="1"/>
    <col min="523" max="523" width="0" style="249" hidden="1" customWidth="1"/>
    <col min="524" max="764" width="8" style="249" customWidth="1"/>
    <col min="765" max="765" width="5" style="249" customWidth="1"/>
    <col min="766" max="769" width="9.625" style="249"/>
    <col min="770" max="773" width="20.5" style="249" customWidth="1"/>
    <col min="774" max="774" width="17.625" style="249" customWidth="1"/>
    <col min="775" max="775" width="33.75" style="249" customWidth="1"/>
    <col min="776" max="776" width="20.5" style="249" customWidth="1"/>
    <col min="777" max="777" width="37" style="249" customWidth="1"/>
    <col min="778" max="778" width="20.5" style="249" customWidth="1"/>
    <col min="779" max="779" width="0" style="249" hidden="1" customWidth="1"/>
    <col min="780" max="1020" width="8" style="249" customWidth="1"/>
    <col min="1021" max="1021" width="5" style="249" customWidth="1"/>
    <col min="1022" max="1025" width="9.625" style="249"/>
    <col min="1026" max="1029" width="20.5" style="249" customWidth="1"/>
    <col min="1030" max="1030" width="17.625" style="249" customWidth="1"/>
    <col min="1031" max="1031" width="33.75" style="249" customWidth="1"/>
    <col min="1032" max="1032" width="20.5" style="249" customWidth="1"/>
    <col min="1033" max="1033" width="37" style="249" customWidth="1"/>
    <col min="1034" max="1034" width="20.5" style="249" customWidth="1"/>
    <col min="1035" max="1035" width="0" style="249" hidden="1" customWidth="1"/>
    <col min="1036" max="1276" width="8" style="249" customWidth="1"/>
    <col min="1277" max="1277" width="5" style="249" customWidth="1"/>
    <col min="1278" max="1281" width="9.625" style="249"/>
    <col min="1282" max="1285" width="20.5" style="249" customWidth="1"/>
    <col min="1286" max="1286" width="17.625" style="249" customWidth="1"/>
    <col min="1287" max="1287" width="33.75" style="249" customWidth="1"/>
    <col min="1288" max="1288" width="20.5" style="249" customWidth="1"/>
    <col min="1289" max="1289" width="37" style="249" customWidth="1"/>
    <col min="1290" max="1290" width="20.5" style="249" customWidth="1"/>
    <col min="1291" max="1291" width="0" style="249" hidden="1" customWidth="1"/>
    <col min="1292" max="1532" width="8" style="249" customWidth="1"/>
    <col min="1533" max="1533" width="5" style="249" customWidth="1"/>
    <col min="1534" max="1537" width="9.625" style="249"/>
    <col min="1538" max="1541" width="20.5" style="249" customWidth="1"/>
    <col min="1542" max="1542" width="17.625" style="249" customWidth="1"/>
    <col min="1543" max="1543" width="33.75" style="249" customWidth="1"/>
    <col min="1544" max="1544" width="20.5" style="249" customWidth="1"/>
    <col min="1545" max="1545" width="37" style="249" customWidth="1"/>
    <col min="1546" max="1546" width="20.5" style="249" customWidth="1"/>
    <col min="1547" max="1547" width="0" style="249" hidden="1" customWidth="1"/>
    <col min="1548" max="1788" width="8" style="249" customWidth="1"/>
    <col min="1789" max="1789" width="5" style="249" customWidth="1"/>
    <col min="1790" max="1793" width="9.625" style="249"/>
    <col min="1794" max="1797" width="20.5" style="249" customWidth="1"/>
    <col min="1798" max="1798" width="17.625" style="249" customWidth="1"/>
    <col min="1799" max="1799" width="33.75" style="249" customWidth="1"/>
    <col min="1800" max="1800" width="20.5" style="249" customWidth="1"/>
    <col min="1801" max="1801" width="37" style="249" customWidth="1"/>
    <col min="1802" max="1802" width="20.5" style="249" customWidth="1"/>
    <col min="1803" max="1803" width="0" style="249" hidden="1" customWidth="1"/>
    <col min="1804" max="2044" width="8" style="249" customWidth="1"/>
    <col min="2045" max="2045" width="5" style="249" customWidth="1"/>
    <col min="2046" max="2049" width="9.625" style="249"/>
    <col min="2050" max="2053" width="20.5" style="249" customWidth="1"/>
    <col min="2054" max="2054" width="17.625" style="249" customWidth="1"/>
    <col min="2055" max="2055" width="33.75" style="249" customWidth="1"/>
    <col min="2056" max="2056" width="20.5" style="249" customWidth="1"/>
    <col min="2057" max="2057" width="37" style="249" customWidth="1"/>
    <col min="2058" max="2058" width="20.5" style="249" customWidth="1"/>
    <col min="2059" max="2059" width="0" style="249" hidden="1" customWidth="1"/>
    <col min="2060" max="2300" width="8" style="249" customWidth="1"/>
    <col min="2301" max="2301" width="5" style="249" customWidth="1"/>
    <col min="2302" max="2305" width="9.625" style="249"/>
    <col min="2306" max="2309" width="20.5" style="249" customWidth="1"/>
    <col min="2310" max="2310" width="17.625" style="249" customWidth="1"/>
    <col min="2311" max="2311" width="33.75" style="249" customWidth="1"/>
    <col min="2312" max="2312" width="20.5" style="249" customWidth="1"/>
    <col min="2313" max="2313" width="37" style="249" customWidth="1"/>
    <col min="2314" max="2314" width="20.5" style="249" customWidth="1"/>
    <col min="2315" max="2315" width="0" style="249" hidden="1" customWidth="1"/>
    <col min="2316" max="2556" width="8" style="249" customWidth="1"/>
    <col min="2557" max="2557" width="5" style="249" customWidth="1"/>
    <col min="2558" max="2561" width="9.625" style="249"/>
    <col min="2562" max="2565" width="20.5" style="249" customWidth="1"/>
    <col min="2566" max="2566" width="17.625" style="249" customWidth="1"/>
    <col min="2567" max="2567" width="33.75" style="249" customWidth="1"/>
    <col min="2568" max="2568" width="20.5" style="249" customWidth="1"/>
    <col min="2569" max="2569" width="37" style="249" customWidth="1"/>
    <col min="2570" max="2570" width="20.5" style="249" customWidth="1"/>
    <col min="2571" max="2571" width="0" style="249" hidden="1" customWidth="1"/>
    <col min="2572" max="2812" width="8" style="249" customWidth="1"/>
    <col min="2813" max="2813" width="5" style="249" customWidth="1"/>
    <col min="2814" max="2817" width="9.625" style="249"/>
    <col min="2818" max="2821" width="20.5" style="249" customWidth="1"/>
    <col min="2822" max="2822" width="17.625" style="249" customWidth="1"/>
    <col min="2823" max="2823" width="33.75" style="249" customWidth="1"/>
    <col min="2824" max="2824" width="20.5" style="249" customWidth="1"/>
    <col min="2825" max="2825" width="37" style="249" customWidth="1"/>
    <col min="2826" max="2826" width="20.5" style="249" customWidth="1"/>
    <col min="2827" max="2827" width="0" style="249" hidden="1" customWidth="1"/>
    <col min="2828" max="3068" width="8" style="249" customWidth="1"/>
    <col min="3069" max="3069" width="5" style="249" customWidth="1"/>
    <col min="3070" max="3073" width="9.625" style="249"/>
    <col min="3074" max="3077" width="20.5" style="249" customWidth="1"/>
    <col min="3078" max="3078" width="17.625" style="249" customWidth="1"/>
    <col min="3079" max="3079" width="33.75" style="249" customWidth="1"/>
    <col min="3080" max="3080" width="20.5" style="249" customWidth="1"/>
    <col min="3081" max="3081" width="37" style="249" customWidth="1"/>
    <col min="3082" max="3082" width="20.5" style="249" customWidth="1"/>
    <col min="3083" max="3083" width="0" style="249" hidden="1" customWidth="1"/>
    <col min="3084" max="3324" width="8" style="249" customWidth="1"/>
    <col min="3325" max="3325" width="5" style="249" customWidth="1"/>
    <col min="3326" max="3329" width="9.625" style="249"/>
    <col min="3330" max="3333" width="20.5" style="249" customWidth="1"/>
    <col min="3334" max="3334" width="17.625" style="249" customWidth="1"/>
    <col min="3335" max="3335" width="33.75" style="249" customWidth="1"/>
    <col min="3336" max="3336" width="20.5" style="249" customWidth="1"/>
    <col min="3337" max="3337" width="37" style="249" customWidth="1"/>
    <col min="3338" max="3338" width="20.5" style="249" customWidth="1"/>
    <col min="3339" max="3339" width="0" style="249" hidden="1" customWidth="1"/>
    <col min="3340" max="3580" width="8" style="249" customWidth="1"/>
    <col min="3581" max="3581" width="5" style="249" customWidth="1"/>
    <col min="3582" max="3585" width="9.625" style="249"/>
    <col min="3586" max="3589" width="20.5" style="249" customWidth="1"/>
    <col min="3590" max="3590" width="17.625" style="249" customWidth="1"/>
    <col min="3591" max="3591" width="33.75" style="249" customWidth="1"/>
    <col min="3592" max="3592" width="20.5" style="249" customWidth="1"/>
    <col min="3593" max="3593" width="37" style="249" customWidth="1"/>
    <col min="3594" max="3594" width="20.5" style="249" customWidth="1"/>
    <col min="3595" max="3595" width="0" style="249" hidden="1" customWidth="1"/>
    <col min="3596" max="3836" width="8" style="249" customWidth="1"/>
    <col min="3837" max="3837" width="5" style="249" customWidth="1"/>
    <col min="3838" max="3841" width="9.625" style="249"/>
    <col min="3842" max="3845" width="20.5" style="249" customWidth="1"/>
    <col min="3846" max="3846" width="17.625" style="249" customWidth="1"/>
    <col min="3847" max="3847" width="33.75" style="249" customWidth="1"/>
    <col min="3848" max="3848" width="20.5" style="249" customWidth="1"/>
    <col min="3849" max="3849" width="37" style="249" customWidth="1"/>
    <col min="3850" max="3850" width="20.5" style="249" customWidth="1"/>
    <col min="3851" max="3851" width="0" style="249" hidden="1" customWidth="1"/>
    <col min="3852" max="4092" width="8" style="249" customWidth="1"/>
    <col min="4093" max="4093" width="5" style="249" customWidth="1"/>
    <col min="4094" max="4097" width="9.625" style="249"/>
    <col min="4098" max="4101" width="20.5" style="249" customWidth="1"/>
    <col min="4102" max="4102" width="17.625" style="249" customWidth="1"/>
    <col min="4103" max="4103" width="33.75" style="249" customWidth="1"/>
    <col min="4104" max="4104" width="20.5" style="249" customWidth="1"/>
    <col min="4105" max="4105" width="37" style="249" customWidth="1"/>
    <col min="4106" max="4106" width="20.5" style="249" customWidth="1"/>
    <col min="4107" max="4107" width="0" style="249" hidden="1" customWidth="1"/>
    <col min="4108" max="4348" width="8" style="249" customWidth="1"/>
    <col min="4349" max="4349" width="5" style="249" customWidth="1"/>
    <col min="4350" max="4353" width="9.625" style="249"/>
    <col min="4354" max="4357" width="20.5" style="249" customWidth="1"/>
    <col min="4358" max="4358" width="17.625" style="249" customWidth="1"/>
    <col min="4359" max="4359" width="33.75" style="249" customWidth="1"/>
    <col min="4360" max="4360" width="20.5" style="249" customWidth="1"/>
    <col min="4361" max="4361" width="37" style="249" customWidth="1"/>
    <col min="4362" max="4362" width="20.5" style="249" customWidth="1"/>
    <col min="4363" max="4363" width="0" style="249" hidden="1" customWidth="1"/>
    <col min="4364" max="4604" width="8" style="249" customWidth="1"/>
    <col min="4605" max="4605" width="5" style="249" customWidth="1"/>
    <col min="4606" max="4609" width="9.625" style="249"/>
    <col min="4610" max="4613" width="20.5" style="249" customWidth="1"/>
    <col min="4614" max="4614" width="17.625" style="249" customWidth="1"/>
    <col min="4615" max="4615" width="33.75" style="249" customWidth="1"/>
    <col min="4616" max="4616" width="20.5" style="249" customWidth="1"/>
    <col min="4617" max="4617" width="37" style="249" customWidth="1"/>
    <col min="4618" max="4618" width="20.5" style="249" customWidth="1"/>
    <col min="4619" max="4619" width="0" style="249" hidden="1" customWidth="1"/>
    <col min="4620" max="4860" width="8" style="249" customWidth="1"/>
    <col min="4861" max="4861" width="5" style="249" customWidth="1"/>
    <col min="4862" max="4865" width="9.625" style="249"/>
    <col min="4866" max="4869" width="20.5" style="249" customWidth="1"/>
    <col min="4870" max="4870" width="17.625" style="249" customWidth="1"/>
    <col min="4871" max="4871" width="33.75" style="249" customWidth="1"/>
    <col min="4872" max="4872" width="20.5" style="249" customWidth="1"/>
    <col min="4873" max="4873" width="37" style="249" customWidth="1"/>
    <col min="4874" max="4874" width="20.5" style="249" customWidth="1"/>
    <col min="4875" max="4875" width="0" style="249" hidden="1" customWidth="1"/>
    <col min="4876" max="5116" width="8" style="249" customWidth="1"/>
    <col min="5117" max="5117" width="5" style="249" customWidth="1"/>
    <col min="5118" max="5121" width="9.625" style="249"/>
    <col min="5122" max="5125" width="20.5" style="249" customWidth="1"/>
    <col min="5126" max="5126" width="17.625" style="249" customWidth="1"/>
    <col min="5127" max="5127" width="33.75" style="249" customWidth="1"/>
    <col min="5128" max="5128" width="20.5" style="249" customWidth="1"/>
    <col min="5129" max="5129" width="37" style="249" customWidth="1"/>
    <col min="5130" max="5130" width="20.5" style="249" customWidth="1"/>
    <col min="5131" max="5131" width="0" style="249" hidden="1" customWidth="1"/>
    <col min="5132" max="5372" width="8" style="249" customWidth="1"/>
    <col min="5373" max="5373" width="5" style="249" customWidth="1"/>
    <col min="5374" max="5377" width="9.625" style="249"/>
    <col min="5378" max="5381" width="20.5" style="249" customWidth="1"/>
    <col min="5382" max="5382" width="17.625" style="249" customWidth="1"/>
    <col min="5383" max="5383" width="33.75" style="249" customWidth="1"/>
    <col min="5384" max="5384" width="20.5" style="249" customWidth="1"/>
    <col min="5385" max="5385" width="37" style="249" customWidth="1"/>
    <col min="5386" max="5386" width="20.5" style="249" customWidth="1"/>
    <col min="5387" max="5387" width="0" style="249" hidden="1" customWidth="1"/>
    <col min="5388" max="5628" width="8" style="249" customWidth="1"/>
    <col min="5629" max="5629" width="5" style="249" customWidth="1"/>
    <col min="5630" max="5633" width="9.625" style="249"/>
    <col min="5634" max="5637" width="20.5" style="249" customWidth="1"/>
    <col min="5638" max="5638" width="17.625" style="249" customWidth="1"/>
    <col min="5639" max="5639" width="33.75" style="249" customWidth="1"/>
    <col min="5640" max="5640" width="20.5" style="249" customWidth="1"/>
    <col min="5641" max="5641" width="37" style="249" customWidth="1"/>
    <col min="5642" max="5642" width="20.5" style="249" customWidth="1"/>
    <col min="5643" max="5643" width="0" style="249" hidden="1" customWidth="1"/>
    <col min="5644" max="5884" width="8" style="249" customWidth="1"/>
    <col min="5885" max="5885" width="5" style="249" customWidth="1"/>
    <col min="5886" max="5889" width="9.625" style="249"/>
    <col min="5890" max="5893" width="20.5" style="249" customWidth="1"/>
    <col min="5894" max="5894" width="17.625" style="249" customWidth="1"/>
    <col min="5895" max="5895" width="33.75" style="249" customWidth="1"/>
    <col min="5896" max="5896" width="20.5" style="249" customWidth="1"/>
    <col min="5897" max="5897" width="37" style="249" customWidth="1"/>
    <col min="5898" max="5898" width="20.5" style="249" customWidth="1"/>
    <col min="5899" max="5899" width="0" style="249" hidden="1" customWidth="1"/>
    <col min="5900" max="6140" width="8" style="249" customWidth="1"/>
    <col min="6141" max="6141" width="5" style="249" customWidth="1"/>
    <col min="6142" max="6145" width="9.625" style="249"/>
    <col min="6146" max="6149" width="20.5" style="249" customWidth="1"/>
    <col min="6150" max="6150" width="17.625" style="249" customWidth="1"/>
    <col min="6151" max="6151" width="33.75" style="249" customWidth="1"/>
    <col min="6152" max="6152" width="20.5" style="249" customWidth="1"/>
    <col min="6153" max="6153" width="37" style="249" customWidth="1"/>
    <col min="6154" max="6154" width="20.5" style="249" customWidth="1"/>
    <col min="6155" max="6155" width="0" style="249" hidden="1" customWidth="1"/>
    <col min="6156" max="6396" width="8" style="249" customWidth="1"/>
    <col min="6397" max="6397" width="5" style="249" customWidth="1"/>
    <col min="6398" max="6401" width="9.625" style="249"/>
    <col min="6402" max="6405" width="20.5" style="249" customWidth="1"/>
    <col min="6406" max="6406" width="17.625" style="249" customWidth="1"/>
    <col min="6407" max="6407" width="33.75" style="249" customWidth="1"/>
    <col min="6408" max="6408" width="20.5" style="249" customWidth="1"/>
    <col min="6409" max="6409" width="37" style="249" customWidth="1"/>
    <col min="6410" max="6410" width="20.5" style="249" customWidth="1"/>
    <col min="6411" max="6411" width="0" style="249" hidden="1" customWidth="1"/>
    <col min="6412" max="6652" width="8" style="249" customWidth="1"/>
    <col min="6653" max="6653" width="5" style="249" customWidth="1"/>
    <col min="6654" max="6657" width="9.625" style="249"/>
    <col min="6658" max="6661" width="20.5" style="249" customWidth="1"/>
    <col min="6662" max="6662" width="17.625" style="249" customWidth="1"/>
    <col min="6663" max="6663" width="33.75" style="249" customWidth="1"/>
    <col min="6664" max="6664" width="20.5" style="249" customWidth="1"/>
    <col min="6665" max="6665" width="37" style="249" customWidth="1"/>
    <col min="6666" max="6666" width="20.5" style="249" customWidth="1"/>
    <col min="6667" max="6667" width="0" style="249" hidden="1" customWidth="1"/>
    <col min="6668" max="6908" width="8" style="249" customWidth="1"/>
    <col min="6909" max="6909" width="5" style="249" customWidth="1"/>
    <col min="6910" max="6913" width="9.625" style="249"/>
    <col min="6914" max="6917" width="20.5" style="249" customWidth="1"/>
    <col min="6918" max="6918" width="17.625" style="249" customWidth="1"/>
    <col min="6919" max="6919" width="33.75" style="249" customWidth="1"/>
    <col min="6920" max="6920" width="20.5" style="249" customWidth="1"/>
    <col min="6921" max="6921" width="37" style="249" customWidth="1"/>
    <col min="6922" max="6922" width="20.5" style="249" customWidth="1"/>
    <col min="6923" max="6923" width="0" style="249" hidden="1" customWidth="1"/>
    <col min="6924" max="7164" width="8" style="249" customWidth="1"/>
    <col min="7165" max="7165" width="5" style="249" customWidth="1"/>
    <col min="7166" max="7169" width="9.625" style="249"/>
    <col min="7170" max="7173" width="20.5" style="249" customWidth="1"/>
    <col min="7174" max="7174" width="17.625" style="249" customWidth="1"/>
    <col min="7175" max="7175" width="33.75" style="249" customWidth="1"/>
    <col min="7176" max="7176" width="20.5" style="249" customWidth="1"/>
    <col min="7177" max="7177" width="37" style="249" customWidth="1"/>
    <col min="7178" max="7178" width="20.5" style="249" customWidth="1"/>
    <col min="7179" max="7179" width="0" style="249" hidden="1" customWidth="1"/>
    <col min="7180" max="7420" width="8" style="249" customWidth="1"/>
    <col min="7421" max="7421" width="5" style="249" customWidth="1"/>
    <col min="7422" max="7425" width="9.625" style="249"/>
    <col min="7426" max="7429" width="20.5" style="249" customWidth="1"/>
    <col min="7430" max="7430" width="17.625" style="249" customWidth="1"/>
    <col min="7431" max="7431" width="33.75" style="249" customWidth="1"/>
    <col min="7432" max="7432" width="20.5" style="249" customWidth="1"/>
    <col min="7433" max="7433" width="37" style="249" customWidth="1"/>
    <col min="7434" max="7434" width="20.5" style="249" customWidth="1"/>
    <col min="7435" max="7435" width="0" style="249" hidden="1" customWidth="1"/>
    <col min="7436" max="7676" width="8" style="249" customWidth="1"/>
    <col min="7677" max="7677" width="5" style="249" customWidth="1"/>
    <col min="7678" max="7681" width="9.625" style="249"/>
    <col min="7682" max="7685" width="20.5" style="249" customWidth="1"/>
    <col min="7686" max="7686" width="17.625" style="249" customWidth="1"/>
    <col min="7687" max="7687" width="33.75" style="249" customWidth="1"/>
    <col min="7688" max="7688" width="20.5" style="249" customWidth="1"/>
    <col min="7689" max="7689" width="37" style="249" customWidth="1"/>
    <col min="7690" max="7690" width="20.5" style="249" customWidth="1"/>
    <col min="7691" max="7691" width="0" style="249" hidden="1" customWidth="1"/>
    <col min="7692" max="7932" width="8" style="249" customWidth="1"/>
    <col min="7933" max="7933" width="5" style="249" customWidth="1"/>
    <col min="7934" max="7937" width="9.625" style="249"/>
    <col min="7938" max="7941" width="20.5" style="249" customWidth="1"/>
    <col min="7942" max="7942" width="17.625" style="249" customWidth="1"/>
    <col min="7943" max="7943" width="33.75" style="249" customWidth="1"/>
    <col min="7944" max="7944" width="20.5" style="249" customWidth="1"/>
    <col min="7945" max="7945" width="37" style="249" customWidth="1"/>
    <col min="7946" max="7946" width="20.5" style="249" customWidth="1"/>
    <col min="7947" max="7947" width="0" style="249" hidden="1" customWidth="1"/>
    <col min="7948" max="8188" width="8" style="249" customWidth="1"/>
    <col min="8189" max="8189" width="5" style="249" customWidth="1"/>
    <col min="8190" max="8193" width="9.625" style="249"/>
    <col min="8194" max="8197" width="20.5" style="249" customWidth="1"/>
    <col min="8198" max="8198" width="17.625" style="249" customWidth="1"/>
    <col min="8199" max="8199" width="33.75" style="249" customWidth="1"/>
    <col min="8200" max="8200" width="20.5" style="249" customWidth="1"/>
    <col min="8201" max="8201" width="37" style="249" customWidth="1"/>
    <col min="8202" max="8202" width="20.5" style="249" customWidth="1"/>
    <col min="8203" max="8203" width="0" style="249" hidden="1" customWidth="1"/>
    <col min="8204" max="8444" width="8" style="249" customWidth="1"/>
    <col min="8445" max="8445" width="5" style="249" customWidth="1"/>
    <col min="8446" max="8449" width="9.625" style="249"/>
    <col min="8450" max="8453" width="20.5" style="249" customWidth="1"/>
    <col min="8454" max="8454" width="17.625" style="249" customWidth="1"/>
    <col min="8455" max="8455" width="33.75" style="249" customWidth="1"/>
    <col min="8456" max="8456" width="20.5" style="249" customWidth="1"/>
    <col min="8457" max="8457" width="37" style="249" customWidth="1"/>
    <col min="8458" max="8458" width="20.5" style="249" customWidth="1"/>
    <col min="8459" max="8459" width="0" style="249" hidden="1" customWidth="1"/>
    <col min="8460" max="8700" width="8" style="249" customWidth="1"/>
    <col min="8701" max="8701" width="5" style="249" customWidth="1"/>
    <col min="8702" max="8705" width="9.625" style="249"/>
    <col min="8706" max="8709" width="20.5" style="249" customWidth="1"/>
    <col min="8710" max="8710" width="17.625" style="249" customWidth="1"/>
    <col min="8711" max="8711" width="33.75" style="249" customWidth="1"/>
    <col min="8712" max="8712" width="20.5" style="249" customWidth="1"/>
    <col min="8713" max="8713" width="37" style="249" customWidth="1"/>
    <col min="8714" max="8714" width="20.5" style="249" customWidth="1"/>
    <col min="8715" max="8715" width="0" style="249" hidden="1" customWidth="1"/>
    <col min="8716" max="8956" width="8" style="249" customWidth="1"/>
    <col min="8957" max="8957" width="5" style="249" customWidth="1"/>
    <col min="8958" max="8961" width="9.625" style="249"/>
    <col min="8962" max="8965" width="20.5" style="249" customWidth="1"/>
    <col min="8966" max="8966" width="17.625" style="249" customWidth="1"/>
    <col min="8967" max="8967" width="33.75" style="249" customWidth="1"/>
    <col min="8968" max="8968" width="20.5" style="249" customWidth="1"/>
    <col min="8969" max="8969" width="37" style="249" customWidth="1"/>
    <col min="8970" max="8970" width="20.5" style="249" customWidth="1"/>
    <col min="8971" max="8971" width="0" style="249" hidden="1" customWidth="1"/>
    <col min="8972" max="9212" width="8" style="249" customWidth="1"/>
    <col min="9213" max="9213" width="5" style="249" customWidth="1"/>
    <col min="9214" max="9217" width="9.625" style="249"/>
    <col min="9218" max="9221" width="20.5" style="249" customWidth="1"/>
    <col min="9222" max="9222" width="17.625" style="249" customWidth="1"/>
    <col min="9223" max="9223" width="33.75" style="249" customWidth="1"/>
    <col min="9224" max="9224" width="20.5" style="249" customWidth="1"/>
    <col min="9225" max="9225" width="37" style="249" customWidth="1"/>
    <col min="9226" max="9226" width="20.5" style="249" customWidth="1"/>
    <col min="9227" max="9227" width="0" style="249" hidden="1" customWidth="1"/>
    <col min="9228" max="9468" width="8" style="249" customWidth="1"/>
    <col min="9469" max="9469" width="5" style="249" customWidth="1"/>
    <col min="9470" max="9473" width="9.625" style="249"/>
    <col min="9474" max="9477" width="20.5" style="249" customWidth="1"/>
    <col min="9478" max="9478" width="17.625" style="249" customWidth="1"/>
    <col min="9479" max="9479" width="33.75" style="249" customWidth="1"/>
    <col min="9480" max="9480" width="20.5" style="249" customWidth="1"/>
    <col min="9481" max="9481" width="37" style="249" customWidth="1"/>
    <col min="9482" max="9482" width="20.5" style="249" customWidth="1"/>
    <col min="9483" max="9483" width="0" style="249" hidden="1" customWidth="1"/>
    <col min="9484" max="9724" width="8" style="249" customWidth="1"/>
    <col min="9725" max="9725" width="5" style="249" customWidth="1"/>
    <col min="9726" max="9729" width="9.625" style="249"/>
    <col min="9730" max="9733" width="20.5" style="249" customWidth="1"/>
    <col min="9734" max="9734" width="17.625" style="249" customWidth="1"/>
    <col min="9735" max="9735" width="33.75" style="249" customWidth="1"/>
    <col min="9736" max="9736" width="20.5" style="249" customWidth="1"/>
    <col min="9737" max="9737" width="37" style="249" customWidth="1"/>
    <col min="9738" max="9738" width="20.5" style="249" customWidth="1"/>
    <col min="9739" max="9739" width="0" style="249" hidden="1" customWidth="1"/>
    <col min="9740" max="9980" width="8" style="249" customWidth="1"/>
    <col min="9981" max="9981" width="5" style="249" customWidth="1"/>
    <col min="9982" max="9985" width="9.625" style="249"/>
    <col min="9986" max="9989" width="20.5" style="249" customWidth="1"/>
    <col min="9990" max="9990" width="17.625" style="249" customWidth="1"/>
    <col min="9991" max="9991" width="33.75" style="249" customWidth="1"/>
    <col min="9992" max="9992" width="20.5" style="249" customWidth="1"/>
    <col min="9993" max="9993" width="37" style="249" customWidth="1"/>
    <col min="9994" max="9994" width="20.5" style="249" customWidth="1"/>
    <col min="9995" max="9995" width="0" style="249" hidden="1" customWidth="1"/>
    <col min="9996" max="10236" width="8" style="249" customWidth="1"/>
    <col min="10237" max="10237" width="5" style="249" customWidth="1"/>
    <col min="10238" max="10241" width="9.625" style="249"/>
    <col min="10242" max="10245" width="20.5" style="249" customWidth="1"/>
    <col min="10246" max="10246" width="17.625" style="249" customWidth="1"/>
    <col min="10247" max="10247" width="33.75" style="249" customWidth="1"/>
    <col min="10248" max="10248" width="20.5" style="249" customWidth="1"/>
    <col min="10249" max="10249" width="37" style="249" customWidth="1"/>
    <col min="10250" max="10250" width="20.5" style="249" customWidth="1"/>
    <col min="10251" max="10251" width="0" style="249" hidden="1" customWidth="1"/>
    <col min="10252" max="10492" width="8" style="249" customWidth="1"/>
    <col min="10493" max="10493" width="5" style="249" customWidth="1"/>
    <col min="10494" max="10497" width="9.625" style="249"/>
    <col min="10498" max="10501" width="20.5" style="249" customWidth="1"/>
    <col min="10502" max="10502" width="17.625" style="249" customWidth="1"/>
    <col min="10503" max="10503" width="33.75" style="249" customWidth="1"/>
    <col min="10504" max="10504" width="20.5" style="249" customWidth="1"/>
    <col min="10505" max="10505" width="37" style="249" customWidth="1"/>
    <col min="10506" max="10506" width="20.5" style="249" customWidth="1"/>
    <col min="10507" max="10507" width="0" style="249" hidden="1" customWidth="1"/>
    <col min="10508" max="10748" width="8" style="249" customWidth="1"/>
    <col min="10749" max="10749" width="5" style="249" customWidth="1"/>
    <col min="10750" max="10753" width="9.625" style="249"/>
    <col min="10754" max="10757" width="20.5" style="249" customWidth="1"/>
    <col min="10758" max="10758" width="17.625" style="249" customWidth="1"/>
    <col min="10759" max="10759" width="33.75" style="249" customWidth="1"/>
    <col min="10760" max="10760" width="20.5" style="249" customWidth="1"/>
    <col min="10761" max="10761" width="37" style="249" customWidth="1"/>
    <col min="10762" max="10762" width="20.5" style="249" customWidth="1"/>
    <col min="10763" max="10763" width="0" style="249" hidden="1" customWidth="1"/>
    <col min="10764" max="11004" width="8" style="249" customWidth="1"/>
    <col min="11005" max="11005" width="5" style="249" customWidth="1"/>
    <col min="11006" max="11009" width="9.625" style="249"/>
    <col min="11010" max="11013" width="20.5" style="249" customWidth="1"/>
    <col min="11014" max="11014" width="17.625" style="249" customWidth="1"/>
    <col min="11015" max="11015" width="33.75" style="249" customWidth="1"/>
    <col min="11016" max="11016" width="20.5" style="249" customWidth="1"/>
    <col min="11017" max="11017" width="37" style="249" customWidth="1"/>
    <col min="11018" max="11018" width="20.5" style="249" customWidth="1"/>
    <col min="11019" max="11019" width="0" style="249" hidden="1" customWidth="1"/>
    <col min="11020" max="11260" width="8" style="249" customWidth="1"/>
    <col min="11261" max="11261" width="5" style="249" customWidth="1"/>
    <col min="11262" max="11265" width="9.625" style="249"/>
    <col min="11266" max="11269" width="20.5" style="249" customWidth="1"/>
    <col min="11270" max="11270" width="17.625" style="249" customWidth="1"/>
    <col min="11271" max="11271" width="33.75" style="249" customWidth="1"/>
    <col min="11272" max="11272" width="20.5" style="249" customWidth="1"/>
    <col min="11273" max="11273" width="37" style="249" customWidth="1"/>
    <col min="11274" max="11274" width="20.5" style="249" customWidth="1"/>
    <col min="11275" max="11275" width="0" style="249" hidden="1" customWidth="1"/>
    <col min="11276" max="11516" width="8" style="249" customWidth="1"/>
    <col min="11517" max="11517" width="5" style="249" customWidth="1"/>
    <col min="11518" max="11521" width="9.625" style="249"/>
    <col min="11522" max="11525" width="20.5" style="249" customWidth="1"/>
    <col min="11526" max="11526" width="17.625" style="249" customWidth="1"/>
    <col min="11527" max="11527" width="33.75" style="249" customWidth="1"/>
    <col min="11528" max="11528" width="20.5" style="249" customWidth="1"/>
    <col min="11529" max="11529" width="37" style="249" customWidth="1"/>
    <col min="11530" max="11530" width="20.5" style="249" customWidth="1"/>
    <col min="11531" max="11531" width="0" style="249" hidden="1" customWidth="1"/>
    <col min="11532" max="11772" width="8" style="249" customWidth="1"/>
    <col min="11773" max="11773" width="5" style="249" customWidth="1"/>
    <col min="11774" max="11777" width="9.625" style="249"/>
    <col min="11778" max="11781" width="20.5" style="249" customWidth="1"/>
    <col min="11782" max="11782" width="17.625" style="249" customWidth="1"/>
    <col min="11783" max="11783" width="33.75" style="249" customWidth="1"/>
    <col min="11784" max="11784" width="20.5" style="249" customWidth="1"/>
    <col min="11785" max="11785" width="37" style="249" customWidth="1"/>
    <col min="11786" max="11786" width="20.5" style="249" customWidth="1"/>
    <col min="11787" max="11787" width="0" style="249" hidden="1" customWidth="1"/>
    <col min="11788" max="12028" width="8" style="249" customWidth="1"/>
    <col min="12029" max="12029" width="5" style="249" customWidth="1"/>
    <col min="12030" max="12033" width="9.625" style="249"/>
    <col min="12034" max="12037" width="20.5" style="249" customWidth="1"/>
    <col min="12038" max="12038" width="17.625" style="249" customWidth="1"/>
    <col min="12039" max="12039" width="33.75" style="249" customWidth="1"/>
    <col min="12040" max="12040" width="20.5" style="249" customWidth="1"/>
    <col min="12041" max="12041" width="37" style="249" customWidth="1"/>
    <col min="12042" max="12042" width="20.5" style="249" customWidth="1"/>
    <col min="12043" max="12043" width="0" style="249" hidden="1" customWidth="1"/>
    <col min="12044" max="12284" width="8" style="249" customWidth="1"/>
    <col min="12285" max="12285" width="5" style="249" customWidth="1"/>
    <col min="12286" max="12289" width="9.625" style="249"/>
    <col min="12290" max="12293" width="20.5" style="249" customWidth="1"/>
    <col min="12294" max="12294" width="17.625" style="249" customWidth="1"/>
    <col min="12295" max="12295" width="33.75" style="249" customWidth="1"/>
    <col min="12296" max="12296" width="20.5" style="249" customWidth="1"/>
    <col min="12297" max="12297" width="37" style="249" customWidth="1"/>
    <col min="12298" max="12298" width="20.5" style="249" customWidth="1"/>
    <col min="12299" max="12299" width="0" style="249" hidden="1" customWidth="1"/>
    <col min="12300" max="12540" width="8" style="249" customWidth="1"/>
    <col min="12541" max="12541" width="5" style="249" customWidth="1"/>
    <col min="12542" max="12545" width="9.625" style="249"/>
    <col min="12546" max="12549" width="20.5" style="249" customWidth="1"/>
    <col min="12550" max="12550" width="17.625" style="249" customWidth="1"/>
    <col min="12551" max="12551" width="33.75" style="249" customWidth="1"/>
    <col min="12552" max="12552" width="20.5" style="249" customWidth="1"/>
    <col min="12553" max="12553" width="37" style="249" customWidth="1"/>
    <col min="12554" max="12554" width="20.5" style="249" customWidth="1"/>
    <col min="12555" max="12555" width="0" style="249" hidden="1" customWidth="1"/>
    <col min="12556" max="12796" width="8" style="249" customWidth="1"/>
    <col min="12797" max="12797" width="5" style="249" customWidth="1"/>
    <col min="12798" max="12801" width="9.625" style="249"/>
    <col min="12802" max="12805" width="20.5" style="249" customWidth="1"/>
    <col min="12806" max="12806" width="17.625" style="249" customWidth="1"/>
    <col min="12807" max="12807" width="33.75" style="249" customWidth="1"/>
    <col min="12808" max="12808" width="20.5" style="249" customWidth="1"/>
    <col min="12809" max="12809" width="37" style="249" customWidth="1"/>
    <col min="12810" max="12810" width="20.5" style="249" customWidth="1"/>
    <col min="12811" max="12811" width="0" style="249" hidden="1" customWidth="1"/>
    <col min="12812" max="13052" width="8" style="249" customWidth="1"/>
    <col min="13053" max="13053" width="5" style="249" customWidth="1"/>
    <col min="13054" max="13057" width="9.625" style="249"/>
    <col min="13058" max="13061" width="20.5" style="249" customWidth="1"/>
    <col min="13062" max="13062" width="17.625" style="249" customWidth="1"/>
    <col min="13063" max="13063" width="33.75" style="249" customWidth="1"/>
    <col min="13064" max="13064" width="20.5" style="249" customWidth="1"/>
    <col min="13065" max="13065" width="37" style="249" customWidth="1"/>
    <col min="13066" max="13066" width="20.5" style="249" customWidth="1"/>
    <col min="13067" max="13067" width="0" style="249" hidden="1" customWidth="1"/>
    <col min="13068" max="13308" width="8" style="249" customWidth="1"/>
    <col min="13309" max="13309" width="5" style="249" customWidth="1"/>
    <col min="13310" max="13313" width="9.625" style="249"/>
    <col min="13314" max="13317" width="20.5" style="249" customWidth="1"/>
    <col min="13318" max="13318" width="17.625" style="249" customWidth="1"/>
    <col min="13319" max="13319" width="33.75" style="249" customWidth="1"/>
    <col min="13320" max="13320" width="20.5" style="249" customWidth="1"/>
    <col min="13321" max="13321" width="37" style="249" customWidth="1"/>
    <col min="13322" max="13322" width="20.5" style="249" customWidth="1"/>
    <col min="13323" max="13323" width="0" style="249" hidden="1" customWidth="1"/>
    <col min="13324" max="13564" width="8" style="249" customWidth="1"/>
    <col min="13565" max="13565" width="5" style="249" customWidth="1"/>
    <col min="13566" max="13569" width="9.625" style="249"/>
    <col min="13570" max="13573" width="20.5" style="249" customWidth="1"/>
    <col min="13574" max="13574" width="17.625" style="249" customWidth="1"/>
    <col min="13575" max="13575" width="33.75" style="249" customWidth="1"/>
    <col min="13576" max="13576" width="20.5" style="249" customWidth="1"/>
    <col min="13577" max="13577" width="37" style="249" customWidth="1"/>
    <col min="13578" max="13578" width="20.5" style="249" customWidth="1"/>
    <col min="13579" max="13579" width="0" style="249" hidden="1" customWidth="1"/>
    <col min="13580" max="13820" width="8" style="249" customWidth="1"/>
    <col min="13821" max="13821" width="5" style="249" customWidth="1"/>
    <col min="13822" max="13825" width="9.625" style="249"/>
    <col min="13826" max="13829" width="20.5" style="249" customWidth="1"/>
    <col min="13830" max="13830" width="17.625" style="249" customWidth="1"/>
    <col min="13831" max="13831" width="33.75" style="249" customWidth="1"/>
    <col min="13832" max="13832" width="20.5" style="249" customWidth="1"/>
    <col min="13833" max="13833" width="37" style="249" customWidth="1"/>
    <col min="13834" max="13834" width="20.5" style="249" customWidth="1"/>
    <col min="13835" max="13835" width="0" style="249" hidden="1" customWidth="1"/>
    <col min="13836" max="14076" width="8" style="249" customWidth="1"/>
    <col min="14077" max="14077" width="5" style="249" customWidth="1"/>
    <col min="14078" max="14081" width="9.625" style="249"/>
    <col min="14082" max="14085" width="20.5" style="249" customWidth="1"/>
    <col min="14086" max="14086" width="17.625" style="249" customWidth="1"/>
    <col min="14087" max="14087" width="33.75" style="249" customWidth="1"/>
    <col min="14088" max="14088" width="20.5" style="249" customWidth="1"/>
    <col min="14089" max="14089" width="37" style="249" customWidth="1"/>
    <col min="14090" max="14090" width="20.5" style="249" customWidth="1"/>
    <col min="14091" max="14091" width="0" style="249" hidden="1" customWidth="1"/>
    <col min="14092" max="14332" width="8" style="249" customWidth="1"/>
    <col min="14333" max="14333" width="5" style="249" customWidth="1"/>
    <col min="14334" max="14337" width="9.625" style="249"/>
    <col min="14338" max="14341" width="20.5" style="249" customWidth="1"/>
    <col min="14342" max="14342" width="17.625" style="249" customWidth="1"/>
    <col min="14343" max="14343" width="33.75" style="249" customWidth="1"/>
    <col min="14344" max="14344" width="20.5" style="249" customWidth="1"/>
    <col min="14345" max="14345" width="37" style="249" customWidth="1"/>
    <col min="14346" max="14346" width="20.5" style="249" customWidth="1"/>
    <col min="14347" max="14347" width="0" style="249" hidden="1" customWidth="1"/>
    <col min="14348" max="14588" width="8" style="249" customWidth="1"/>
    <col min="14589" max="14589" width="5" style="249" customWidth="1"/>
    <col min="14590" max="14593" width="9.625" style="249"/>
    <col min="14594" max="14597" width="20.5" style="249" customWidth="1"/>
    <col min="14598" max="14598" width="17.625" style="249" customWidth="1"/>
    <col min="14599" max="14599" width="33.75" style="249" customWidth="1"/>
    <col min="14600" max="14600" width="20.5" style="249" customWidth="1"/>
    <col min="14601" max="14601" width="37" style="249" customWidth="1"/>
    <col min="14602" max="14602" width="20.5" style="249" customWidth="1"/>
    <col min="14603" max="14603" width="0" style="249" hidden="1" customWidth="1"/>
    <col min="14604" max="14844" width="8" style="249" customWidth="1"/>
    <col min="14845" max="14845" width="5" style="249" customWidth="1"/>
    <col min="14846" max="14849" width="9.625" style="249"/>
    <col min="14850" max="14853" width="20.5" style="249" customWidth="1"/>
    <col min="14854" max="14854" width="17.625" style="249" customWidth="1"/>
    <col min="14855" max="14855" width="33.75" style="249" customWidth="1"/>
    <col min="14856" max="14856" width="20.5" style="249" customWidth="1"/>
    <col min="14857" max="14857" width="37" style="249" customWidth="1"/>
    <col min="14858" max="14858" width="20.5" style="249" customWidth="1"/>
    <col min="14859" max="14859" width="0" style="249" hidden="1" customWidth="1"/>
    <col min="14860" max="15100" width="8" style="249" customWidth="1"/>
    <col min="15101" max="15101" width="5" style="249" customWidth="1"/>
    <col min="15102" max="15105" width="9.625" style="249"/>
    <col min="15106" max="15109" width="20.5" style="249" customWidth="1"/>
    <col min="15110" max="15110" width="17.625" style="249" customWidth="1"/>
    <col min="15111" max="15111" width="33.75" style="249" customWidth="1"/>
    <col min="15112" max="15112" width="20.5" style="249" customWidth="1"/>
    <col min="15113" max="15113" width="37" style="249" customWidth="1"/>
    <col min="15114" max="15114" width="20.5" style="249" customWidth="1"/>
    <col min="15115" max="15115" width="0" style="249" hidden="1" customWidth="1"/>
    <col min="15116" max="15356" width="8" style="249" customWidth="1"/>
    <col min="15357" max="15357" width="5" style="249" customWidth="1"/>
    <col min="15358" max="15361" width="9.625" style="249"/>
    <col min="15362" max="15365" width="20.5" style="249" customWidth="1"/>
    <col min="15366" max="15366" width="17.625" style="249" customWidth="1"/>
    <col min="15367" max="15367" width="33.75" style="249" customWidth="1"/>
    <col min="15368" max="15368" width="20.5" style="249" customWidth="1"/>
    <col min="15369" max="15369" width="37" style="249" customWidth="1"/>
    <col min="15370" max="15370" width="20.5" style="249" customWidth="1"/>
    <col min="15371" max="15371" width="0" style="249" hidden="1" customWidth="1"/>
    <col min="15372" max="15612" width="8" style="249" customWidth="1"/>
    <col min="15613" max="15613" width="5" style="249" customWidth="1"/>
    <col min="15614" max="15617" width="9.625" style="249"/>
    <col min="15618" max="15621" width="20.5" style="249" customWidth="1"/>
    <col min="15622" max="15622" width="17.625" style="249" customWidth="1"/>
    <col min="15623" max="15623" width="33.75" style="249" customWidth="1"/>
    <col min="15624" max="15624" width="20.5" style="249" customWidth="1"/>
    <col min="15625" max="15625" width="37" style="249" customWidth="1"/>
    <col min="15626" max="15626" width="20.5" style="249" customWidth="1"/>
    <col min="15627" max="15627" width="0" style="249" hidden="1" customWidth="1"/>
    <col min="15628" max="15868" width="8" style="249" customWidth="1"/>
    <col min="15869" max="15869" width="5" style="249" customWidth="1"/>
    <col min="15870" max="15873" width="9.625" style="249"/>
    <col min="15874" max="15877" width="20.5" style="249" customWidth="1"/>
    <col min="15878" max="15878" width="17.625" style="249" customWidth="1"/>
    <col min="15879" max="15879" width="33.75" style="249" customWidth="1"/>
    <col min="15880" max="15880" width="20.5" style="249" customWidth="1"/>
    <col min="15881" max="15881" width="37" style="249" customWidth="1"/>
    <col min="15882" max="15882" width="20.5" style="249" customWidth="1"/>
    <col min="15883" max="15883" width="0" style="249" hidden="1" customWidth="1"/>
    <col min="15884" max="16124" width="8" style="249" customWidth="1"/>
    <col min="16125" max="16125" width="5" style="249" customWidth="1"/>
    <col min="16126" max="16129" width="9.625" style="249"/>
    <col min="16130" max="16133" width="20.5" style="249" customWidth="1"/>
    <col min="16134" max="16134" width="17.625" style="249" customWidth="1"/>
    <col min="16135" max="16135" width="33.75" style="249" customWidth="1"/>
    <col min="16136" max="16136" width="20.5" style="249" customWidth="1"/>
    <col min="16137" max="16137" width="37" style="249" customWidth="1"/>
    <col min="16138" max="16138" width="20.5" style="249" customWidth="1"/>
    <col min="16139" max="16139" width="0" style="249" hidden="1" customWidth="1"/>
    <col min="16140" max="16380" width="8" style="249" customWidth="1"/>
    <col min="16381" max="16381" width="5" style="249" customWidth="1"/>
    <col min="16382" max="16384" width="9.625" style="249"/>
  </cols>
  <sheetData>
    <row r="1" spans="1:45" s="239" customFormat="1" ht="18.75" x14ac:dyDescent="0.25">
      <c r="A1" s="306"/>
      <c r="B1" s="306"/>
      <c r="C1" s="306"/>
      <c r="D1" s="306"/>
      <c r="E1" s="306"/>
      <c r="F1" s="306"/>
      <c r="G1" s="306"/>
      <c r="H1" s="306"/>
      <c r="I1" s="462" t="s">
        <v>1291</v>
      </c>
      <c r="J1" s="462"/>
    </row>
    <row r="2" spans="1:45" s="242" customFormat="1" ht="15" customHeight="1" x14ac:dyDescent="0.25">
      <c r="A2" s="306"/>
      <c r="B2" s="306"/>
      <c r="C2" s="306"/>
      <c r="D2" s="306"/>
      <c r="E2" s="306"/>
      <c r="F2" s="306"/>
      <c r="G2" s="306"/>
      <c r="H2" s="306"/>
      <c r="I2" s="307"/>
      <c r="J2" s="308"/>
      <c r="K2" s="240"/>
      <c r="L2" s="240"/>
      <c r="M2" s="240"/>
      <c r="N2" s="241"/>
      <c r="O2" s="241"/>
      <c r="P2" s="241"/>
      <c r="Q2" s="241"/>
      <c r="AA2" s="241"/>
      <c r="AB2" s="241"/>
      <c r="AC2" s="241"/>
      <c r="AD2" s="241"/>
      <c r="AE2" s="241"/>
      <c r="AF2" s="241"/>
      <c r="AG2" s="241"/>
      <c r="AH2" s="241"/>
      <c r="AI2" s="241"/>
      <c r="AJ2" s="241"/>
      <c r="AK2" s="241"/>
      <c r="AL2" s="241"/>
      <c r="AM2" s="241"/>
      <c r="AN2" s="241"/>
      <c r="AO2" s="241"/>
      <c r="AP2" s="241"/>
      <c r="AQ2" s="241"/>
      <c r="AR2" s="241"/>
      <c r="AS2" s="241"/>
    </row>
    <row r="3" spans="1:45" s="242" customFormat="1" ht="23.25" customHeight="1" x14ac:dyDescent="0.3">
      <c r="A3" s="461" t="s">
        <v>1292</v>
      </c>
      <c r="B3" s="461"/>
      <c r="C3" s="461"/>
      <c r="D3" s="461"/>
      <c r="E3" s="461"/>
      <c r="F3" s="461"/>
      <c r="G3" s="461"/>
      <c r="H3" s="461"/>
      <c r="I3" s="461"/>
      <c r="J3" s="461"/>
      <c r="K3" s="243"/>
      <c r="L3" s="243"/>
      <c r="M3" s="243"/>
      <c r="N3" s="241"/>
      <c r="O3" s="241"/>
      <c r="P3" s="241"/>
      <c r="Q3" s="241"/>
      <c r="AA3" s="241"/>
      <c r="AB3" s="241"/>
      <c r="AC3" s="241"/>
      <c r="AD3" s="241"/>
      <c r="AE3" s="241"/>
      <c r="AF3" s="241"/>
      <c r="AG3" s="241"/>
      <c r="AH3" s="241"/>
      <c r="AI3" s="241"/>
      <c r="AJ3" s="241"/>
      <c r="AK3" s="241"/>
      <c r="AL3" s="241"/>
      <c r="AM3" s="241"/>
      <c r="AN3" s="241"/>
      <c r="AO3" s="241"/>
      <c r="AP3" s="241"/>
      <c r="AQ3" s="241"/>
      <c r="AR3" s="241"/>
      <c r="AS3" s="241"/>
    </row>
    <row r="4" spans="1:45" s="242" customFormat="1" ht="15" customHeight="1" x14ac:dyDescent="0.3">
      <c r="A4" s="463" t="s">
        <v>1321</v>
      </c>
      <c r="B4" s="463"/>
      <c r="C4" s="463"/>
      <c r="D4" s="463"/>
      <c r="E4" s="463"/>
      <c r="F4" s="463"/>
      <c r="G4" s="463"/>
      <c r="H4" s="463"/>
      <c r="I4" s="463"/>
      <c r="J4" s="463"/>
      <c r="K4" s="244"/>
      <c r="L4" s="244"/>
      <c r="M4" s="244"/>
      <c r="N4" s="241"/>
      <c r="O4" s="241"/>
      <c r="P4" s="241"/>
      <c r="Q4" s="241"/>
      <c r="AA4" s="241"/>
      <c r="AB4" s="241"/>
      <c r="AC4" s="241"/>
      <c r="AD4" s="241"/>
      <c r="AE4" s="241"/>
      <c r="AF4" s="241"/>
      <c r="AG4" s="241"/>
      <c r="AH4" s="241"/>
      <c r="AI4" s="241"/>
      <c r="AJ4" s="241"/>
      <c r="AK4" s="241"/>
      <c r="AL4" s="241"/>
      <c r="AM4" s="241"/>
      <c r="AN4" s="241"/>
      <c r="AO4" s="241"/>
      <c r="AP4" s="241"/>
      <c r="AQ4" s="241"/>
      <c r="AR4" s="241"/>
      <c r="AS4" s="241"/>
    </row>
    <row r="5" spans="1:45" s="242" customFormat="1" ht="15" customHeight="1" x14ac:dyDescent="0.25">
      <c r="A5" s="309"/>
      <c r="B5" s="309"/>
      <c r="C5" s="309"/>
      <c r="D5" s="309"/>
      <c r="E5" s="309"/>
      <c r="F5" s="310"/>
      <c r="G5" s="245"/>
      <c r="H5" s="246"/>
      <c r="I5" s="311"/>
      <c r="J5" s="312"/>
      <c r="K5" s="244"/>
      <c r="L5" s="244"/>
      <c r="M5" s="244"/>
      <c r="N5" s="241"/>
      <c r="O5" s="241"/>
      <c r="P5" s="241"/>
      <c r="Q5" s="241"/>
      <c r="AA5" s="241"/>
      <c r="AB5" s="241"/>
      <c r="AC5" s="241"/>
      <c r="AD5" s="241"/>
      <c r="AE5" s="241"/>
      <c r="AF5" s="241"/>
      <c r="AG5" s="241"/>
      <c r="AH5" s="241"/>
      <c r="AI5" s="241"/>
      <c r="AJ5" s="241"/>
      <c r="AK5" s="241"/>
      <c r="AL5" s="241"/>
      <c r="AM5" s="241"/>
      <c r="AN5" s="241"/>
      <c r="AO5" s="241"/>
      <c r="AP5" s="241"/>
      <c r="AQ5" s="241"/>
      <c r="AR5" s="241"/>
      <c r="AS5" s="241"/>
    </row>
    <row r="6" spans="1:45" s="346" customFormat="1" ht="15" customHeight="1" x14ac:dyDescent="0.25">
      <c r="A6" s="464" t="s">
        <v>1322</v>
      </c>
      <c r="B6" s="464"/>
      <c r="C6" s="464"/>
      <c r="D6" s="464"/>
      <c r="E6" s="464"/>
      <c r="F6" s="320"/>
      <c r="G6" s="343"/>
      <c r="H6" s="320"/>
      <c r="I6" s="344"/>
      <c r="J6" s="345"/>
    </row>
    <row r="7" spans="1:45" s="346" customFormat="1" ht="15" customHeight="1" x14ac:dyDescent="0.25">
      <c r="A7" s="464" t="s">
        <v>1323</v>
      </c>
      <c r="B7" s="464"/>
      <c r="C7" s="464"/>
      <c r="D7" s="464"/>
      <c r="E7" s="464"/>
      <c r="F7" s="347"/>
      <c r="G7" s="343"/>
      <c r="H7" s="343"/>
      <c r="I7" s="464" t="s">
        <v>1324</v>
      </c>
      <c r="J7" s="464"/>
    </row>
    <row r="8" spans="1:45" s="348" customFormat="1" ht="18" x14ac:dyDescent="0.25">
      <c r="A8" s="464" t="s">
        <v>1325</v>
      </c>
      <c r="B8" s="464"/>
      <c r="C8" s="464"/>
      <c r="D8" s="464"/>
      <c r="E8" s="464"/>
      <c r="F8" s="347"/>
      <c r="G8" s="343"/>
      <c r="H8" s="343"/>
      <c r="I8" s="464" t="s">
        <v>1326</v>
      </c>
      <c r="J8" s="464"/>
    </row>
    <row r="9" spans="1:45" s="245" customFormat="1" ht="16.5" thickBot="1" x14ac:dyDescent="0.3">
      <c r="A9" s="265"/>
      <c r="B9" s="265"/>
      <c r="C9" s="265"/>
      <c r="D9" s="265"/>
      <c r="E9" s="265"/>
      <c r="F9" s="265"/>
      <c r="G9" s="265"/>
      <c r="H9" s="265"/>
      <c r="I9" s="313"/>
      <c r="J9" s="314"/>
    </row>
    <row r="10" spans="1:45" s="348" customFormat="1" ht="15" customHeight="1" thickBot="1" x14ac:dyDescent="0.3">
      <c r="A10" s="473" t="s">
        <v>1293</v>
      </c>
      <c r="B10" s="474"/>
      <c r="C10" s="474"/>
      <c r="D10" s="475" t="s">
        <v>1294</v>
      </c>
      <c r="E10" s="475" t="s">
        <v>1289</v>
      </c>
      <c r="F10" s="475" t="s">
        <v>1290</v>
      </c>
      <c r="G10" s="477" t="s">
        <v>1295</v>
      </c>
      <c r="H10" s="475" t="s">
        <v>1296</v>
      </c>
      <c r="I10" s="475" t="s">
        <v>1297</v>
      </c>
      <c r="J10" s="479" t="s">
        <v>142</v>
      </c>
    </row>
    <row r="11" spans="1:45" s="343" customFormat="1" ht="20.25" customHeight="1" thickBot="1" x14ac:dyDescent="0.3">
      <c r="A11" s="349" t="s">
        <v>0</v>
      </c>
      <c r="B11" s="350"/>
      <c r="C11" s="351" t="s">
        <v>1298</v>
      </c>
      <c r="D11" s="476"/>
      <c r="E11" s="476"/>
      <c r="F11" s="476"/>
      <c r="G11" s="478"/>
      <c r="H11" s="476"/>
      <c r="I11" s="476"/>
      <c r="J11" s="480"/>
      <c r="K11" s="320"/>
    </row>
    <row r="12" spans="1:45" s="247" customFormat="1" ht="20.25" customHeight="1" x14ac:dyDescent="0.3">
      <c r="A12" s="252" t="str">
        <f t="shared" ref="A12:A43" si="0">IF(AND(N17="",O17="", P17=""),"",B12)</f>
        <v>(blank)</v>
      </c>
      <c r="B12" s="253" t="str" cm="1">
        <f t="array" ref="B12">IFERROR(TEXT(INDEX($M$1:M17,_xlfn.AGGREGATE(14,6,($M$1:M17&lt;&gt;"")*ROW($M$1:M17),1)),"m/d/yyyy"),"")</f>
        <v>(blank)</v>
      </c>
      <c r="C12" s="254" t="str">
        <f t="shared" ref="C12:J27" si="1">N17</f>
        <v>(blank)</v>
      </c>
      <c r="D12" s="254" t="str">
        <f t="shared" si="1"/>
        <v>(blank)</v>
      </c>
      <c r="E12" s="254" t="str">
        <f t="shared" si="1"/>
        <v>(blank)</v>
      </c>
      <c r="F12" s="254" t="str">
        <f t="shared" si="1"/>
        <v>(blank)</v>
      </c>
      <c r="G12" s="254" t="str">
        <f t="shared" si="1"/>
        <v>(blank)</v>
      </c>
      <c r="H12" s="254">
        <f t="shared" si="1"/>
        <v>0</v>
      </c>
      <c r="I12" s="255" t="str">
        <f t="shared" si="1"/>
        <v>(blank)</v>
      </c>
      <c r="J12" s="256">
        <f t="shared" si="1"/>
        <v>0</v>
      </c>
    </row>
    <row r="13" spans="1:45" s="247" customFormat="1" ht="20.25" customHeight="1" x14ac:dyDescent="0.3">
      <c r="A13" s="252" t="str">
        <f t="shared" si="0"/>
        <v/>
      </c>
      <c r="B13" s="257" t="str" cm="1">
        <f t="array" ref="B13">IFERROR(TEXT(INDEX($M$1:M18,_xlfn.AGGREGATE(14,6,($M$1:M18&lt;&gt;"")*ROW($M$1:M18),1)),"m/d/yyyy"),"")</f>
        <v>(blank)</v>
      </c>
      <c r="C13" s="258">
        <f t="shared" si="1"/>
        <v>0</v>
      </c>
      <c r="D13" s="258">
        <f t="shared" si="1"/>
        <v>0</v>
      </c>
      <c r="E13" s="258">
        <f t="shared" si="1"/>
        <v>0</v>
      </c>
      <c r="F13" s="258">
        <f t="shared" si="1"/>
        <v>0</v>
      </c>
      <c r="G13" s="258">
        <f t="shared" si="1"/>
        <v>0</v>
      </c>
      <c r="H13" s="258">
        <f t="shared" si="1"/>
        <v>0</v>
      </c>
      <c r="I13" s="259">
        <f t="shared" si="1"/>
        <v>0</v>
      </c>
      <c r="J13" s="260">
        <f t="shared" si="1"/>
        <v>0</v>
      </c>
    </row>
    <row r="14" spans="1:45" x14ac:dyDescent="0.25">
      <c r="A14" s="252" t="str">
        <f t="shared" si="0"/>
        <v/>
      </c>
      <c r="B14" s="257" t="str" cm="1">
        <f t="array" ref="B14">IFERROR(TEXT(INDEX($M$1:M19,_xlfn.AGGREGATE(14,6,($M$1:M19&lt;&gt;"")*ROW($M$1:M19),1)),"m/d/yyyy"),"")</f>
        <v>(blank)</v>
      </c>
      <c r="C14" s="258">
        <f t="shared" si="1"/>
        <v>0</v>
      </c>
      <c r="D14" s="258">
        <f t="shared" si="1"/>
        <v>0</v>
      </c>
      <c r="E14" s="258">
        <f t="shared" si="1"/>
        <v>0</v>
      </c>
      <c r="F14" s="258">
        <f t="shared" si="1"/>
        <v>0</v>
      </c>
      <c r="G14" s="258">
        <f t="shared" si="1"/>
        <v>0</v>
      </c>
      <c r="H14" s="258">
        <f t="shared" si="1"/>
        <v>0</v>
      </c>
      <c r="I14" s="259">
        <f t="shared" si="1"/>
        <v>0</v>
      </c>
      <c r="J14" s="260">
        <f t="shared" si="1"/>
        <v>0</v>
      </c>
      <c r="M14" s="317" t="s">
        <v>483</v>
      </c>
      <c r="N14" s="315" t="s">
        <v>1308</v>
      </c>
    </row>
    <row r="15" spans="1:45" s="251" customFormat="1" ht="16.5" x14ac:dyDescent="0.25">
      <c r="A15" s="252" t="str">
        <f t="shared" si="0"/>
        <v/>
      </c>
      <c r="B15" s="257" t="str" cm="1">
        <f t="array" ref="B15">IFERROR(TEXT(INDEX($M$1:M20,_xlfn.AGGREGATE(14,6,($M$1:M20&lt;&gt;"")*ROW($M$1:M20),1)),"m/d/yyyy"),"")</f>
        <v>(blank)</v>
      </c>
      <c r="C15" s="258">
        <f t="shared" si="1"/>
        <v>0</v>
      </c>
      <c r="D15" s="258">
        <f t="shared" si="1"/>
        <v>0</v>
      </c>
      <c r="E15" s="258">
        <f t="shared" si="1"/>
        <v>0</v>
      </c>
      <c r="F15" s="258">
        <f t="shared" si="1"/>
        <v>0</v>
      </c>
      <c r="G15" s="258">
        <f t="shared" si="1"/>
        <v>0</v>
      </c>
      <c r="H15" s="258">
        <f t="shared" si="1"/>
        <v>0</v>
      </c>
      <c r="I15" s="259">
        <f t="shared" si="1"/>
        <v>0</v>
      </c>
      <c r="J15" s="260">
        <f t="shared" si="1"/>
        <v>0</v>
      </c>
      <c r="M15" s="250"/>
      <c r="N15" s="250"/>
    </row>
    <row r="16" spans="1:45" s="251" customFormat="1" ht="16.5" x14ac:dyDescent="0.25">
      <c r="A16" s="252" t="str">
        <f t="shared" si="0"/>
        <v/>
      </c>
      <c r="B16" s="257" t="str" cm="1">
        <f t="array" ref="B16">IFERROR(TEXT(INDEX($M$1:M21,_xlfn.AGGREGATE(14,6,($M$1:M21&lt;&gt;"")*ROW($M$1:M21),1)),"m/d/yyyy"),"")</f>
        <v>(blank)</v>
      </c>
      <c r="C16" s="258">
        <f t="shared" si="1"/>
        <v>0</v>
      </c>
      <c r="D16" s="258">
        <f t="shared" si="1"/>
        <v>0</v>
      </c>
      <c r="E16" s="258">
        <f t="shared" si="1"/>
        <v>0</v>
      </c>
      <c r="F16" s="258">
        <f t="shared" si="1"/>
        <v>0</v>
      </c>
      <c r="G16" s="258">
        <f t="shared" si="1"/>
        <v>0</v>
      </c>
      <c r="H16" s="258">
        <f t="shared" si="1"/>
        <v>0</v>
      </c>
      <c r="I16" s="259">
        <f t="shared" si="1"/>
        <v>0</v>
      </c>
      <c r="J16" s="260">
        <f t="shared" si="1"/>
        <v>0</v>
      </c>
      <c r="M16" s="291" t="s">
        <v>174</v>
      </c>
      <c r="N16" s="292" t="s">
        <v>1287</v>
      </c>
      <c r="O16" s="292" t="s">
        <v>1288</v>
      </c>
      <c r="P16" s="292" t="s">
        <v>1289</v>
      </c>
      <c r="Q16" s="292" t="s">
        <v>1290</v>
      </c>
      <c r="R16" s="292" t="s">
        <v>185</v>
      </c>
      <c r="S16" s="292" t="s">
        <v>482</v>
      </c>
      <c r="T16" s="292" t="s">
        <v>130</v>
      </c>
      <c r="U16" s="293" t="s">
        <v>184</v>
      </c>
      <c r="V16"/>
    </row>
    <row r="17" spans="1:22" x14ac:dyDescent="0.25">
      <c r="A17" s="252" t="str">
        <f t="shared" si="0"/>
        <v/>
      </c>
      <c r="B17" s="257" t="str" cm="1">
        <f t="array" ref="B17">IFERROR(TEXT(INDEX($M$1:M22,_xlfn.AGGREGATE(14,6,($M$1:M22&lt;&gt;"")*ROW($M$1:M22),1)),"m/d/yyyy"),"")</f>
        <v>(blank)</v>
      </c>
      <c r="C17" s="258">
        <f t="shared" si="1"/>
        <v>0</v>
      </c>
      <c r="D17" s="258">
        <f t="shared" si="1"/>
        <v>0</v>
      </c>
      <c r="E17" s="258">
        <f t="shared" si="1"/>
        <v>0</v>
      </c>
      <c r="F17" s="258">
        <f t="shared" si="1"/>
        <v>0</v>
      </c>
      <c r="G17" s="258">
        <f t="shared" si="1"/>
        <v>0</v>
      </c>
      <c r="H17" s="258">
        <f t="shared" si="1"/>
        <v>0</v>
      </c>
      <c r="I17" s="259">
        <f t="shared" si="1"/>
        <v>0</v>
      </c>
      <c r="J17" s="260">
        <f t="shared" si="1"/>
        <v>0</v>
      </c>
      <c r="M17" s="316" t="s">
        <v>181</v>
      </c>
      <c r="N17" s="316" t="s">
        <v>181</v>
      </c>
      <c r="O17" s="316" t="s">
        <v>181</v>
      </c>
      <c r="P17" s="316" t="s">
        <v>181</v>
      </c>
      <c r="Q17" s="316" t="s">
        <v>181</v>
      </c>
      <c r="R17" s="316" t="s">
        <v>181</v>
      </c>
      <c r="S17" s="316"/>
      <c r="T17" s="316" t="s">
        <v>181</v>
      </c>
      <c r="U17" s="315"/>
      <c r="V17"/>
    </row>
    <row r="18" spans="1:22" x14ac:dyDescent="0.25">
      <c r="A18" s="252" t="str">
        <f t="shared" si="0"/>
        <v/>
      </c>
      <c r="B18" s="257" t="str" cm="1">
        <f t="array" ref="B18">IFERROR(TEXT(INDEX($M$1:M23,_xlfn.AGGREGATE(14,6,($M$1:M23&lt;&gt;"")*ROW($M$1:M23),1)),"m/d/yyyy"),"")</f>
        <v>(blank)</v>
      </c>
      <c r="C18" s="258">
        <f t="shared" si="1"/>
        <v>0</v>
      </c>
      <c r="D18" s="258">
        <f t="shared" si="1"/>
        <v>0</v>
      </c>
      <c r="E18" s="258">
        <f t="shared" si="1"/>
        <v>0</v>
      </c>
      <c r="F18" s="258">
        <f t="shared" si="1"/>
        <v>0</v>
      </c>
      <c r="G18" s="258">
        <f t="shared" si="1"/>
        <v>0</v>
      </c>
      <c r="H18" s="258">
        <f t="shared" si="1"/>
        <v>0</v>
      </c>
      <c r="I18" s="259">
        <f t="shared" si="1"/>
        <v>0</v>
      </c>
      <c r="J18" s="260">
        <f t="shared" si="1"/>
        <v>0</v>
      </c>
      <c r="M18"/>
      <c r="N18"/>
      <c r="O18"/>
      <c r="P18"/>
      <c r="Q18"/>
      <c r="R18"/>
      <c r="S18"/>
      <c r="T18"/>
      <c r="U18"/>
    </row>
    <row r="19" spans="1:22" x14ac:dyDescent="0.25">
      <c r="A19" s="252" t="str">
        <f t="shared" si="0"/>
        <v/>
      </c>
      <c r="B19" s="257" t="str" cm="1">
        <f t="array" ref="B19">IFERROR(TEXT(INDEX($M$1:M24,_xlfn.AGGREGATE(14,6,($M$1:M24&lt;&gt;"")*ROW($M$1:M24),1)),"m/d/yyyy"),"")</f>
        <v>(blank)</v>
      </c>
      <c r="C19" s="258">
        <f t="shared" si="1"/>
        <v>0</v>
      </c>
      <c r="D19" s="258">
        <f t="shared" si="1"/>
        <v>0</v>
      </c>
      <c r="E19" s="258">
        <f t="shared" si="1"/>
        <v>0</v>
      </c>
      <c r="F19" s="258">
        <f t="shared" si="1"/>
        <v>0</v>
      </c>
      <c r="G19" s="258">
        <f t="shared" si="1"/>
        <v>0</v>
      </c>
      <c r="H19" s="258">
        <f t="shared" si="1"/>
        <v>0</v>
      </c>
      <c r="I19" s="259">
        <f t="shared" si="1"/>
        <v>0</v>
      </c>
      <c r="J19" s="260">
        <f t="shared" si="1"/>
        <v>0</v>
      </c>
      <c r="M19"/>
      <c r="N19"/>
      <c r="O19"/>
      <c r="P19"/>
      <c r="Q19"/>
      <c r="R19"/>
      <c r="S19"/>
      <c r="T19"/>
      <c r="U19"/>
    </row>
    <row r="20" spans="1:22" x14ac:dyDescent="0.25">
      <c r="A20" s="252" t="str">
        <f t="shared" si="0"/>
        <v/>
      </c>
      <c r="B20" s="257" t="str" cm="1">
        <f t="array" ref="B20">IFERROR(TEXT(INDEX($M$1:M25,_xlfn.AGGREGATE(14,6,($M$1:M25&lt;&gt;"")*ROW($M$1:M25),1)),"m/d/yyyy"),"")</f>
        <v>(blank)</v>
      </c>
      <c r="C20" s="258">
        <f t="shared" si="1"/>
        <v>0</v>
      </c>
      <c r="D20" s="258">
        <f t="shared" si="1"/>
        <v>0</v>
      </c>
      <c r="E20" s="258">
        <f t="shared" si="1"/>
        <v>0</v>
      </c>
      <c r="F20" s="258">
        <f t="shared" si="1"/>
        <v>0</v>
      </c>
      <c r="G20" s="258">
        <f t="shared" si="1"/>
        <v>0</v>
      </c>
      <c r="H20" s="258">
        <f t="shared" si="1"/>
        <v>0</v>
      </c>
      <c r="I20" s="259">
        <f t="shared" si="1"/>
        <v>0</v>
      </c>
      <c r="J20" s="260">
        <f t="shared" si="1"/>
        <v>0</v>
      </c>
      <c r="M20"/>
      <c r="N20"/>
      <c r="O20"/>
      <c r="P20"/>
      <c r="Q20"/>
      <c r="R20"/>
      <c r="S20"/>
      <c r="T20"/>
      <c r="U20"/>
    </row>
    <row r="21" spans="1:22" x14ac:dyDescent="0.25">
      <c r="A21" s="252" t="str">
        <f t="shared" si="0"/>
        <v/>
      </c>
      <c r="B21" s="257" t="str" cm="1">
        <f t="array" ref="B21">IFERROR(TEXT(INDEX($M$1:M26,_xlfn.AGGREGATE(14,6,($M$1:M26&lt;&gt;"")*ROW($M$1:M26),1)),"m/d/yyyy"),"")</f>
        <v>(blank)</v>
      </c>
      <c r="C21" s="258">
        <f t="shared" si="1"/>
        <v>0</v>
      </c>
      <c r="D21" s="258">
        <f t="shared" si="1"/>
        <v>0</v>
      </c>
      <c r="E21" s="258">
        <f t="shared" si="1"/>
        <v>0</v>
      </c>
      <c r="F21" s="258">
        <f t="shared" si="1"/>
        <v>0</v>
      </c>
      <c r="G21" s="258">
        <f t="shared" si="1"/>
        <v>0</v>
      </c>
      <c r="H21" s="258">
        <f t="shared" si="1"/>
        <v>0</v>
      </c>
      <c r="I21" s="259">
        <f t="shared" si="1"/>
        <v>0</v>
      </c>
      <c r="J21" s="260">
        <f t="shared" si="1"/>
        <v>0</v>
      </c>
      <c r="M21"/>
      <c r="N21"/>
      <c r="O21"/>
      <c r="P21"/>
      <c r="Q21"/>
      <c r="R21"/>
      <c r="S21"/>
      <c r="T21"/>
      <c r="U21"/>
    </row>
    <row r="22" spans="1:22" x14ac:dyDescent="0.25">
      <c r="A22" s="252" t="str">
        <f t="shared" si="0"/>
        <v/>
      </c>
      <c r="B22" s="257" t="str" cm="1">
        <f t="array" ref="B22">IFERROR(TEXT(INDEX($M$1:M27,_xlfn.AGGREGATE(14,6,($M$1:M27&lt;&gt;"")*ROW($M$1:M27),1)),"m/d/yyyy"),"")</f>
        <v>(blank)</v>
      </c>
      <c r="C22" s="258">
        <f t="shared" si="1"/>
        <v>0</v>
      </c>
      <c r="D22" s="258">
        <f t="shared" si="1"/>
        <v>0</v>
      </c>
      <c r="E22" s="258">
        <f t="shared" si="1"/>
        <v>0</v>
      </c>
      <c r="F22" s="258">
        <f t="shared" si="1"/>
        <v>0</v>
      </c>
      <c r="G22" s="258">
        <f t="shared" si="1"/>
        <v>0</v>
      </c>
      <c r="H22" s="258">
        <f t="shared" si="1"/>
        <v>0</v>
      </c>
      <c r="I22" s="259">
        <f t="shared" si="1"/>
        <v>0</v>
      </c>
      <c r="J22" s="260">
        <f t="shared" si="1"/>
        <v>0</v>
      </c>
      <c r="M22"/>
      <c r="N22"/>
      <c r="O22"/>
      <c r="P22"/>
      <c r="Q22"/>
      <c r="R22"/>
      <c r="S22"/>
      <c r="T22"/>
      <c r="U22"/>
    </row>
    <row r="23" spans="1:22" x14ac:dyDescent="0.25">
      <c r="A23" s="252" t="str">
        <f t="shared" si="0"/>
        <v/>
      </c>
      <c r="B23" s="257" t="str" cm="1">
        <f t="array" ref="B23">IFERROR(TEXT(INDEX($M$1:M28,_xlfn.AGGREGATE(14,6,($M$1:M28&lt;&gt;"")*ROW($M$1:M28),1)),"m/d/yyyy"),"")</f>
        <v>(blank)</v>
      </c>
      <c r="C23" s="258">
        <f t="shared" si="1"/>
        <v>0</v>
      </c>
      <c r="D23" s="258">
        <f t="shared" si="1"/>
        <v>0</v>
      </c>
      <c r="E23" s="258">
        <f t="shared" si="1"/>
        <v>0</v>
      </c>
      <c r="F23" s="258">
        <f t="shared" si="1"/>
        <v>0</v>
      </c>
      <c r="G23" s="258">
        <f t="shared" si="1"/>
        <v>0</v>
      </c>
      <c r="H23" s="258">
        <f t="shared" si="1"/>
        <v>0</v>
      </c>
      <c r="I23" s="259">
        <f t="shared" si="1"/>
        <v>0</v>
      </c>
      <c r="J23" s="260">
        <f t="shared" si="1"/>
        <v>0</v>
      </c>
      <c r="M23"/>
      <c r="N23"/>
      <c r="O23"/>
      <c r="P23"/>
      <c r="Q23"/>
      <c r="R23"/>
      <c r="S23"/>
      <c r="T23"/>
      <c r="U23"/>
    </row>
    <row r="24" spans="1:22" x14ac:dyDescent="0.25">
      <c r="A24" s="252" t="str">
        <f t="shared" si="0"/>
        <v/>
      </c>
      <c r="B24" s="257" t="str" cm="1">
        <f t="array" ref="B24">IFERROR(TEXT(INDEX($M$1:M29,_xlfn.AGGREGATE(14,6,($M$1:M29&lt;&gt;"")*ROW($M$1:M29),1)),"m/d/yyyy"),"")</f>
        <v>(blank)</v>
      </c>
      <c r="C24" s="258">
        <f t="shared" si="1"/>
        <v>0</v>
      </c>
      <c r="D24" s="258">
        <f t="shared" si="1"/>
        <v>0</v>
      </c>
      <c r="E24" s="258">
        <f t="shared" si="1"/>
        <v>0</v>
      </c>
      <c r="F24" s="258">
        <f t="shared" si="1"/>
        <v>0</v>
      </c>
      <c r="G24" s="258">
        <f t="shared" si="1"/>
        <v>0</v>
      </c>
      <c r="H24" s="258">
        <f t="shared" si="1"/>
        <v>0</v>
      </c>
      <c r="I24" s="259">
        <f t="shared" si="1"/>
        <v>0</v>
      </c>
      <c r="J24" s="260">
        <f t="shared" si="1"/>
        <v>0</v>
      </c>
      <c r="M24"/>
      <c r="N24"/>
      <c r="O24"/>
      <c r="P24"/>
      <c r="Q24"/>
      <c r="R24"/>
      <c r="S24"/>
      <c r="T24"/>
      <c r="U24"/>
    </row>
    <row r="25" spans="1:22" x14ac:dyDescent="0.25">
      <c r="A25" s="252" t="str">
        <f t="shared" si="0"/>
        <v/>
      </c>
      <c r="B25" s="257" t="str" cm="1">
        <f t="array" ref="B25">IFERROR(TEXT(INDEX($M$1:M30,_xlfn.AGGREGATE(14,6,($M$1:M30&lt;&gt;"")*ROW($M$1:M30),1)),"m/d/yyyy"),"")</f>
        <v>(blank)</v>
      </c>
      <c r="C25" s="258">
        <f t="shared" si="1"/>
        <v>0</v>
      </c>
      <c r="D25" s="258">
        <f t="shared" si="1"/>
        <v>0</v>
      </c>
      <c r="E25" s="258">
        <f t="shared" si="1"/>
        <v>0</v>
      </c>
      <c r="F25" s="258">
        <f t="shared" si="1"/>
        <v>0</v>
      </c>
      <c r="G25" s="258">
        <f t="shared" si="1"/>
        <v>0</v>
      </c>
      <c r="H25" s="258">
        <f t="shared" si="1"/>
        <v>0</v>
      </c>
      <c r="I25" s="259">
        <f t="shared" si="1"/>
        <v>0</v>
      </c>
      <c r="J25" s="260">
        <f t="shared" si="1"/>
        <v>0</v>
      </c>
      <c r="M25"/>
      <c r="N25"/>
      <c r="O25"/>
      <c r="P25"/>
      <c r="Q25"/>
      <c r="R25"/>
      <c r="S25"/>
      <c r="T25"/>
      <c r="U25"/>
    </row>
    <row r="26" spans="1:22" x14ac:dyDescent="0.25">
      <c r="A26" s="252" t="str">
        <f t="shared" si="0"/>
        <v/>
      </c>
      <c r="B26" s="257" t="str" cm="1">
        <f t="array" ref="B26">IFERROR(TEXT(INDEX($M$1:M31,_xlfn.AGGREGATE(14,6,($M$1:M31&lt;&gt;"")*ROW($M$1:M31),1)),"m/d/yyyy"),"")</f>
        <v>(blank)</v>
      </c>
      <c r="C26" s="258">
        <f t="shared" si="1"/>
        <v>0</v>
      </c>
      <c r="D26" s="258">
        <f t="shared" si="1"/>
        <v>0</v>
      </c>
      <c r="E26" s="258">
        <f t="shared" si="1"/>
        <v>0</v>
      </c>
      <c r="F26" s="258">
        <f t="shared" si="1"/>
        <v>0</v>
      </c>
      <c r="G26" s="258">
        <f t="shared" si="1"/>
        <v>0</v>
      </c>
      <c r="H26" s="258">
        <f t="shared" si="1"/>
        <v>0</v>
      </c>
      <c r="I26" s="259">
        <f t="shared" si="1"/>
        <v>0</v>
      </c>
      <c r="J26" s="260">
        <f t="shared" si="1"/>
        <v>0</v>
      </c>
      <c r="M26"/>
      <c r="N26"/>
      <c r="O26"/>
      <c r="P26"/>
      <c r="Q26"/>
      <c r="R26"/>
      <c r="S26"/>
      <c r="T26"/>
      <c r="U26"/>
    </row>
    <row r="27" spans="1:22" x14ac:dyDescent="0.25">
      <c r="A27" s="252" t="str">
        <f t="shared" si="0"/>
        <v/>
      </c>
      <c r="B27" s="257" t="str" cm="1">
        <f t="array" ref="B27">IFERROR(TEXT(INDEX($M$1:M32,_xlfn.AGGREGATE(14,6,($M$1:M32&lt;&gt;"")*ROW($M$1:M32),1)),"m/d/yyyy"),"")</f>
        <v>(blank)</v>
      </c>
      <c r="C27" s="258">
        <f t="shared" si="1"/>
        <v>0</v>
      </c>
      <c r="D27" s="258">
        <f t="shared" si="1"/>
        <v>0</v>
      </c>
      <c r="E27" s="258">
        <f t="shared" si="1"/>
        <v>0</v>
      </c>
      <c r="F27" s="258">
        <f t="shared" si="1"/>
        <v>0</v>
      </c>
      <c r="G27" s="258">
        <f t="shared" si="1"/>
        <v>0</v>
      </c>
      <c r="H27" s="258">
        <f t="shared" si="1"/>
        <v>0</v>
      </c>
      <c r="I27" s="259">
        <f t="shared" si="1"/>
        <v>0</v>
      </c>
      <c r="J27" s="260">
        <f t="shared" si="1"/>
        <v>0</v>
      </c>
      <c r="M27"/>
      <c r="N27"/>
      <c r="O27"/>
      <c r="P27"/>
      <c r="Q27"/>
      <c r="R27"/>
      <c r="S27"/>
      <c r="T27"/>
      <c r="U27"/>
    </row>
    <row r="28" spans="1:22" x14ac:dyDescent="0.25">
      <c r="A28" s="252" t="str">
        <f t="shared" si="0"/>
        <v/>
      </c>
      <c r="B28" s="257" t="str" cm="1">
        <f t="array" ref="B28">IFERROR(TEXT(INDEX($M$1:M33,_xlfn.AGGREGATE(14,6,($M$1:M33&lt;&gt;"")*ROW($M$1:M33),1)),"m/d/yyyy"),"")</f>
        <v>(blank)</v>
      </c>
      <c r="C28" s="258">
        <f t="shared" ref="C28:J59" si="2">N33</f>
        <v>0</v>
      </c>
      <c r="D28" s="258">
        <f t="shared" si="2"/>
        <v>0</v>
      </c>
      <c r="E28" s="258">
        <f t="shared" si="2"/>
        <v>0</v>
      </c>
      <c r="F28" s="258">
        <f t="shared" si="2"/>
        <v>0</v>
      </c>
      <c r="G28" s="258">
        <f t="shared" si="2"/>
        <v>0</v>
      </c>
      <c r="H28" s="258">
        <f t="shared" si="2"/>
        <v>0</v>
      </c>
      <c r="I28" s="259">
        <f t="shared" si="2"/>
        <v>0</v>
      </c>
      <c r="J28" s="260">
        <f t="shared" si="2"/>
        <v>0</v>
      </c>
      <c r="M28"/>
      <c r="N28"/>
      <c r="O28"/>
      <c r="P28"/>
      <c r="Q28"/>
      <c r="R28"/>
      <c r="S28"/>
      <c r="T28"/>
      <c r="U28"/>
    </row>
    <row r="29" spans="1:22" x14ac:dyDescent="0.25">
      <c r="A29" s="252" t="str">
        <f t="shared" si="0"/>
        <v/>
      </c>
      <c r="B29" s="257" t="str" cm="1">
        <f t="array" ref="B29">IFERROR(TEXT(INDEX($M$1:M34,_xlfn.AGGREGATE(14,6,($M$1:M34&lt;&gt;"")*ROW($M$1:M34),1)),"m/d/yyyy"),"")</f>
        <v>(blank)</v>
      </c>
      <c r="C29" s="258">
        <f t="shared" si="2"/>
        <v>0</v>
      </c>
      <c r="D29" s="258">
        <f t="shared" si="2"/>
        <v>0</v>
      </c>
      <c r="E29" s="258">
        <f t="shared" si="2"/>
        <v>0</v>
      </c>
      <c r="F29" s="258">
        <f t="shared" si="2"/>
        <v>0</v>
      </c>
      <c r="G29" s="258">
        <f t="shared" si="2"/>
        <v>0</v>
      </c>
      <c r="H29" s="258">
        <f t="shared" si="2"/>
        <v>0</v>
      </c>
      <c r="I29" s="259">
        <f t="shared" si="2"/>
        <v>0</v>
      </c>
      <c r="J29" s="260">
        <f t="shared" si="2"/>
        <v>0</v>
      </c>
      <c r="M29"/>
      <c r="N29"/>
      <c r="O29"/>
      <c r="P29"/>
      <c r="Q29"/>
      <c r="R29"/>
      <c r="S29"/>
      <c r="T29"/>
      <c r="U29"/>
    </row>
    <row r="30" spans="1:22" x14ac:dyDescent="0.25">
      <c r="A30" s="252" t="str">
        <f t="shared" si="0"/>
        <v/>
      </c>
      <c r="B30" s="257" t="str" cm="1">
        <f t="array" ref="B30">IFERROR(TEXT(INDEX($M$1:M35,_xlfn.AGGREGATE(14,6,($M$1:M35&lt;&gt;"")*ROW($M$1:M35),1)),"m/d/yyyy"),"")</f>
        <v>(blank)</v>
      </c>
      <c r="C30" s="258">
        <f t="shared" si="2"/>
        <v>0</v>
      </c>
      <c r="D30" s="258">
        <f t="shared" si="2"/>
        <v>0</v>
      </c>
      <c r="E30" s="258">
        <f t="shared" si="2"/>
        <v>0</v>
      </c>
      <c r="F30" s="258">
        <f t="shared" si="2"/>
        <v>0</v>
      </c>
      <c r="G30" s="258">
        <f t="shared" si="2"/>
        <v>0</v>
      </c>
      <c r="H30" s="258">
        <f t="shared" si="2"/>
        <v>0</v>
      </c>
      <c r="I30" s="259">
        <f t="shared" si="2"/>
        <v>0</v>
      </c>
      <c r="J30" s="260">
        <f t="shared" si="2"/>
        <v>0</v>
      </c>
      <c r="M30"/>
      <c r="N30"/>
      <c r="O30"/>
      <c r="P30"/>
      <c r="Q30"/>
      <c r="R30"/>
      <c r="S30"/>
      <c r="T30"/>
      <c r="U30"/>
    </row>
    <row r="31" spans="1:22" x14ac:dyDescent="0.25">
      <c r="A31" s="252" t="str">
        <f t="shared" si="0"/>
        <v/>
      </c>
      <c r="B31" s="257" t="str" cm="1">
        <f t="array" ref="B31">IFERROR(TEXT(INDEX($M$1:M36,_xlfn.AGGREGATE(14,6,($M$1:M36&lt;&gt;"")*ROW($M$1:M36),1)),"m/d/yyyy"),"")</f>
        <v>(blank)</v>
      </c>
      <c r="C31" s="258">
        <f t="shared" si="2"/>
        <v>0</v>
      </c>
      <c r="D31" s="258">
        <f t="shared" si="2"/>
        <v>0</v>
      </c>
      <c r="E31" s="258">
        <f t="shared" si="2"/>
        <v>0</v>
      </c>
      <c r="F31" s="258">
        <f t="shared" si="2"/>
        <v>0</v>
      </c>
      <c r="G31" s="258">
        <f t="shared" si="2"/>
        <v>0</v>
      </c>
      <c r="H31" s="258">
        <f t="shared" si="2"/>
        <v>0</v>
      </c>
      <c r="I31" s="259">
        <f t="shared" si="2"/>
        <v>0</v>
      </c>
      <c r="J31" s="260">
        <f t="shared" si="2"/>
        <v>0</v>
      </c>
      <c r="M31"/>
      <c r="N31"/>
      <c r="O31"/>
      <c r="P31"/>
      <c r="Q31"/>
      <c r="R31"/>
      <c r="S31"/>
      <c r="T31"/>
      <c r="U31"/>
    </row>
    <row r="32" spans="1:22" x14ac:dyDescent="0.25">
      <c r="A32" s="252" t="str">
        <f t="shared" si="0"/>
        <v/>
      </c>
      <c r="B32" s="257" t="str" cm="1">
        <f t="array" ref="B32">IFERROR(TEXT(INDEX($M$1:M37,_xlfn.AGGREGATE(14,6,($M$1:M37&lt;&gt;"")*ROW($M$1:M37),1)),"m/d/yyyy"),"")</f>
        <v>(blank)</v>
      </c>
      <c r="C32" s="258">
        <f t="shared" si="2"/>
        <v>0</v>
      </c>
      <c r="D32" s="258">
        <f t="shared" si="2"/>
        <v>0</v>
      </c>
      <c r="E32" s="258">
        <f t="shared" si="2"/>
        <v>0</v>
      </c>
      <c r="F32" s="258">
        <f t="shared" si="2"/>
        <v>0</v>
      </c>
      <c r="G32" s="258">
        <f t="shared" si="2"/>
        <v>0</v>
      </c>
      <c r="H32" s="258">
        <f t="shared" si="2"/>
        <v>0</v>
      </c>
      <c r="I32" s="259">
        <f t="shared" si="2"/>
        <v>0</v>
      </c>
      <c r="J32" s="260">
        <f t="shared" si="2"/>
        <v>0</v>
      </c>
      <c r="M32"/>
      <c r="N32"/>
      <c r="O32"/>
      <c r="P32"/>
      <c r="Q32"/>
      <c r="R32"/>
      <c r="S32"/>
      <c r="T32"/>
      <c r="U32"/>
    </row>
    <row r="33" spans="1:26" x14ac:dyDescent="0.25">
      <c r="A33" s="252" t="str">
        <f t="shared" si="0"/>
        <v/>
      </c>
      <c r="B33" s="257" t="str" cm="1">
        <f t="array" ref="B33">IFERROR(TEXT(INDEX($M$1:M38,_xlfn.AGGREGATE(14,6,($M$1:M38&lt;&gt;"")*ROW($M$1:M38),1)),"m/d/yyyy"),"")</f>
        <v>(blank)</v>
      </c>
      <c r="C33" s="258">
        <f t="shared" si="2"/>
        <v>0</v>
      </c>
      <c r="D33" s="258">
        <f t="shared" si="2"/>
        <v>0</v>
      </c>
      <c r="E33" s="258">
        <f t="shared" si="2"/>
        <v>0</v>
      </c>
      <c r="F33" s="258">
        <f t="shared" si="2"/>
        <v>0</v>
      </c>
      <c r="G33" s="258">
        <f t="shared" si="2"/>
        <v>0</v>
      </c>
      <c r="H33" s="258">
        <f t="shared" si="2"/>
        <v>0</v>
      </c>
      <c r="I33" s="259">
        <f t="shared" si="2"/>
        <v>0</v>
      </c>
      <c r="J33" s="260">
        <f t="shared" si="2"/>
        <v>0</v>
      </c>
      <c r="M33"/>
      <c r="N33"/>
      <c r="O33"/>
      <c r="P33"/>
      <c r="Q33"/>
      <c r="R33"/>
      <c r="S33"/>
      <c r="T33"/>
      <c r="U33"/>
    </row>
    <row r="34" spans="1:26" x14ac:dyDescent="0.25">
      <c r="A34" s="252" t="str">
        <f t="shared" si="0"/>
        <v/>
      </c>
      <c r="B34" s="257" t="str" cm="1">
        <f t="array" ref="B34">IFERROR(TEXT(INDEX($M$1:M39,_xlfn.AGGREGATE(14,6,($M$1:M39&lt;&gt;"")*ROW($M$1:M39),1)),"m/d/yyyy"),"")</f>
        <v>(blank)</v>
      </c>
      <c r="C34" s="258">
        <f t="shared" si="2"/>
        <v>0</v>
      </c>
      <c r="D34" s="258">
        <f t="shared" si="2"/>
        <v>0</v>
      </c>
      <c r="E34" s="258">
        <f t="shared" si="2"/>
        <v>0</v>
      </c>
      <c r="F34" s="258">
        <f t="shared" si="2"/>
        <v>0</v>
      </c>
      <c r="G34" s="258">
        <f t="shared" si="2"/>
        <v>0</v>
      </c>
      <c r="H34" s="258">
        <f t="shared" si="2"/>
        <v>0</v>
      </c>
      <c r="I34" s="259">
        <f t="shared" si="2"/>
        <v>0</v>
      </c>
      <c r="J34" s="260">
        <f t="shared" si="2"/>
        <v>0</v>
      </c>
      <c r="M34"/>
      <c r="N34"/>
      <c r="O34"/>
      <c r="P34"/>
      <c r="Q34"/>
      <c r="R34"/>
      <c r="S34"/>
      <c r="T34"/>
      <c r="U34"/>
    </row>
    <row r="35" spans="1:26" x14ac:dyDescent="0.25">
      <c r="A35" s="252" t="str">
        <f t="shared" si="0"/>
        <v/>
      </c>
      <c r="B35" s="257" t="str" cm="1">
        <f t="array" ref="B35">IFERROR(TEXT(INDEX($M$1:M40,_xlfn.AGGREGATE(14,6,($M$1:M40&lt;&gt;"")*ROW($M$1:M40),1)),"m/d/yyyy"),"")</f>
        <v>(blank)</v>
      </c>
      <c r="C35" s="258">
        <f t="shared" si="2"/>
        <v>0</v>
      </c>
      <c r="D35" s="258">
        <f t="shared" si="2"/>
        <v>0</v>
      </c>
      <c r="E35" s="258">
        <f t="shared" si="2"/>
        <v>0</v>
      </c>
      <c r="F35" s="258">
        <f t="shared" si="2"/>
        <v>0</v>
      </c>
      <c r="G35" s="258">
        <f t="shared" si="2"/>
        <v>0</v>
      </c>
      <c r="H35" s="258">
        <f t="shared" si="2"/>
        <v>0</v>
      </c>
      <c r="I35" s="259">
        <f t="shared" si="2"/>
        <v>0</v>
      </c>
      <c r="J35" s="260">
        <f t="shared" si="2"/>
        <v>0</v>
      </c>
      <c r="M35"/>
      <c r="N35"/>
      <c r="O35"/>
      <c r="P35"/>
      <c r="Q35"/>
      <c r="R35"/>
      <c r="S35"/>
      <c r="T35"/>
      <c r="U35"/>
      <c r="V35" s="250"/>
      <c r="W35" s="250"/>
      <c r="X35" s="250"/>
      <c r="Y35" s="250"/>
      <c r="Z35" s="250"/>
    </row>
    <row r="36" spans="1:26" x14ac:dyDescent="0.25">
      <c r="A36" s="252" t="str">
        <f t="shared" si="0"/>
        <v/>
      </c>
      <c r="B36" s="257" t="str" cm="1">
        <f t="array" ref="B36">IFERROR(TEXT(INDEX($M$1:M41,_xlfn.AGGREGATE(14,6,($M$1:M41&lt;&gt;"")*ROW($M$1:M41),1)),"m/d/yyyy"),"")</f>
        <v>(blank)</v>
      </c>
      <c r="C36" s="258">
        <f t="shared" si="2"/>
        <v>0</v>
      </c>
      <c r="D36" s="258">
        <f t="shared" si="2"/>
        <v>0</v>
      </c>
      <c r="E36" s="258">
        <f t="shared" si="2"/>
        <v>0</v>
      </c>
      <c r="F36" s="258">
        <f t="shared" si="2"/>
        <v>0</v>
      </c>
      <c r="G36" s="258">
        <f t="shared" si="2"/>
        <v>0</v>
      </c>
      <c r="H36" s="258">
        <f t="shared" si="2"/>
        <v>0</v>
      </c>
      <c r="I36" s="259">
        <f t="shared" si="2"/>
        <v>0</v>
      </c>
      <c r="J36" s="260">
        <f t="shared" si="2"/>
        <v>0</v>
      </c>
      <c r="M36"/>
      <c r="N36"/>
      <c r="O36"/>
      <c r="P36"/>
      <c r="Q36"/>
      <c r="R36"/>
      <c r="S36"/>
      <c r="T36"/>
      <c r="U36"/>
      <c r="V36" s="250"/>
      <c r="W36" s="250"/>
      <c r="X36" s="250"/>
      <c r="Y36" s="250"/>
      <c r="Z36" s="250"/>
    </row>
    <row r="37" spans="1:26" x14ac:dyDescent="0.25">
      <c r="A37" s="252" t="str">
        <f t="shared" si="0"/>
        <v/>
      </c>
      <c r="B37" s="257" t="str" cm="1">
        <f t="array" ref="B37">IFERROR(TEXT(INDEX($M$1:M42,_xlfn.AGGREGATE(14,6,($M$1:M42&lt;&gt;"")*ROW($M$1:M42),1)),"m/d/yyyy"),"")</f>
        <v>(blank)</v>
      </c>
      <c r="C37" s="258">
        <f t="shared" si="2"/>
        <v>0</v>
      </c>
      <c r="D37" s="258">
        <f t="shared" si="2"/>
        <v>0</v>
      </c>
      <c r="E37" s="258">
        <f t="shared" si="2"/>
        <v>0</v>
      </c>
      <c r="F37" s="258">
        <f t="shared" si="2"/>
        <v>0</v>
      </c>
      <c r="G37" s="258">
        <f t="shared" si="2"/>
        <v>0</v>
      </c>
      <c r="H37" s="258">
        <f t="shared" si="2"/>
        <v>0</v>
      </c>
      <c r="I37" s="259">
        <f t="shared" si="2"/>
        <v>0</v>
      </c>
      <c r="J37" s="260">
        <f t="shared" si="2"/>
        <v>0</v>
      </c>
      <c r="M37"/>
      <c r="N37"/>
      <c r="O37"/>
      <c r="P37"/>
      <c r="Q37"/>
      <c r="R37"/>
      <c r="S37"/>
      <c r="T37"/>
      <c r="U37"/>
      <c r="V37" s="250"/>
      <c r="W37" s="250"/>
      <c r="X37" s="250"/>
      <c r="Y37" s="250"/>
      <c r="Z37" s="250"/>
    </row>
    <row r="38" spans="1:26" x14ac:dyDescent="0.25">
      <c r="A38" s="252" t="str">
        <f t="shared" si="0"/>
        <v/>
      </c>
      <c r="B38" s="257" t="str" cm="1">
        <f t="array" ref="B38">IFERROR(TEXT(INDEX($M$1:M43,_xlfn.AGGREGATE(14,6,($M$1:M43&lt;&gt;"")*ROW($M$1:M43),1)),"m/d/yyyy"),"")</f>
        <v>(blank)</v>
      </c>
      <c r="C38" s="258">
        <f t="shared" si="2"/>
        <v>0</v>
      </c>
      <c r="D38" s="258">
        <f t="shared" si="2"/>
        <v>0</v>
      </c>
      <c r="E38" s="258">
        <f t="shared" si="2"/>
        <v>0</v>
      </c>
      <c r="F38" s="258">
        <f t="shared" si="2"/>
        <v>0</v>
      </c>
      <c r="G38" s="258">
        <f t="shared" si="2"/>
        <v>0</v>
      </c>
      <c r="H38" s="258">
        <f t="shared" si="2"/>
        <v>0</v>
      </c>
      <c r="I38" s="259">
        <f t="shared" si="2"/>
        <v>0</v>
      </c>
      <c r="J38" s="260">
        <f t="shared" si="2"/>
        <v>0</v>
      </c>
      <c r="M38"/>
      <c r="N38"/>
      <c r="O38"/>
      <c r="P38"/>
      <c r="Q38"/>
      <c r="R38"/>
      <c r="S38"/>
      <c r="T38"/>
      <c r="U38"/>
      <c r="V38" s="250"/>
      <c r="W38" s="250"/>
      <c r="X38" s="250"/>
      <c r="Y38" s="250"/>
      <c r="Z38" s="250"/>
    </row>
    <row r="39" spans="1:26" x14ac:dyDescent="0.25">
      <c r="A39" s="252" t="str">
        <f t="shared" si="0"/>
        <v/>
      </c>
      <c r="B39" s="257" t="str" cm="1">
        <f t="array" ref="B39">IFERROR(TEXT(INDEX($M$1:M44,_xlfn.AGGREGATE(14,6,($M$1:M44&lt;&gt;"")*ROW($M$1:M44),1)),"m/d/yyyy"),"")</f>
        <v>(blank)</v>
      </c>
      <c r="C39" s="258">
        <f t="shared" si="2"/>
        <v>0</v>
      </c>
      <c r="D39" s="258">
        <f t="shared" si="2"/>
        <v>0</v>
      </c>
      <c r="E39" s="258">
        <f t="shared" si="2"/>
        <v>0</v>
      </c>
      <c r="F39" s="258">
        <f t="shared" si="2"/>
        <v>0</v>
      </c>
      <c r="G39" s="258">
        <f t="shared" si="2"/>
        <v>0</v>
      </c>
      <c r="H39" s="258">
        <f t="shared" si="2"/>
        <v>0</v>
      </c>
      <c r="I39" s="259">
        <f t="shared" si="2"/>
        <v>0</v>
      </c>
      <c r="J39" s="260">
        <f t="shared" si="2"/>
        <v>0</v>
      </c>
      <c r="M39"/>
      <c r="N39"/>
      <c r="O39"/>
      <c r="P39"/>
      <c r="Q39"/>
      <c r="R39"/>
      <c r="S39"/>
      <c r="T39"/>
      <c r="U39"/>
      <c r="V39" s="250"/>
      <c r="W39" s="250"/>
      <c r="X39" s="250"/>
      <c r="Y39" s="250"/>
      <c r="Z39" s="250"/>
    </row>
    <row r="40" spans="1:26" x14ac:dyDescent="0.25">
      <c r="A40" s="252" t="str">
        <f t="shared" si="0"/>
        <v/>
      </c>
      <c r="B40" s="257" t="str" cm="1">
        <f t="array" ref="B40">IFERROR(TEXT(INDEX($M$1:M45,_xlfn.AGGREGATE(14,6,($M$1:M45&lt;&gt;"")*ROW($M$1:M45),1)),"m/d/yyyy"),"")</f>
        <v>(blank)</v>
      </c>
      <c r="C40" s="258">
        <f t="shared" si="2"/>
        <v>0</v>
      </c>
      <c r="D40" s="258">
        <f t="shared" si="2"/>
        <v>0</v>
      </c>
      <c r="E40" s="258">
        <f t="shared" si="2"/>
        <v>0</v>
      </c>
      <c r="F40" s="258">
        <f t="shared" si="2"/>
        <v>0</v>
      </c>
      <c r="G40" s="258">
        <f t="shared" si="2"/>
        <v>0</v>
      </c>
      <c r="H40" s="258">
        <f t="shared" si="2"/>
        <v>0</v>
      </c>
      <c r="I40" s="259">
        <f t="shared" si="2"/>
        <v>0</v>
      </c>
      <c r="J40" s="260">
        <f t="shared" si="2"/>
        <v>0</v>
      </c>
      <c r="M40"/>
      <c r="N40"/>
      <c r="O40"/>
      <c r="P40"/>
      <c r="Q40"/>
      <c r="R40"/>
      <c r="S40"/>
      <c r="T40"/>
      <c r="U40"/>
      <c r="V40" s="250"/>
      <c r="W40" s="250"/>
      <c r="X40" s="250"/>
      <c r="Y40" s="250"/>
      <c r="Z40" s="250"/>
    </row>
    <row r="41" spans="1:26" x14ac:dyDescent="0.25">
      <c r="A41" s="252" t="str">
        <f t="shared" si="0"/>
        <v/>
      </c>
      <c r="B41" s="257" t="str" cm="1">
        <f t="array" ref="B41">IFERROR(TEXT(INDEX($M$1:M46,_xlfn.AGGREGATE(14,6,($M$1:M46&lt;&gt;"")*ROW($M$1:M46),1)),"m/d/yyyy"),"")</f>
        <v>(blank)</v>
      </c>
      <c r="C41" s="258">
        <f t="shared" si="2"/>
        <v>0</v>
      </c>
      <c r="D41" s="258">
        <f t="shared" si="2"/>
        <v>0</v>
      </c>
      <c r="E41" s="258">
        <f t="shared" si="2"/>
        <v>0</v>
      </c>
      <c r="F41" s="258">
        <f t="shared" si="2"/>
        <v>0</v>
      </c>
      <c r="G41" s="258">
        <f t="shared" si="2"/>
        <v>0</v>
      </c>
      <c r="H41" s="258">
        <f t="shared" si="2"/>
        <v>0</v>
      </c>
      <c r="I41" s="259">
        <f t="shared" si="2"/>
        <v>0</v>
      </c>
      <c r="J41" s="260">
        <f t="shared" si="2"/>
        <v>0</v>
      </c>
      <c r="M41"/>
      <c r="N41"/>
      <c r="O41"/>
      <c r="P41"/>
      <c r="Q41"/>
      <c r="R41"/>
      <c r="S41"/>
      <c r="T41"/>
      <c r="U41"/>
      <c r="V41" s="250"/>
      <c r="W41" s="250"/>
      <c r="X41" s="250"/>
      <c r="Y41" s="250"/>
      <c r="Z41" s="250"/>
    </row>
    <row r="42" spans="1:26" x14ac:dyDescent="0.25">
      <c r="A42" s="252" t="str">
        <f t="shared" si="0"/>
        <v/>
      </c>
      <c r="B42" s="257" t="str" cm="1">
        <f t="array" ref="B42">IFERROR(TEXT(INDEX($M$1:M47,_xlfn.AGGREGATE(14,6,($M$1:M47&lt;&gt;"")*ROW($M$1:M47),1)),"m/d/yyyy"),"")</f>
        <v>(blank)</v>
      </c>
      <c r="C42" s="258">
        <f t="shared" si="2"/>
        <v>0</v>
      </c>
      <c r="D42" s="258">
        <f t="shared" si="2"/>
        <v>0</v>
      </c>
      <c r="E42" s="258">
        <f t="shared" si="2"/>
        <v>0</v>
      </c>
      <c r="F42" s="258">
        <f t="shared" si="2"/>
        <v>0</v>
      </c>
      <c r="G42" s="258">
        <f t="shared" si="2"/>
        <v>0</v>
      </c>
      <c r="H42" s="258">
        <f t="shared" si="2"/>
        <v>0</v>
      </c>
      <c r="I42" s="259">
        <f t="shared" si="2"/>
        <v>0</v>
      </c>
      <c r="J42" s="260">
        <f t="shared" si="2"/>
        <v>0</v>
      </c>
      <c r="M42"/>
      <c r="N42"/>
      <c r="O42"/>
      <c r="P42"/>
      <c r="Q42"/>
      <c r="R42"/>
      <c r="S42"/>
      <c r="T42"/>
      <c r="U42"/>
      <c r="V42" s="250"/>
      <c r="W42" s="250"/>
      <c r="X42" s="250"/>
      <c r="Y42" s="250"/>
      <c r="Z42" s="250"/>
    </row>
    <row r="43" spans="1:26" x14ac:dyDescent="0.25">
      <c r="A43" s="252" t="str">
        <f t="shared" si="0"/>
        <v/>
      </c>
      <c r="B43" s="257" t="str" cm="1">
        <f t="array" ref="B43">IFERROR(TEXT(INDEX($M$1:M48,_xlfn.AGGREGATE(14,6,($M$1:M48&lt;&gt;"")*ROW($M$1:M48),1)),"m/d/yyyy"),"")</f>
        <v>(blank)</v>
      </c>
      <c r="C43" s="258">
        <f t="shared" si="2"/>
        <v>0</v>
      </c>
      <c r="D43" s="258">
        <f t="shared" si="2"/>
        <v>0</v>
      </c>
      <c r="E43" s="258">
        <f t="shared" si="2"/>
        <v>0</v>
      </c>
      <c r="F43" s="258">
        <f t="shared" si="2"/>
        <v>0</v>
      </c>
      <c r="G43" s="258">
        <f t="shared" si="2"/>
        <v>0</v>
      </c>
      <c r="H43" s="258">
        <f t="shared" si="2"/>
        <v>0</v>
      </c>
      <c r="I43" s="259">
        <f t="shared" si="2"/>
        <v>0</v>
      </c>
      <c r="J43" s="260">
        <f t="shared" si="2"/>
        <v>0</v>
      </c>
      <c r="M43"/>
      <c r="N43"/>
      <c r="O43"/>
      <c r="P43"/>
      <c r="Q43"/>
      <c r="R43"/>
      <c r="S43"/>
      <c r="T43"/>
      <c r="U43"/>
      <c r="V43" s="250"/>
      <c r="W43" s="250"/>
      <c r="X43" s="250"/>
      <c r="Y43" s="250"/>
      <c r="Z43" s="250"/>
    </row>
    <row r="44" spans="1:26" x14ac:dyDescent="0.25">
      <c r="A44" s="252" t="str">
        <f t="shared" ref="A44:A62" si="3">IF(AND(N49="",O49="", P49=""),"",B44)</f>
        <v/>
      </c>
      <c r="B44" s="257" t="str" cm="1">
        <f t="array" ref="B44">IFERROR(TEXT(INDEX($M$1:M49,_xlfn.AGGREGATE(14,6,($M$1:M49&lt;&gt;"")*ROW($M$1:M49),1)),"m/d/yyyy"),"")</f>
        <v>(blank)</v>
      </c>
      <c r="C44" s="258">
        <f t="shared" si="2"/>
        <v>0</v>
      </c>
      <c r="D44" s="258">
        <f t="shared" si="2"/>
        <v>0</v>
      </c>
      <c r="E44" s="258">
        <f t="shared" si="2"/>
        <v>0</v>
      </c>
      <c r="F44" s="258">
        <f t="shared" si="2"/>
        <v>0</v>
      </c>
      <c r="G44" s="258">
        <f t="shared" si="2"/>
        <v>0</v>
      </c>
      <c r="H44" s="258">
        <f t="shared" si="2"/>
        <v>0</v>
      </c>
      <c r="I44" s="259">
        <f t="shared" si="2"/>
        <v>0</v>
      </c>
      <c r="J44" s="260">
        <f t="shared" si="2"/>
        <v>0</v>
      </c>
      <c r="M44" s="250"/>
      <c r="N44" s="250"/>
      <c r="O44" s="250"/>
      <c r="P44" s="250"/>
      <c r="Q44" s="250"/>
      <c r="R44" s="250"/>
      <c r="S44" s="250"/>
      <c r="T44" s="250"/>
      <c r="U44" s="250"/>
      <c r="V44" s="250"/>
      <c r="W44" s="250"/>
      <c r="X44" s="250"/>
      <c r="Y44" s="250"/>
      <c r="Z44" s="250"/>
    </row>
    <row r="45" spans="1:26" x14ac:dyDescent="0.25">
      <c r="A45" s="252" t="str">
        <f t="shared" si="3"/>
        <v/>
      </c>
      <c r="B45" s="257" t="str" cm="1">
        <f t="array" ref="B45">IFERROR(TEXT(INDEX($M$1:M50,_xlfn.AGGREGATE(14,6,($M$1:M50&lt;&gt;"")*ROW($M$1:M50),1)),"m/d/yyyy"),"")</f>
        <v>(blank)</v>
      </c>
      <c r="C45" s="258">
        <f t="shared" si="2"/>
        <v>0</v>
      </c>
      <c r="D45" s="258">
        <f t="shared" si="2"/>
        <v>0</v>
      </c>
      <c r="E45" s="258">
        <f t="shared" si="2"/>
        <v>0</v>
      </c>
      <c r="F45" s="258">
        <f t="shared" si="2"/>
        <v>0</v>
      </c>
      <c r="G45" s="258">
        <f t="shared" si="2"/>
        <v>0</v>
      </c>
      <c r="H45" s="258">
        <f t="shared" si="2"/>
        <v>0</v>
      </c>
      <c r="I45" s="259">
        <f t="shared" si="2"/>
        <v>0</v>
      </c>
      <c r="J45" s="260">
        <f t="shared" si="2"/>
        <v>0</v>
      </c>
      <c r="M45" s="250"/>
      <c r="N45" s="250"/>
      <c r="O45" s="250"/>
      <c r="P45" s="250"/>
      <c r="Q45" s="250"/>
      <c r="R45" s="250"/>
      <c r="S45" s="250"/>
      <c r="T45" s="250"/>
      <c r="U45" s="250"/>
      <c r="V45" s="250"/>
      <c r="W45" s="250"/>
      <c r="X45" s="250"/>
      <c r="Y45" s="250"/>
      <c r="Z45" s="250"/>
    </row>
    <row r="46" spans="1:26" x14ac:dyDescent="0.25">
      <c r="A46" s="252" t="str">
        <f t="shared" si="3"/>
        <v/>
      </c>
      <c r="B46" s="257" t="str" cm="1">
        <f t="array" ref="B46">IFERROR(TEXT(INDEX($M$1:M51,_xlfn.AGGREGATE(14,6,($M$1:M51&lt;&gt;"")*ROW($M$1:M51),1)),"m/d/yyyy"),"")</f>
        <v>(blank)</v>
      </c>
      <c r="C46" s="258">
        <f t="shared" si="2"/>
        <v>0</v>
      </c>
      <c r="D46" s="258">
        <f t="shared" si="2"/>
        <v>0</v>
      </c>
      <c r="E46" s="258">
        <f t="shared" si="2"/>
        <v>0</v>
      </c>
      <c r="F46" s="258">
        <f t="shared" si="2"/>
        <v>0</v>
      </c>
      <c r="G46" s="258">
        <f t="shared" si="2"/>
        <v>0</v>
      </c>
      <c r="H46" s="258">
        <f t="shared" si="2"/>
        <v>0</v>
      </c>
      <c r="I46" s="259">
        <f t="shared" si="2"/>
        <v>0</v>
      </c>
      <c r="J46" s="260">
        <f t="shared" si="2"/>
        <v>0</v>
      </c>
      <c r="M46" s="250"/>
      <c r="N46" s="250"/>
      <c r="O46" s="250"/>
      <c r="P46" s="250"/>
      <c r="Q46" s="250"/>
      <c r="R46" s="250"/>
      <c r="S46" s="250"/>
      <c r="T46" s="250"/>
      <c r="U46" s="250"/>
      <c r="V46" s="250"/>
      <c r="W46" s="250"/>
      <c r="X46" s="250"/>
      <c r="Y46" s="250"/>
      <c r="Z46" s="250"/>
    </row>
    <row r="47" spans="1:26" x14ac:dyDescent="0.25">
      <c r="A47" s="252" t="str">
        <f t="shared" si="3"/>
        <v/>
      </c>
      <c r="B47" s="257" t="str" cm="1">
        <f t="array" ref="B47">IFERROR(TEXT(INDEX($M$1:M52,_xlfn.AGGREGATE(14,6,($M$1:M52&lt;&gt;"")*ROW($M$1:M52),1)),"m/d/yyyy"),"")</f>
        <v>(blank)</v>
      </c>
      <c r="C47" s="258">
        <f t="shared" si="2"/>
        <v>0</v>
      </c>
      <c r="D47" s="258">
        <f t="shared" si="2"/>
        <v>0</v>
      </c>
      <c r="E47" s="258">
        <f t="shared" si="2"/>
        <v>0</v>
      </c>
      <c r="F47" s="258">
        <f t="shared" si="2"/>
        <v>0</v>
      </c>
      <c r="G47" s="258">
        <f t="shared" si="2"/>
        <v>0</v>
      </c>
      <c r="H47" s="258">
        <f t="shared" si="2"/>
        <v>0</v>
      </c>
      <c r="I47" s="259">
        <f t="shared" si="2"/>
        <v>0</v>
      </c>
      <c r="J47" s="260">
        <f t="shared" si="2"/>
        <v>0</v>
      </c>
      <c r="M47" s="250"/>
      <c r="N47" s="250"/>
      <c r="O47" s="250"/>
      <c r="P47" s="250"/>
      <c r="Q47" s="250"/>
      <c r="R47" s="250"/>
      <c r="S47" s="250"/>
      <c r="T47" s="250"/>
      <c r="U47" s="250"/>
      <c r="V47" s="250"/>
      <c r="W47" s="250"/>
      <c r="X47" s="250"/>
      <c r="Y47" s="250"/>
      <c r="Z47" s="250"/>
    </row>
    <row r="48" spans="1:26" x14ac:dyDescent="0.25">
      <c r="A48" s="252" t="str">
        <f t="shared" si="3"/>
        <v/>
      </c>
      <c r="B48" s="257" t="str" cm="1">
        <f t="array" ref="B48">IFERROR(TEXT(INDEX($M$1:M53,_xlfn.AGGREGATE(14,6,($M$1:M53&lt;&gt;"")*ROW($M$1:M53),1)),"m/d/yyyy"),"")</f>
        <v>(blank)</v>
      </c>
      <c r="C48" s="258">
        <f t="shared" si="2"/>
        <v>0</v>
      </c>
      <c r="D48" s="258">
        <f t="shared" si="2"/>
        <v>0</v>
      </c>
      <c r="E48" s="258">
        <f t="shared" si="2"/>
        <v>0</v>
      </c>
      <c r="F48" s="258">
        <f t="shared" si="2"/>
        <v>0</v>
      </c>
      <c r="G48" s="258">
        <f t="shared" si="2"/>
        <v>0</v>
      </c>
      <c r="H48" s="258">
        <f t="shared" si="2"/>
        <v>0</v>
      </c>
      <c r="I48" s="259">
        <f t="shared" si="2"/>
        <v>0</v>
      </c>
      <c r="J48" s="260">
        <f t="shared" si="2"/>
        <v>0</v>
      </c>
      <c r="M48" s="250"/>
      <c r="N48" s="250"/>
      <c r="O48" s="250"/>
      <c r="P48" s="250"/>
      <c r="Q48" s="250"/>
      <c r="R48" s="250"/>
      <c r="S48" s="250"/>
      <c r="T48" s="250"/>
      <c r="U48" s="250"/>
      <c r="V48" s="250"/>
      <c r="W48" s="250"/>
      <c r="X48" s="250"/>
      <c r="Y48" s="250"/>
      <c r="Z48" s="250"/>
    </row>
    <row r="49" spans="1:26" x14ac:dyDescent="0.25">
      <c r="A49" s="252" t="str">
        <f t="shared" si="3"/>
        <v/>
      </c>
      <c r="B49" s="257" t="str" cm="1">
        <f t="array" ref="B49">IFERROR(TEXT(INDEX($M$1:M54,_xlfn.AGGREGATE(14,6,($M$1:M54&lt;&gt;"")*ROW($M$1:M54),1)),"m/d/yyyy"),"")</f>
        <v>(blank)</v>
      </c>
      <c r="C49" s="258">
        <f t="shared" si="2"/>
        <v>0</v>
      </c>
      <c r="D49" s="258">
        <f t="shared" si="2"/>
        <v>0</v>
      </c>
      <c r="E49" s="258">
        <f t="shared" si="2"/>
        <v>0</v>
      </c>
      <c r="F49" s="258">
        <f t="shared" si="2"/>
        <v>0</v>
      </c>
      <c r="G49" s="258">
        <f t="shared" si="2"/>
        <v>0</v>
      </c>
      <c r="H49" s="258">
        <f t="shared" si="2"/>
        <v>0</v>
      </c>
      <c r="I49" s="259">
        <f t="shared" si="2"/>
        <v>0</v>
      </c>
      <c r="J49" s="260">
        <f t="shared" si="2"/>
        <v>0</v>
      </c>
      <c r="M49" s="250"/>
      <c r="N49" s="250"/>
      <c r="O49" s="250"/>
      <c r="P49" s="250"/>
      <c r="Q49" s="250"/>
      <c r="R49" s="250"/>
      <c r="S49" s="250"/>
      <c r="T49" s="250"/>
      <c r="U49" s="250"/>
      <c r="V49" s="250"/>
      <c r="W49" s="250"/>
      <c r="X49" s="250"/>
      <c r="Y49" s="250"/>
      <c r="Z49" s="250"/>
    </row>
    <row r="50" spans="1:26" x14ac:dyDescent="0.25">
      <c r="A50" s="252" t="str">
        <f t="shared" si="3"/>
        <v/>
      </c>
      <c r="B50" s="257" t="str" cm="1">
        <f t="array" ref="B50">IFERROR(TEXT(INDEX($M$1:M55,_xlfn.AGGREGATE(14,6,($M$1:M55&lt;&gt;"")*ROW($M$1:M55),1)),"m/d/yyyy"),"")</f>
        <v>(blank)</v>
      </c>
      <c r="C50" s="258">
        <f t="shared" si="2"/>
        <v>0</v>
      </c>
      <c r="D50" s="258">
        <f t="shared" si="2"/>
        <v>0</v>
      </c>
      <c r="E50" s="258">
        <f t="shared" si="2"/>
        <v>0</v>
      </c>
      <c r="F50" s="258">
        <f t="shared" si="2"/>
        <v>0</v>
      </c>
      <c r="G50" s="258">
        <f t="shared" si="2"/>
        <v>0</v>
      </c>
      <c r="H50" s="258">
        <f t="shared" si="2"/>
        <v>0</v>
      </c>
      <c r="I50" s="259">
        <f t="shared" si="2"/>
        <v>0</v>
      </c>
      <c r="J50" s="260">
        <f t="shared" si="2"/>
        <v>0</v>
      </c>
      <c r="M50" s="250"/>
      <c r="N50" s="250"/>
      <c r="O50" s="250"/>
      <c r="P50" s="250"/>
      <c r="Q50" s="250"/>
      <c r="R50" s="250"/>
      <c r="S50" s="250"/>
      <c r="T50" s="250"/>
      <c r="U50" s="250"/>
      <c r="V50" s="250"/>
      <c r="W50" s="250"/>
      <c r="X50" s="250"/>
      <c r="Y50" s="250"/>
      <c r="Z50" s="250"/>
    </row>
    <row r="51" spans="1:26" x14ac:dyDescent="0.25">
      <c r="A51" s="252" t="str">
        <f t="shared" si="3"/>
        <v/>
      </c>
      <c r="B51" s="257" t="str" cm="1">
        <f t="array" ref="B51">IFERROR(TEXT(INDEX($M$1:M56,_xlfn.AGGREGATE(14,6,($M$1:M56&lt;&gt;"")*ROW($M$1:M56),1)),"m/d/yyyy"),"")</f>
        <v>(blank)</v>
      </c>
      <c r="C51" s="258">
        <f t="shared" si="2"/>
        <v>0</v>
      </c>
      <c r="D51" s="258">
        <f t="shared" si="2"/>
        <v>0</v>
      </c>
      <c r="E51" s="258">
        <f t="shared" si="2"/>
        <v>0</v>
      </c>
      <c r="F51" s="258">
        <f t="shared" si="2"/>
        <v>0</v>
      </c>
      <c r="G51" s="258">
        <f t="shared" si="2"/>
        <v>0</v>
      </c>
      <c r="H51" s="258">
        <f t="shared" si="2"/>
        <v>0</v>
      </c>
      <c r="I51" s="259">
        <f t="shared" si="2"/>
        <v>0</v>
      </c>
      <c r="J51" s="260">
        <f t="shared" si="2"/>
        <v>0</v>
      </c>
      <c r="M51" s="250"/>
      <c r="N51" s="250"/>
      <c r="O51" s="250"/>
      <c r="P51" s="250"/>
      <c r="Q51" s="250"/>
      <c r="R51" s="250"/>
      <c r="S51" s="250"/>
      <c r="T51" s="250"/>
      <c r="U51" s="250"/>
      <c r="V51" s="250"/>
      <c r="W51" s="250"/>
      <c r="X51" s="250"/>
      <c r="Y51" s="250"/>
      <c r="Z51" s="250"/>
    </row>
    <row r="52" spans="1:26" x14ac:dyDescent="0.25">
      <c r="A52" s="252" t="str">
        <f t="shared" si="3"/>
        <v/>
      </c>
      <c r="B52" s="257" t="str" cm="1">
        <f t="array" ref="B52">IFERROR(TEXT(INDEX($M$1:M57,_xlfn.AGGREGATE(14,6,($M$1:M57&lt;&gt;"")*ROW($M$1:M57),1)),"m/d/yyyy"),"")</f>
        <v>(blank)</v>
      </c>
      <c r="C52" s="258">
        <f t="shared" si="2"/>
        <v>0</v>
      </c>
      <c r="D52" s="258">
        <f t="shared" si="2"/>
        <v>0</v>
      </c>
      <c r="E52" s="258">
        <f t="shared" si="2"/>
        <v>0</v>
      </c>
      <c r="F52" s="258">
        <f t="shared" si="2"/>
        <v>0</v>
      </c>
      <c r="G52" s="258">
        <f t="shared" si="2"/>
        <v>0</v>
      </c>
      <c r="H52" s="258">
        <f t="shared" si="2"/>
        <v>0</v>
      </c>
      <c r="I52" s="259">
        <f t="shared" si="2"/>
        <v>0</v>
      </c>
      <c r="J52" s="260">
        <f t="shared" si="2"/>
        <v>0</v>
      </c>
      <c r="M52" s="250"/>
      <c r="N52" s="250"/>
      <c r="O52" s="250"/>
      <c r="P52" s="250"/>
      <c r="Q52" s="250"/>
      <c r="R52" s="250"/>
      <c r="S52" s="250"/>
      <c r="T52" s="250"/>
      <c r="U52" s="250"/>
      <c r="V52" s="250"/>
      <c r="W52" s="250"/>
      <c r="X52" s="250"/>
      <c r="Y52" s="250"/>
      <c r="Z52" s="250"/>
    </row>
    <row r="53" spans="1:26" x14ac:dyDescent="0.25">
      <c r="A53" s="252" t="str">
        <f t="shared" si="3"/>
        <v/>
      </c>
      <c r="B53" s="257" t="str" cm="1">
        <f t="array" ref="B53">IFERROR(TEXT(INDEX($M$1:M58,_xlfn.AGGREGATE(14,6,($M$1:M58&lt;&gt;"")*ROW($M$1:M58),1)),"m/d/yyyy"),"")</f>
        <v>(blank)</v>
      </c>
      <c r="C53" s="258">
        <f t="shared" si="2"/>
        <v>0</v>
      </c>
      <c r="D53" s="258">
        <f t="shared" si="2"/>
        <v>0</v>
      </c>
      <c r="E53" s="258">
        <f t="shared" si="2"/>
        <v>0</v>
      </c>
      <c r="F53" s="258">
        <f t="shared" si="2"/>
        <v>0</v>
      </c>
      <c r="G53" s="258">
        <f t="shared" si="2"/>
        <v>0</v>
      </c>
      <c r="H53" s="258">
        <f t="shared" si="2"/>
        <v>0</v>
      </c>
      <c r="I53" s="259">
        <f t="shared" si="2"/>
        <v>0</v>
      </c>
      <c r="J53" s="260">
        <f t="shared" si="2"/>
        <v>0</v>
      </c>
      <c r="M53" s="250"/>
      <c r="N53" s="250"/>
      <c r="O53" s="250"/>
      <c r="P53" s="250"/>
      <c r="Q53" s="250"/>
      <c r="R53" s="250"/>
      <c r="S53" s="250"/>
      <c r="T53" s="250"/>
      <c r="U53" s="250"/>
      <c r="V53" s="250"/>
      <c r="W53" s="250"/>
      <c r="X53" s="250"/>
      <c r="Y53" s="250"/>
      <c r="Z53" s="250"/>
    </row>
    <row r="54" spans="1:26" x14ac:dyDescent="0.25">
      <c r="A54" s="252" t="str">
        <f t="shared" si="3"/>
        <v/>
      </c>
      <c r="B54" s="257" t="str" cm="1">
        <f t="array" ref="B54">IFERROR(TEXT(INDEX($M$1:M59,_xlfn.AGGREGATE(14,6,($M$1:M59&lt;&gt;"")*ROW($M$1:M59),1)),"m/d/yyyy"),"")</f>
        <v>(blank)</v>
      </c>
      <c r="C54" s="258">
        <f t="shared" si="2"/>
        <v>0</v>
      </c>
      <c r="D54" s="258">
        <f t="shared" si="2"/>
        <v>0</v>
      </c>
      <c r="E54" s="258">
        <f t="shared" si="2"/>
        <v>0</v>
      </c>
      <c r="F54" s="258">
        <f t="shared" si="2"/>
        <v>0</v>
      </c>
      <c r="G54" s="258">
        <f t="shared" si="2"/>
        <v>0</v>
      </c>
      <c r="H54" s="258">
        <f t="shared" si="2"/>
        <v>0</v>
      </c>
      <c r="I54" s="259">
        <f t="shared" si="2"/>
        <v>0</v>
      </c>
      <c r="J54" s="260">
        <f t="shared" si="2"/>
        <v>0</v>
      </c>
      <c r="M54" s="250"/>
      <c r="N54" s="250"/>
      <c r="O54" s="250"/>
      <c r="P54" s="250"/>
      <c r="Q54" s="250"/>
      <c r="R54" s="250"/>
      <c r="S54" s="250"/>
      <c r="T54" s="250"/>
      <c r="U54" s="250"/>
      <c r="V54" s="250"/>
      <c r="W54" s="250"/>
      <c r="X54" s="250"/>
      <c r="Y54" s="250"/>
      <c r="Z54" s="250"/>
    </row>
    <row r="55" spans="1:26" x14ac:dyDescent="0.25">
      <c r="A55" s="252" t="str">
        <f t="shared" si="3"/>
        <v/>
      </c>
      <c r="B55" s="257" t="str" cm="1">
        <f t="array" ref="B55">IFERROR(TEXT(INDEX($M$1:M60,_xlfn.AGGREGATE(14,6,($M$1:M60&lt;&gt;"")*ROW($M$1:M60),1)),"m/d/yyyy"),"")</f>
        <v>(blank)</v>
      </c>
      <c r="C55" s="258">
        <f t="shared" si="2"/>
        <v>0</v>
      </c>
      <c r="D55" s="258">
        <f t="shared" si="2"/>
        <v>0</v>
      </c>
      <c r="E55" s="258">
        <f t="shared" si="2"/>
        <v>0</v>
      </c>
      <c r="F55" s="258">
        <f t="shared" si="2"/>
        <v>0</v>
      </c>
      <c r="G55" s="258">
        <f t="shared" si="2"/>
        <v>0</v>
      </c>
      <c r="H55" s="258">
        <f t="shared" si="2"/>
        <v>0</v>
      </c>
      <c r="I55" s="259">
        <f t="shared" si="2"/>
        <v>0</v>
      </c>
      <c r="J55" s="260">
        <f t="shared" si="2"/>
        <v>0</v>
      </c>
      <c r="M55" s="250"/>
      <c r="N55" s="250"/>
      <c r="O55" s="250"/>
      <c r="P55" s="250"/>
      <c r="Q55" s="250"/>
      <c r="R55" s="250"/>
      <c r="S55" s="250"/>
      <c r="T55" s="250"/>
      <c r="U55" s="250"/>
      <c r="V55" s="250"/>
      <c r="W55" s="250"/>
      <c r="X55" s="250"/>
      <c r="Y55" s="250"/>
      <c r="Z55" s="250"/>
    </row>
    <row r="56" spans="1:26" x14ac:dyDescent="0.25">
      <c r="A56" s="252" t="str">
        <f t="shared" si="3"/>
        <v/>
      </c>
      <c r="B56" s="257" t="str" cm="1">
        <f t="array" ref="B56">IFERROR(TEXT(INDEX($M$1:M61,_xlfn.AGGREGATE(14,6,($M$1:M61&lt;&gt;"")*ROW($M$1:M61),1)),"m/d/yyyy"),"")</f>
        <v>(blank)</v>
      </c>
      <c r="C56" s="258">
        <f t="shared" si="2"/>
        <v>0</v>
      </c>
      <c r="D56" s="258">
        <f t="shared" si="2"/>
        <v>0</v>
      </c>
      <c r="E56" s="258">
        <f t="shared" si="2"/>
        <v>0</v>
      </c>
      <c r="F56" s="258">
        <f t="shared" si="2"/>
        <v>0</v>
      </c>
      <c r="G56" s="258">
        <f t="shared" si="2"/>
        <v>0</v>
      </c>
      <c r="H56" s="258">
        <f t="shared" si="2"/>
        <v>0</v>
      </c>
      <c r="I56" s="259">
        <f t="shared" si="2"/>
        <v>0</v>
      </c>
      <c r="J56" s="260">
        <f t="shared" si="2"/>
        <v>0</v>
      </c>
      <c r="V56" s="250"/>
      <c r="W56" s="250"/>
      <c r="X56" s="250"/>
      <c r="Y56" s="250"/>
      <c r="Z56" s="250"/>
    </row>
    <row r="57" spans="1:26" x14ac:dyDescent="0.25">
      <c r="A57" s="252" t="str">
        <f t="shared" si="3"/>
        <v/>
      </c>
      <c r="B57" s="257" t="str" cm="1">
        <f t="array" ref="B57">IFERROR(TEXT(INDEX($M$1:M62,_xlfn.AGGREGATE(14,6,($M$1:M62&lt;&gt;"")*ROW($M$1:M62),1)),"m/d/yyyy"),"")</f>
        <v>(blank)</v>
      </c>
      <c r="C57" s="258">
        <f t="shared" si="2"/>
        <v>0</v>
      </c>
      <c r="D57" s="258">
        <f t="shared" si="2"/>
        <v>0</v>
      </c>
      <c r="E57" s="258">
        <f t="shared" si="2"/>
        <v>0</v>
      </c>
      <c r="F57" s="258">
        <f t="shared" si="2"/>
        <v>0</v>
      </c>
      <c r="G57" s="258">
        <f t="shared" si="2"/>
        <v>0</v>
      </c>
      <c r="H57" s="258">
        <f t="shared" si="2"/>
        <v>0</v>
      </c>
      <c r="I57" s="259">
        <f t="shared" si="2"/>
        <v>0</v>
      </c>
      <c r="J57" s="260">
        <f t="shared" si="2"/>
        <v>0</v>
      </c>
      <c r="V57" s="250"/>
      <c r="W57" s="250"/>
      <c r="X57" s="250"/>
      <c r="Y57" s="250"/>
      <c r="Z57" s="250"/>
    </row>
    <row r="58" spans="1:26" x14ac:dyDescent="0.25">
      <c r="A58" s="252" t="str">
        <f t="shared" si="3"/>
        <v/>
      </c>
      <c r="B58" s="257" t="str" cm="1">
        <f t="array" ref="B58">IFERROR(TEXT(INDEX($M$1:M63,_xlfn.AGGREGATE(14,6,($M$1:M63&lt;&gt;"")*ROW($M$1:M63),1)),"m/d/yyyy"),"")</f>
        <v>(blank)</v>
      </c>
      <c r="C58" s="258">
        <f t="shared" si="2"/>
        <v>0</v>
      </c>
      <c r="D58" s="258">
        <f t="shared" si="2"/>
        <v>0</v>
      </c>
      <c r="E58" s="258">
        <f t="shared" si="2"/>
        <v>0</v>
      </c>
      <c r="F58" s="258">
        <f t="shared" si="2"/>
        <v>0</v>
      </c>
      <c r="G58" s="258">
        <f t="shared" si="2"/>
        <v>0</v>
      </c>
      <c r="H58" s="258">
        <f t="shared" si="2"/>
        <v>0</v>
      </c>
      <c r="I58" s="259">
        <f t="shared" si="2"/>
        <v>0</v>
      </c>
      <c r="J58" s="260">
        <f t="shared" si="2"/>
        <v>0</v>
      </c>
      <c r="V58" s="250"/>
      <c r="W58" s="250"/>
      <c r="X58" s="250"/>
      <c r="Y58" s="250"/>
      <c r="Z58" s="250"/>
    </row>
    <row r="59" spans="1:26" x14ac:dyDescent="0.25">
      <c r="A59" s="252" t="str">
        <f t="shared" si="3"/>
        <v/>
      </c>
      <c r="B59" s="257" t="str" cm="1">
        <f t="array" ref="B59">IFERROR(TEXT(INDEX($M$1:M64,_xlfn.AGGREGATE(14,6,($M$1:M64&lt;&gt;"")*ROW($M$1:M64),1)),"m/d/yyyy"),"")</f>
        <v>(blank)</v>
      </c>
      <c r="C59" s="258">
        <f t="shared" si="2"/>
        <v>0</v>
      </c>
      <c r="D59" s="258">
        <f t="shared" si="2"/>
        <v>0</v>
      </c>
      <c r="E59" s="258">
        <f t="shared" si="2"/>
        <v>0</v>
      </c>
      <c r="F59" s="258">
        <f t="shared" si="2"/>
        <v>0</v>
      </c>
      <c r="G59" s="258">
        <f t="shared" si="2"/>
        <v>0</v>
      </c>
      <c r="H59" s="258">
        <f t="shared" si="2"/>
        <v>0</v>
      </c>
      <c r="I59" s="259">
        <f t="shared" si="2"/>
        <v>0</v>
      </c>
      <c r="J59" s="260">
        <f t="shared" ref="J59:J62" si="4">U64</f>
        <v>0</v>
      </c>
      <c r="V59" s="250"/>
      <c r="W59" s="250"/>
      <c r="X59" s="250"/>
      <c r="Y59" s="250"/>
      <c r="Z59" s="250"/>
    </row>
    <row r="60" spans="1:26" x14ac:dyDescent="0.25">
      <c r="A60" s="252" t="str">
        <f t="shared" si="3"/>
        <v/>
      </c>
      <c r="B60" s="257" t="str" cm="1">
        <f t="array" ref="B60">IFERROR(TEXT(INDEX($M$1:M65,_xlfn.AGGREGATE(14,6,($M$1:M65&lt;&gt;"")*ROW($M$1:M65),1)),"m/d/yyyy"),"")</f>
        <v>(blank)</v>
      </c>
      <c r="C60" s="258">
        <f t="shared" ref="C60:I62" si="5">N65</f>
        <v>0</v>
      </c>
      <c r="D60" s="258">
        <f t="shared" si="5"/>
        <v>0</v>
      </c>
      <c r="E60" s="258">
        <f t="shared" si="5"/>
        <v>0</v>
      </c>
      <c r="F60" s="258">
        <f t="shared" si="5"/>
        <v>0</v>
      </c>
      <c r="G60" s="258">
        <f t="shared" si="5"/>
        <v>0</v>
      </c>
      <c r="H60" s="258">
        <f t="shared" si="5"/>
        <v>0</v>
      </c>
      <c r="I60" s="259">
        <f t="shared" si="5"/>
        <v>0</v>
      </c>
      <c r="J60" s="260">
        <f t="shared" si="4"/>
        <v>0</v>
      </c>
      <c r="V60" s="250"/>
      <c r="W60" s="250"/>
      <c r="X60" s="250"/>
      <c r="Y60" s="250"/>
      <c r="Z60" s="250"/>
    </row>
    <row r="61" spans="1:26" x14ac:dyDescent="0.25">
      <c r="A61" s="252" t="str">
        <f t="shared" si="3"/>
        <v/>
      </c>
      <c r="B61" s="257" t="str" cm="1">
        <f t="array" ref="B61">IFERROR(TEXT(INDEX($M$1:M66,_xlfn.AGGREGATE(14,6,($M$1:M66&lt;&gt;"")*ROW($M$1:M66),1)),"m/d/yyyy"),"")</f>
        <v>(blank)</v>
      </c>
      <c r="C61" s="258">
        <f t="shared" si="5"/>
        <v>0</v>
      </c>
      <c r="D61" s="258">
        <f t="shared" si="5"/>
        <v>0</v>
      </c>
      <c r="E61" s="258">
        <f t="shared" si="5"/>
        <v>0</v>
      </c>
      <c r="F61" s="258">
        <f t="shared" si="5"/>
        <v>0</v>
      </c>
      <c r="G61" s="258">
        <f t="shared" si="5"/>
        <v>0</v>
      </c>
      <c r="H61" s="258">
        <f t="shared" si="5"/>
        <v>0</v>
      </c>
      <c r="I61" s="259">
        <f t="shared" si="5"/>
        <v>0</v>
      </c>
      <c r="J61" s="260">
        <f t="shared" si="4"/>
        <v>0</v>
      </c>
      <c r="V61" s="250"/>
      <c r="W61" s="250"/>
      <c r="X61" s="250"/>
      <c r="Y61" s="250"/>
      <c r="Z61" s="250"/>
    </row>
    <row r="62" spans="1:26" x14ac:dyDescent="0.25">
      <c r="A62" s="252" t="str">
        <f t="shared" si="3"/>
        <v/>
      </c>
      <c r="B62" s="257" t="str" cm="1">
        <f t="array" ref="B62">IFERROR(TEXT(INDEX($M$1:M67,_xlfn.AGGREGATE(14,6,($M$1:M67&lt;&gt;"")*ROW($M$1:M67),1)),"m/d/yyyy"),"")</f>
        <v>(blank)</v>
      </c>
      <c r="C62" s="258">
        <f t="shared" si="5"/>
        <v>0</v>
      </c>
      <c r="D62" s="258">
        <f t="shared" si="5"/>
        <v>0</v>
      </c>
      <c r="E62" s="258">
        <f t="shared" si="5"/>
        <v>0</v>
      </c>
      <c r="F62" s="258">
        <f t="shared" si="5"/>
        <v>0</v>
      </c>
      <c r="G62" s="258">
        <f t="shared" si="5"/>
        <v>0</v>
      </c>
      <c r="H62" s="258">
        <f t="shared" si="5"/>
        <v>0</v>
      </c>
      <c r="I62" s="259">
        <f t="shared" si="5"/>
        <v>0</v>
      </c>
      <c r="J62" s="260">
        <f t="shared" si="4"/>
        <v>0</v>
      </c>
      <c r="V62" s="250"/>
      <c r="W62" s="250"/>
      <c r="X62" s="250"/>
      <c r="Y62" s="250"/>
      <c r="Z62" s="250"/>
    </row>
    <row r="63" spans="1:26" ht="16.5" thickBot="1" x14ac:dyDescent="0.3">
      <c r="A63" s="252" t="str">
        <f>IF(AND(N69="",O69="", P69=""),"",B63)</f>
        <v/>
      </c>
      <c r="B63" s="257" t="str" cm="1">
        <f t="array" ref="B63">IFERROR(TEXT(INDEX($M$1:M69,_xlfn.AGGREGATE(14,6,($M$1:M69&lt;&gt;"")*ROW($M$1:M69),1)),"m/d/yyyy"),"")</f>
        <v>(blank)</v>
      </c>
      <c r="C63" s="261">
        <f t="shared" ref="C63:J63" si="6">N69</f>
        <v>0</v>
      </c>
      <c r="D63" s="261">
        <f t="shared" si="6"/>
        <v>0</v>
      </c>
      <c r="E63" s="261">
        <f t="shared" si="6"/>
        <v>0</v>
      </c>
      <c r="F63" s="261">
        <f t="shared" si="6"/>
        <v>0</v>
      </c>
      <c r="G63" s="261">
        <f t="shared" si="6"/>
        <v>0</v>
      </c>
      <c r="H63" s="261">
        <f t="shared" si="6"/>
        <v>0</v>
      </c>
      <c r="I63" s="262">
        <f t="shared" si="6"/>
        <v>0</v>
      </c>
      <c r="J63" s="263">
        <f t="shared" si="6"/>
        <v>0</v>
      </c>
      <c r="V63" s="250"/>
      <c r="W63" s="250"/>
      <c r="X63" s="250"/>
      <c r="Y63" s="250"/>
      <c r="Z63" s="250"/>
    </row>
    <row r="64" spans="1:26" ht="16.5" thickBot="1" x14ac:dyDescent="0.3">
      <c r="A64" s="264"/>
      <c r="B64" s="265"/>
      <c r="C64" s="266"/>
      <c r="D64" s="267"/>
      <c r="E64" s="267"/>
      <c r="F64" s="267"/>
      <c r="G64" s="267"/>
      <c r="H64" s="267"/>
      <c r="I64" s="268"/>
      <c r="J64" s="269">
        <f>SUM(J12:J63)</f>
        <v>0</v>
      </c>
      <c r="V64" s="250"/>
      <c r="W64" s="250"/>
      <c r="X64" s="250"/>
      <c r="Y64" s="250"/>
      <c r="Z64" s="250"/>
    </row>
    <row r="65" spans="1:26" x14ac:dyDescent="0.25">
      <c r="A65" s="270"/>
      <c r="B65" s="271"/>
      <c r="C65" s="271"/>
      <c r="D65" s="246"/>
      <c r="E65" s="246"/>
      <c r="F65" s="246"/>
      <c r="G65" s="246"/>
      <c r="H65" s="246"/>
      <c r="I65" s="248"/>
      <c r="J65" s="272"/>
      <c r="V65" s="250"/>
      <c r="W65" s="250"/>
      <c r="X65" s="250"/>
      <c r="Y65" s="250"/>
      <c r="Z65" s="250"/>
    </row>
    <row r="66" spans="1:26" ht="20.25" x14ac:dyDescent="0.3">
      <c r="A66" s="481" t="s">
        <v>1299</v>
      </c>
      <c r="B66" s="463"/>
      <c r="C66" s="463"/>
      <c r="D66" s="463"/>
      <c r="E66" s="463"/>
      <c r="F66" s="463"/>
      <c r="G66" s="463"/>
      <c r="H66" s="463"/>
      <c r="I66" s="463"/>
      <c r="J66" s="482"/>
      <c r="V66" s="250"/>
      <c r="W66" s="250"/>
      <c r="X66" s="250"/>
      <c r="Y66" s="250"/>
      <c r="Z66" s="250"/>
    </row>
    <row r="67" spans="1:26" ht="16.5" hidden="1" x14ac:dyDescent="0.25">
      <c r="A67" s="273"/>
      <c r="B67" s="274"/>
      <c r="C67" s="274"/>
      <c r="D67" s="274"/>
      <c r="E67" s="274"/>
      <c r="F67" s="274"/>
      <c r="G67" s="274"/>
      <c r="H67" s="274"/>
      <c r="I67" s="276"/>
      <c r="J67" s="277"/>
      <c r="V67" s="250"/>
      <c r="W67" s="250"/>
      <c r="X67" s="250"/>
      <c r="Y67" s="250"/>
      <c r="Z67" s="250"/>
    </row>
    <row r="68" spans="1:26" ht="16.5" x14ac:dyDescent="0.25">
      <c r="A68" s="273"/>
      <c r="B68" s="274"/>
      <c r="C68" s="274"/>
      <c r="D68" s="274"/>
      <c r="E68" s="274"/>
      <c r="F68" s="274"/>
      <c r="G68" s="274"/>
      <c r="H68" s="274"/>
      <c r="I68" s="276"/>
      <c r="J68" s="277"/>
      <c r="V68" s="250"/>
      <c r="W68" s="250"/>
      <c r="X68" s="250"/>
      <c r="Y68" s="250"/>
      <c r="Z68" s="250"/>
    </row>
    <row r="69" spans="1:26" s="323" customFormat="1" ht="18" x14ac:dyDescent="0.25">
      <c r="A69" s="319"/>
      <c r="B69" s="320"/>
      <c r="C69" s="459" t="s">
        <v>1300</v>
      </c>
      <c r="D69" s="459"/>
      <c r="E69" s="459"/>
      <c r="F69" s="459"/>
      <c r="G69" s="459"/>
      <c r="H69" s="459"/>
      <c r="I69" s="459"/>
      <c r="J69" s="322"/>
      <c r="V69" s="324"/>
      <c r="W69" s="324"/>
      <c r="X69" s="324"/>
      <c r="Y69" s="324"/>
      <c r="Z69" s="324"/>
    </row>
    <row r="70" spans="1:26" s="323" customFormat="1" ht="18" x14ac:dyDescent="0.25">
      <c r="A70" s="319"/>
      <c r="B70" s="320"/>
      <c r="C70" s="320"/>
      <c r="D70" s="320"/>
      <c r="E70" s="320"/>
      <c r="F70" s="320"/>
      <c r="G70" s="320"/>
      <c r="H70" s="320"/>
      <c r="I70" s="320"/>
      <c r="J70" s="322"/>
      <c r="V70" s="324"/>
      <c r="W70" s="324"/>
      <c r="X70" s="324"/>
      <c r="Y70" s="324"/>
      <c r="Z70" s="324"/>
    </row>
    <row r="71" spans="1:26" s="323" customFormat="1" ht="18" x14ac:dyDescent="0.25">
      <c r="A71" s="458" t="s">
        <v>1319</v>
      </c>
      <c r="B71" s="459"/>
      <c r="C71" s="459"/>
      <c r="D71" s="459"/>
      <c r="E71" s="459"/>
      <c r="F71" s="459"/>
      <c r="G71" s="459"/>
      <c r="H71" s="459"/>
      <c r="I71" s="459"/>
      <c r="J71" s="460"/>
      <c r="V71" s="324"/>
      <c r="W71" s="324"/>
      <c r="X71" s="324"/>
      <c r="Y71" s="324"/>
      <c r="Z71" s="324"/>
    </row>
    <row r="72" spans="1:26" ht="16.5" x14ac:dyDescent="0.25">
      <c r="A72" s="273"/>
      <c r="B72" s="274"/>
      <c r="C72" s="274"/>
      <c r="D72" s="274"/>
      <c r="E72" s="274"/>
      <c r="F72" s="274"/>
      <c r="G72" s="274"/>
      <c r="H72" s="274"/>
      <c r="I72" s="276"/>
      <c r="J72" s="277"/>
      <c r="V72" s="250"/>
      <c r="W72" s="250"/>
      <c r="X72" s="250"/>
      <c r="Y72" s="250"/>
      <c r="Z72" s="250"/>
    </row>
    <row r="73" spans="1:26" ht="16.5" x14ac:dyDescent="0.25">
      <c r="A73" s="273"/>
      <c r="B73" s="274"/>
      <c r="C73" s="274"/>
      <c r="D73" s="274"/>
      <c r="E73" s="274"/>
      <c r="F73" s="274"/>
      <c r="G73" s="274"/>
      <c r="H73" s="274"/>
      <c r="I73" s="276"/>
      <c r="J73" s="277"/>
      <c r="V73" s="250"/>
      <c r="W73" s="250"/>
      <c r="X73" s="250"/>
      <c r="Y73" s="250"/>
      <c r="Z73" s="250"/>
    </row>
    <row r="74" spans="1:26" ht="16.5" x14ac:dyDescent="0.25">
      <c r="A74" s="273"/>
      <c r="B74" s="274"/>
      <c r="C74" s="274"/>
      <c r="D74" s="274"/>
      <c r="E74" s="274"/>
      <c r="F74" s="274"/>
      <c r="G74" s="274"/>
      <c r="H74" s="274"/>
      <c r="I74" s="276"/>
      <c r="J74" s="277"/>
      <c r="V74" s="250"/>
      <c r="W74" s="250"/>
      <c r="X74" s="250"/>
      <c r="Y74" s="250"/>
      <c r="Z74" s="250"/>
    </row>
    <row r="75" spans="1:26" s="275" customFormat="1" ht="18" x14ac:dyDescent="0.25">
      <c r="A75" s="470" t="s">
        <v>1314</v>
      </c>
      <c r="B75" s="471"/>
      <c r="C75" s="471"/>
      <c r="D75" s="471"/>
      <c r="E75" s="471"/>
      <c r="F75" s="471"/>
      <c r="G75" s="471"/>
      <c r="H75" s="471"/>
      <c r="I75" s="471"/>
      <c r="J75" s="472"/>
      <c r="V75" s="250"/>
      <c r="W75" s="250"/>
      <c r="X75" s="250"/>
      <c r="Y75" s="250"/>
      <c r="Z75" s="250"/>
    </row>
    <row r="76" spans="1:26" s="275" customFormat="1" ht="16.5" x14ac:dyDescent="0.25">
      <c r="A76" s="465" t="s">
        <v>1301</v>
      </c>
      <c r="B76" s="466"/>
      <c r="C76" s="466"/>
      <c r="D76" s="466"/>
      <c r="E76" s="466"/>
      <c r="F76" s="466"/>
      <c r="G76" s="466"/>
      <c r="H76" s="466"/>
      <c r="I76" s="466"/>
      <c r="J76" s="467"/>
      <c r="V76" s="250"/>
      <c r="W76" s="250"/>
      <c r="X76" s="250"/>
      <c r="Y76" s="250"/>
      <c r="Z76" s="250"/>
    </row>
    <row r="77" spans="1:26" s="275" customFormat="1" ht="16.5" x14ac:dyDescent="0.25">
      <c r="A77" s="278"/>
      <c r="B77" s="279"/>
      <c r="C77" s="279"/>
      <c r="D77" s="279"/>
      <c r="E77" s="279"/>
      <c r="F77" s="279"/>
      <c r="G77" s="279"/>
      <c r="H77" s="279"/>
      <c r="I77" s="280"/>
      <c r="J77" s="281"/>
      <c r="V77" s="250"/>
      <c r="W77" s="250"/>
      <c r="X77" s="250"/>
      <c r="Y77" s="250"/>
      <c r="Z77" s="250"/>
    </row>
    <row r="78" spans="1:26" s="275" customFormat="1" ht="16.5" x14ac:dyDescent="0.25">
      <c r="A78" s="282"/>
      <c r="D78" s="468" t="s">
        <v>1315</v>
      </c>
      <c r="E78" s="468"/>
      <c r="H78" s="321"/>
      <c r="I78" s="283"/>
      <c r="J78" s="284"/>
      <c r="V78" s="250"/>
      <c r="W78" s="250"/>
      <c r="X78" s="250"/>
      <c r="Y78" s="250"/>
      <c r="Z78" s="250"/>
    </row>
    <row r="79" spans="1:26" s="275" customFormat="1" ht="17.25" thickBot="1" x14ac:dyDescent="0.3">
      <c r="A79" s="285"/>
      <c r="B79" s="286"/>
      <c r="C79" s="286"/>
      <c r="D79" s="469" t="s">
        <v>1302</v>
      </c>
      <c r="E79" s="469"/>
      <c r="F79" s="286"/>
      <c r="G79" s="286"/>
      <c r="H79" s="325" t="s">
        <v>0</v>
      </c>
      <c r="I79" s="287"/>
      <c r="J79" s="288"/>
      <c r="V79" s="250"/>
      <c r="W79" s="250"/>
      <c r="X79" s="250"/>
      <c r="Y79" s="250"/>
      <c r="Z79" s="250"/>
    </row>
    <row r="80" spans="1:26" s="275" customFormat="1" ht="16.5" x14ac:dyDescent="0.25">
      <c r="A80" s="249"/>
      <c r="B80" s="249"/>
      <c r="C80" s="249"/>
      <c r="D80" s="249"/>
      <c r="E80" s="249"/>
      <c r="F80" s="249"/>
      <c r="G80" s="249"/>
      <c r="H80" s="249"/>
      <c r="I80" s="289"/>
      <c r="J80" s="290"/>
      <c r="V80" s="250"/>
      <c r="W80" s="250"/>
      <c r="X80" s="250"/>
      <c r="Y80" s="250"/>
      <c r="Z80" s="250"/>
    </row>
    <row r="81" spans="1:26" s="238" customFormat="1" x14ac:dyDescent="0.25">
      <c r="A81" s="249"/>
      <c r="B81" s="249"/>
      <c r="C81" s="249"/>
      <c r="D81" s="249"/>
      <c r="E81" s="249"/>
      <c r="F81" s="249"/>
      <c r="G81" s="249"/>
      <c r="H81" s="249"/>
      <c r="I81" s="289"/>
      <c r="J81" s="290"/>
      <c r="V81" s="250"/>
      <c r="W81" s="250"/>
      <c r="X81" s="250"/>
      <c r="Y81" s="250"/>
      <c r="Z81" s="250"/>
    </row>
    <row r="82" spans="1:26" s="238" customFormat="1" x14ac:dyDescent="0.25">
      <c r="A82" s="249"/>
      <c r="B82" s="249"/>
      <c r="C82" s="249"/>
      <c r="D82" s="249"/>
      <c r="E82" s="249"/>
      <c r="F82" s="249"/>
      <c r="G82" s="249"/>
      <c r="H82" s="249"/>
      <c r="I82" s="289"/>
      <c r="J82" s="290"/>
      <c r="V82" s="250"/>
      <c r="W82" s="250"/>
      <c r="X82" s="250"/>
      <c r="Y82" s="250"/>
      <c r="Z82" s="250"/>
    </row>
    <row r="83" spans="1:26" s="238" customFormat="1" x14ac:dyDescent="0.25">
      <c r="A83" s="249"/>
      <c r="B83" s="249"/>
      <c r="C83" s="249"/>
      <c r="D83" s="249"/>
      <c r="E83" s="249"/>
      <c r="F83" s="249"/>
      <c r="G83" s="249"/>
      <c r="H83" s="249"/>
      <c r="I83" s="289"/>
      <c r="J83" s="290"/>
      <c r="M83" s="250"/>
      <c r="N83" s="250"/>
      <c r="O83" s="250"/>
      <c r="P83" s="250"/>
      <c r="Q83" s="250"/>
      <c r="R83" s="250"/>
      <c r="S83" s="250"/>
      <c r="T83" s="250"/>
      <c r="U83" s="250"/>
      <c r="V83" s="250"/>
      <c r="W83" s="250"/>
      <c r="X83" s="250"/>
      <c r="Y83" s="250"/>
      <c r="Z83" s="250"/>
    </row>
    <row r="84" spans="1:26" s="238" customFormat="1" x14ac:dyDescent="0.25">
      <c r="A84" s="249"/>
      <c r="B84" s="249"/>
      <c r="C84" s="249"/>
      <c r="D84" s="249"/>
      <c r="E84" s="249"/>
      <c r="F84" s="249"/>
      <c r="G84" s="249"/>
      <c r="H84" s="249"/>
      <c r="I84" s="289"/>
      <c r="J84" s="290"/>
      <c r="M84" s="250"/>
      <c r="N84" s="250"/>
      <c r="O84" s="250"/>
      <c r="P84" s="250"/>
      <c r="Q84" s="250"/>
      <c r="R84" s="250"/>
      <c r="S84" s="250"/>
      <c r="T84" s="250"/>
      <c r="U84" s="250"/>
      <c r="V84" s="250"/>
      <c r="W84" s="250"/>
      <c r="X84" s="250"/>
      <c r="Y84" s="250"/>
      <c r="Z84" s="250"/>
    </row>
    <row r="85" spans="1:26" x14ac:dyDescent="0.25">
      <c r="M85" s="250"/>
      <c r="N85" s="250"/>
      <c r="O85" s="250"/>
      <c r="P85" s="250"/>
      <c r="Q85" s="250"/>
      <c r="R85" s="250"/>
      <c r="S85" s="250"/>
      <c r="T85" s="250"/>
      <c r="U85" s="250"/>
      <c r="V85" s="250"/>
      <c r="W85" s="250"/>
      <c r="X85" s="250"/>
      <c r="Y85" s="250"/>
      <c r="Z85" s="250"/>
    </row>
    <row r="86" spans="1:26" x14ac:dyDescent="0.25">
      <c r="M86" s="250"/>
      <c r="N86" s="250"/>
      <c r="O86" s="250"/>
      <c r="P86" s="250"/>
      <c r="Q86" s="250"/>
      <c r="R86" s="250"/>
      <c r="S86" s="250"/>
      <c r="T86" s="250"/>
      <c r="U86" s="250"/>
      <c r="V86" s="250"/>
      <c r="W86" s="250"/>
      <c r="X86" s="250"/>
      <c r="Y86" s="250"/>
      <c r="Z86" s="250"/>
    </row>
    <row r="87" spans="1:26" x14ac:dyDescent="0.25">
      <c r="M87" s="250"/>
      <c r="N87" s="250"/>
      <c r="O87" s="250"/>
      <c r="P87" s="250"/>
      <c r="Q87" s="250"/>
      <c r="R87" s="250"/>
      <c r="S87" s="250"/>
      <c r="T87" s="250"/>
      <c r="U87" s="250"/>
      <c r="V87" s="250"/>
      <c r="W87" s="250"/>
      <c r="X87" s="250"/>
      <c r="Y87" s="250"/>
      <c r="Z87" s="250"/>
    </row>
    <row r="88" spans="1:26" x14ac:dyDescent="0.25">
      <c r="M88" s="250"/>
      <c r="N88" s="250"/>
      <c r="O88" s="250"/>
      <c r="P88" s="250"/>
      <c r="Q88" s="250"/>
      <c r="R88" s="250"/>
      <c r="S88" s="250"/>
      <c r="T88" s="250"/>
      <c r="U88" s="250"/>
      <c r="V88" s="250"/>
      <c r="W88" s="250"/>
      <c r="X88" s="250"/>
      <c r="Y88" s="250"/>
      <c r="Z88" s="250"/>
    </row>
    <row r="89" spans="1:26" x14ac:dyDescent="0.25">
      <c r="M89" s="250"/>
      <c r="N89" s="250"/>
      <c r="O89" s="250"/>
      <c r="P89" s="250"/>
      <c r="Q89" s="250"/>
      <c r="R89" s="250"/>
      <c r="S89" s="250"/>
      <c r="T89" s="250"/>
      <c r="U89" s="250"/>
      <c r="V89" s="250"/>
      <c r="W89" s="250"/>
      <c r="X89" s="250"/>
      <c r="Y89" s="250"/>
      <c r="Z89" s="250"/>
    </row>
    <row r="90" spans="1:26" x14ac:dyDescent="0.25">
      <c r="M90" s="250"/>
      <c r="N90" s="250"/>
      <c r="O90" s="250"/>
      <c r="P90" s="250"/>
      <c r="Q90" s="250"/>
      <c r="R90" s="250"/>
      <c r="S90" s="250"/>
      <c r="T90" s="250"/>
      <c r="U90" s="250"/>
      <c r="V90" s="250"/>
      <c r="W90" s="250"/>
      <c r="X90" s="250"/>
      <c r="Y90" s="250"/>
      <c r="Z90" s="250"/>
    </row>
    <row r="91" spans="1:26" x14ac:dyDescent="0.25">
      <c r="M91" s="250"/>
      <c r="N91" s="250"/>
      <c r="O91" s="250"/>
      <c r="P91" s="250"/>
      <c r="Q91" s="250"/>
      <c r="R91" s="250"/>
      <c r="S91" s="250"/>
      <c r="T91" s="250"/>
      <c r="U91" s="250"/>
      <c r="V91" s="250"/>
      <c r="W91" s="250"/>
      <c r="X91" s="250"/>
      <c r="Y91" s="250"/>
      <c r="Z91" s="250"/>
    </row>
    <row r="92" spans="1:26" x14ac:dyDescent="0.25">
      <c r="M92" s="250"/>
      <c r="N92" s="250"/>
      <c r="O92" s="250"/>
      <c r="P92" s="250"/>
      <c r="Q92" s="250"/>
      <c r="R92" s="250"/>
      <c r="S92" s="250"/>
      <c r="T92" s="250"/>
      <c r="U92" s="250"/>
      <c r="V92" s="250"/>
      <c r="W92" s="250"/>
      <c r="X92" s="250"/>
      <c r="Y92" s="250"/>
      <c r="Z92" s="250"/>
    </row>
    <row r="93" spans="1:26" x14ac:dyDescent="0.25">
      <c r="M93" s="250"/>
      <c r="N93" s="250"/>
      <c r="O93" s="250"/>
      <c r="P93" s="250"/>
      <c r="Q93" s="250"/>
      <c r="R93" s="250"/>
      <c r="S93" s="250"/>
      <c r="T93" s="250"/>
      <c r="U93" s="250"/>
      <c r="V93" s="250"/>
      <c r="W93" s="250"/>
      <c r="X93" s="250"/>
      <c r="Y93" s="250"/>
      <c r="Z93" s="250"/>
    </row>
    <row r="94" spans="1:26" x14ac:dyDescent="0.25">
      <c r="M94" s="250"/>
      <c r="N94" s="250"/>
      <c r="O94" s="250"/>
      <c r="P94" s="250"/>
      <c r="Q94" s="250"/>
      <c r="R94" s="250"/>
      <c r="S94" s="250"/>
      <c r="T94" s="250"/>
      <c r="U94" s="250"/>
      <c r="V94" s="250"/>
      <c r="W94" s="250"/>
      <c r="X94" s="250"/>
      <c r="Y94" s="250"/>
      <c r="Z94" s="250"/>
    </row>
    <row r="95" spans="1:26" x14ac:dyDescent="0.25">
      <c r="M95" s="250"/>
      <c r="N95" s="250"/>
      <c r="O95" s="250"/>
      <c r="P95" s="250"/>
      <c r="Q95" s="250"/>
      <c r="R95" s="250"/>
      <c r="S95" s="250"/>
      <c r="T95" s="250"/>
      <c r="U95" s="250"/>
      <c r="V95" s="250"/>
      <c r="W95" s="250"/>
      <c r="X95" s="250"/>
      <c r="Y95" s="250"/>
      <c r="Z95" s="250"/>
    </row>
    <row r="96" spans="1:26" x14ac:dyDescent="0.25">
      <c r="M96" s="250"/>
      <c r="N96" s="250"/>
      <c r="O96" s="250"/>
      <c r="P96" s="250"/>
      <c r="Q96" s="250"/>
      <c r="R96" s="250"/>
      <c r="S96" s="250"/>
      <c r="T96" s="250"/>
      <c r="U96" s="250"/>
      <c r="V96" s="250"/>
      <c r="W96" s="250"/>
      <c r="X96" s="250"/>
      <c r="Y96" s="250"/>
      <c r="Z96" s="250"/>
    </row>
    <row r="97" spans="13:26" x14ac:dyDescent="0.25">
      <c r="M97" s="250"/>
      <c r="N97" s="250"/>
      <c r="O97" s="250"/>
      <c r="P97" s="250"/>
      <c r="Q97" s="250"/>
      <c r="R97" s="250"/>
      <c r="S97" s="250"/>
      <c r="T97" s="250"/>
      <c r="U97" s="250"/>
      <c r="V97" s="250"/>
      <c r="W97" s="250"/>
      <c r="X97" s="250"/>
      <c r="Y97" s="250"/>
      <c r="Z97" s="250"/>
    </row>
    <row r="98" spans="13:26" x14ac:dyDescent="0.25">
      <c r="M98" s="250"/>
      <c r="N98" s="250"/>
      <c r="O98" s="250"/>
      <c r="P98" s="250"/>
      <c r="Q98" s="250"/>
      <c r="R98" s="250"/>
      <c r="S98" s="250"/>
      <c r="T98" s="250"/>
      <c r="U98" s="250"/>
      <c r="V98" s="250"/>
      <c r="W98" s="250"/>
      <c r="X98" s="250"/>
      <c r="Y98" s="250"/>
      <c r="Z98" s="250"/>
    </row>
    <row r="99" spans="13:26" x14ac:dyDescent="0.25">
      <c r="M99" s="250"/>
      <c r="N99" s="250"/>
      <c r="O99" s="250"/>
      <c r="P99" s="250"/>
      <c r="Q99" s="250"/>
      <c r="R99" s="250"/>
      <c r="S99" s="250"/>
      <c r="T99" s="250"/>
      <c r="U99" s="250"/>
      <c r="V99" s="250"/>
      <c r="W99" s="250"/>
      <c r="X99" s="250"/>
      <c r="Y99" s="250"/>
      <c r="Z99" s="250"/>
    </row>
    <row r="100" spans="13:26" x14ac:dyDescent="0.25">
      <c r="M100" s="250"/>
      <c r="N100" s="250"/>
      <c r="O100" s="250"/>
      <c r="P100" s="250"/>
      <c r="Q100" s="250"/>
      <c r="R100" s="250"/>
      <c r="S100" s="250"/>
      <c r="T100" s="250"/>
      <c r="U100" s="250"/>
      <c r="V100" s="250"/>
      <c r="W100" s="250"/>
      <c r="X100" s="250"/>
      <c r="Y100" s="250"/>
      <c r="Z100" s="250"/>
    </row>
    <row r="101" spans="13:26" x14ac:dyDescent="0.25">
      <c r="M101" s="250"/>
      <c r="N101" s="250"/>
      <c r="O101" s="250"/>
      <c r="P101" s="250"/>
      <c r="Q101" s="250"/>
      <c r="R101" s="250"/>
      <c r="S101" s="250"/>
      <c r="T101" s="250"/>
      <c r="U101" s="250"/>
      <c r="V101" s="250"/>
      <c r="W101" s="250"/>
      <c r="X101" s="250"/>
      <c r="Y101" s="250"/>
      <c r="Z101" s="250"/>
    </row>
    <row r="102" spans="13:26" x14ac:dyDescent="0.25">
      <c r="M102" s="250"/>
      <c r="N102" s="250"/>
      <c r="O102" s="250"/>
      <c r="P102" s="250"/>
      <c r="Q102" s="250"/>
      <c r="R102" s="250"/>
      <c r="S102" s="250"/>
      <c r="T102" s="250"/>
      <c r="U102" s="250"/>
      <c r="V102" s="250"/>
      <c r="W102" s="250"/>
      <c r="X102" s="250"/>
      <c r="Y102" s="250"/>
      <c r="Z102" s="250"/>
    </row>
    <row r="103" spans="13:26" x14ac:dyDescent="0.25">
      <c r="M103" s="250"/>
      <c r="N103" s="250"/>
      <c r="O103" s="250"/>
      <c r="P103" s="250"/>
      <c r="Q103" s="250"/>
      <c r="R103" s="250"/>
      <c r="S103" s="250"/>
      <c r="T103" s="250"/>
      <c r="U103" s="250"/>
      <c r="V103" s="250"/>
      <c r="W103" s="250"/>
      <c r="X103" s="250"/>
      <c r="Y103" s="250"/>
      <c r="Z103" s="250"/>
    </row>
    <row r="104" spans="13:26" x14ac:dyDescent="0.25">
      <c r="M104" s="250"/>
      <c r="N104" s="250"/>
      <c r="O104" s="250"/>
      <c r="P104" s="250"/>
      <c r="Q104" s="250"/>
      <c r="R104" s="250"/>
      <c r="S104" s="250"/>
      <c r="T104" s="250"/>
      <c r="U104" s="250"/>
      <c r="V104" s="250"/>
      <c r="W104" s="250"/>
      <c r="X104" s="250"/>
      <c r="Y104" s="250"/>
      <c r="Z104" s="250"/>
    </row>
    <row r="105" spans="13:26" x14ac:dyDescent="0.25">
      <c r="M105" s="250"/>
      <c r="N105" s="250"/>
      <c r="O105" s="250"/>
      <c r="P105" s="250"/>
      <c r="Q105" s="250"/>
      <c r="R105" s="250"/>
      <c r="S105" s="250"/>
      <c r="T105" s="250"/>
      <c r="U105" s="250"/>
      <c r="V105" s="250"/>
      <c r="W105" s="250"/>
      <c r="X105" s="250"/>
      <c r="Y105" s="250"/>
      <c r="Z105" s="250"/>
    </row>
    <row r="106" spans="13:26" x14ac:dyDescent="0.25">
      <c r="M106" s="250"/>
      <c r="N106" s="250"/>
      <c r="O106" s="250"/>
      <c r="P106" s="250"/>
      <c r="Q106" s="250"/>
      <c r="R106" s="250"/>
      <c r="S106" s="250"/>
      <c r="T106" s="250"/>
      <c r="U106" s="250"/>
      <c r="V106" s="250"/>
      <c r="W106" s="250"/>
      <c r="X106" s="250"/>
      <c r="Y106" s="250"/>
      <c r="Z106" s="250"/>
    </row>
    <row r="107" spans="13:26" x14ac:dyDescent="0.25">
      <c r="M107" s="250"/>
      <c r="N107" s="250"/>
      <c r="O107" s="250"/>
      <c r="P107" s="250"/>
      <c r="Q107" s="250"/>
      <c r="R107" s="250"/>
      <c r="S107" s="250"/>
      <c r="T107" s="250"/>
      <c r="U107" s="250"/>
      <c r="V107" s="250"/>
      <c r="W107" s="250"/>
      <c r="X107" s="250"/>
      <c r="Y107" s="250"/>
      <c r="Z107" s="250"/>
    </row>
    <row r="108" spans="13:26" x14ac:dyDescent="0.25">
      <c r="M108" s="250"/>
      <c r="N108" s="250"/>
      <c r="O108" s="250"/>
      <c r="P108" s="250"/>
      <c r="Q108" s="250"/>
      <c r="R108" s="250"/>
      <c r="S108" s="250"/>
      <c r="T108" s="250"/>
      <c r="U108" s="250"/>
      <c r="V108" s="250"/>
      <c r="W108" s="250"/>
      <c r="X108" s="250"/>
      <c r="Y108" s="250"/>
      <c r="Z108" s="250"/>
    </row>
    <row r="109" spans="13:26" x14ac:dyDescent="0.25">
      <c r="M109" s="250"/>
      <c r="N109" s="250"/>
      <c r="O109" s="250"/>
      <c r="P109" s="250"/>
      <c r="Q109" s="250"/>
      <c r="R109" s="250"/>
      <c r="S109" s="250"/>
      <c r="T109" s="250"/>
      <c r="U109" s="250"/>
      <c r="V109" s="250"/>
      <c r="W109" s="250"/>
      <c r="X109" s="250"/>
      <c r="Y109" s="250"/>
      <c r="Z109" s="250"/>
    </row>
    <row r="110" spans="13:26" x14ac:dyDescent="0.25">
      <c r="M110" s="250"/>
      <c r="N110" s="250"/>
      <c r="O110" s="250"/>
      <c r="P110" s="250"/>
      <c r="Q110" s="250"/>
      <c r="R110" s="250"/>
      <c r="S110" s="250"/>
      <c r="T110" s="250"/>
      <c r="U110" s="250"/>
      <c r="V110" s="250"/>
      <c r="W110" s="250"/>
      <c r="X110" s="250"/>
      <c r="Y110" s="250"/>
      <c r="Z110" s="250"/>
    </row>
    <row r="111" spans="13:26" x14ac:dyDescent="0.25">
      <c r="M111" s="250"/>
      <c r="N111" s="250"/>
      <c r="O111" s="250"/>
      <c r="P111" s="250"/>
      <c r="Q111" s="250"/>
      <c r="R111" s="250"/>
      <c r="S111" s="250"/>
      <c r="T111" s="250"/>
      <c r="U111" s="250"/>
      <c r="V111" s="250"/>
      <c r="W111" s="250"/>
      <c r="X111" s="250"/>
      <c r="Y111" s="250"/>
      <c r="Z111" s="250"/>
    </row>
    <row r="112" spans="13:26" x14ac:dyDescent="0.25">
      <c r="M112" s="250"/>
      <c r="N112" s="250"/>
      <c r="O112" s="250"/>
      <c r="P112" s="250"/>
      <c r="Q112" s="250"/>
      <c r="R112" s="250"/>
      <c r="S112" s="250"/>
      <c r="T112" s="250"/>
      <c r="U112" s="250"/>
      <c r="V112" s="250"/>
      <c r="W112" s="250"/>
      <c r="X112" s="250"/>
      <c r="Y112" s="250"/>
      <c r="Z112" s="250"/>
    </row>
    <row r="113" spans="13:26" x14ac:dyDescent="0.25">
      <c r="M113" s="250"/>
      <c r="N113" s="250"/>
      <c r="O113" s="250"/>
      <c r="P113" s="250"/>
      <c r="Q113" s="250"/>
      <c r="R113" s="250"/>
      <c r="S113" s="250"/>
      <c r="T113" s="250"/>
      <c r="U113" s="250"/>
      <c r="V113" s="250"/>
      <c r="W113" s="250"/>
      <c r="X113" s="250"/>
      <c r="Y113" s="250"/>
      <c r="Z113" s="250"/>
    </row>
    <row r="114" spans="13:26" x14ac:dyDescent="0.25">
      <c r="M114" s="250"/>
      <c r="N114" s="250"/>
      <c r="O114" s="250"/>
      <c r="P114" s="250"/>
      <c r="Q114" s="250"/>
      <c r="R114" s="250"/>
      <c r="S114" s="250"/>
      <c r="T114" s="250"/>
      <c r="U114" s="250"/>
      <c r="V114" s="250"/>
      <c r="W114" s="250"/>
      <c r="X114" s="250"/>
      <c r="Y114" s="250"/>
      <c r="Z114" s="250"/>
    </row>
    <row r="115" spans="13:26" x14ac:dyDescent="0.25">
      <c r="M115" s="250"/>
      <c r="N115" s="250"/>
      <c r="O115" s="250"/>
      <c r="P115" s="250"/>
      <c r="Q115" s="250"/>
      <c r="R115" s="250"/>
      <c r="S115" s="250"/>
      <c r="T115" s="250"/>
      <c r="U115" s="250"/>
      <c r="V115" s="250"/>
      <c r="W115" s="250"/>
      <c r="X115" s="250"/>
      <c r="Y115" s="250"/>
      <c r="Z115" s="250"/>
    </row>
    <row r="116" spans="13:26" x14ac:dyDescent="0.25">
      <c r="M116" s="250"/>
      <c r="N116" s="250"/>
      <c r="O116" s="250"/>
      <c r="P116" s="250"/>
      <c r="Q116" s="250"/>
      <c r="R116" s="250"/>
      <c r="S116" s="250"/>
      <c r="T116" s="250"/>
      <c r="U116" s="250"/>
      <c r="V116" s="250"/>
      <c r="W116" s="250"/>
      <c r="X116" s="250"/>
      <c r="Y116" s="250"/>
      <c r="Z116" s="250"/>
    </row>
    <row r="117" spans="13:26" x14ac:dyDescent="0.25">
      <c r="M117" s="250"/>
      <c r="N117" s="250"/>
      <c r="O117" s="250"/>
      <c r="P117" s="250"/>
      <c r="Q117" s="250"/>
      <c r="R117" s="250"/>
      <c r="S117" s="250"/>
      <c r="T117" s="250"/>
      <c r="U117" s="250"/>
      <c r="V117" s="250"/>
      <c r="W117" s="250"/>
      <c r="X117" s="250"/>
      <c r="Y117" s="250"/>
      <c r="Z117" s="250"/>
    </row>
    <row r="118" spans="13:26" x14ac:dyDescent="0.25">
      <c r="M118" s="250"/>
      <c r="N118" s="250"/>
      <c r="O118" s="250"/>
      <c r="P118" s="250"/>
      <c r="Q118" s="250"/>
      <c r="R118" s="250"/>
      <c r="S118" s="250"/>
      <c r="T118" s="250"/>
      <c r="U118" s="250"/>
      <c r="V118" s="250"/>
      <c r="W118" s="250"/>
      <c r="X118" s="250"/>
      <c r="Y118" s="250"/>
      <c r="Z118" s="250"/>
    </row>
    <row r="119" spans="13:26" x14ac:dyDescent="0.25">
      <c r="M119" s="250"/>
      <c r="N119" s="250"/>
      <c r="O119" s="250"/>
      <c r="P119" s="250"/>
      <c r="Q119" s="250"/>
      <c r="R119" s="250"/>
      <c r="S119" s="250"/>
      <c r="T119" s="250"/>
      <c r="U119" s="250"/>
      <c r="V119" s="250"/>
      <c r="W119" s="250"/>
      <c r="X119" s="250"/>
      <c r="Y119" s="250"/>
      <c r="Z119" s="250"/>
    </row>
    <row r="120" spans="13:26" x14ac:dyDescent="0.25">
      <c r="M120" s="250"/>
      <c r="N120" s="250"/>
      <c r="O120" s="250"/>
      <c r="P120" s="250"/>
      <c r="Q120" s="250"/>
      <c r="R120" s="250"/>
      <c r="S120" s="250"/>
      <c r="T120" s="250"/>
      <c r="U120" s="250"/>
      <c r="V120" s="250"/>
      <c r="W120" s="250"/>
      <c r="X120" s="250"/>
      <c r="Y120" s="250"/>
      <c r="Z120" s="250"/>
    </row>
    <row r="121" spans="13:26" x14ac:dyDescent="0.25">
      <c r="M121" s="250"/>
      <c r="N121" s="250"/>
      <c r="O121" s="250"/>
      <c r="P121" s="250"/>
      <c r="Q121" s="250"/>
      <c r="R121" s="250"/>
      <c r="S121" s="250"/>
      <c r="T121" s="250"/>
      <c r="U121" s="250"/>
      <c r="V121" s="250"/>
      <c r="W121" s="250"/>
      <c r="X121" s="250"/>
      <c r="Y121" s="250"/>
      <c r="Z121" s="250"/>
    </row>
    <row r="122" spans="13:26" x14ac:dyDescent="0.25">
      <c r="M122" s="250"/>
      <c r="N122" s="250"/>
      <c r="O122" s="250"/>
      <c r="P122" s="250"/>
      <c r="Q122" s="250"/>
      <c r="R122" s="250"/>
      <c r="S122" s="250"/>
      <c r="T122" s="250"/>
      <c r="U122" s="250"/>
      <c r="V122" s="250"/>
      <c r="W122" s="250"/>
      <c r="X122" s="250"/>
      <c r="Y122" s="250"/>
      <c r="Z122" s="250"/>
    </row>
    <row r="123" spans="13:26" x14ac:dyDescent="0.25">
      <c r="M123" s="250"/>
      <c r="N123" s="250"/>
      <c r="O123" s="250"/>
      <c r="P123" s="250"/>
      <c r="Q123" s="250"/>
      <c r="R123" s="250"/>
      <c r="S123" s="250"/>
      <c r="T123" s="250"/>
      <c r="U123" s="250"/>
      <c r="V123" s="250"/>
      <c r="W123" s="250"/>
      <c r="X123" s="250"/>
      <c r="Y123" s="250"/>
      <c r="Z123" s="250"/>
    </row>
    <row r="124" spans="13:26" x14ac:dyDescent="0.25">
      <c r="M124" s="250"/>
      <c r="N124" s="250"/>
      <c r="O124" s="250"/>
      <c r="P124" s="250"/>
      <c r="Q124" s="250"/>
      <c r="R124" s="250"/>
      <c r="S124" s="250"/>
      <c r="T124" s="250"/>
      <c r="U124" s="250"/>
      <c r="V124" s="250"/>
      <c r="W124" s="250"/>
      <c r="X124" s="250"/>
      <c r="Y124" s="250"/>
      <c r="Z124" s="250"/>
    </row>
    <row r="125" spans="13:26" x14ac:dyDescent="0.25">
      <c r="M125" s="250"/>
      <c r="N125" s="250"/>
      <c r="O125" s="250"/>
      <c r="P125" s="250"/>
      <c r="Q125" s="250"/>
      <c r="R125" s="250"/>
      <c r="S125" s="250"/>
      <c r="T125" s="250"/>
      <c r="U125" s="250"/>
      <c r="V125" s="250"/>
      <c r="W125" s="250"/>
      <c r="X125" s="250"/>
      <c r="Y125" s="250"/>
      <c r="Z125" s="250"/>
    </row>
    <row r="126" spans="13:26" x14ac:dyDescent="0.25">
      <c r="M126" s="250"/>
      <c r="N126" s="250"/>
      <c r="O126" s="250"/>
      <c r="P126" s="250"/>
      <c r="Q126" s="250"/>
      <c r="R126" s="250"/>
      <c r="S126" s="250"/>
      <c r="T126" s="250"/>
      <c r="U126" s="250"/>
      <c r="V126" s="250"/>
      <c r="W126" s="250"/>
      <c r="X126" s="250"/>
      <c r="Y126" s="250"/>
      <c r="Z126" s="250"/>
    </row>
    <row r="127" spans="13:26" x14ac:dyDescent="0.25">
      <c r="M127" s="250"/>
      <c r="N127" s="250"/>
      <c r="O127" s="250"/>
      <c r="P127" s="250"/>
      <c r="Q127" s="250"/>
      <c r="R127" s="250"/>
      <c r="S127" s="250"/>
      <c r="T127" s="250"/>
      <c r="U127" s="250"/>
      <c r="V127" s="250"/>
      <c r="W127" s="250"/>
      <c r="X127" s="250"/>
      <c r="Y127" s="250"/>
      <c r="Z127" s="250"/>
    </row>
    <row r="128" spans="13:26" x14ac:dyDescent="0.25">
      <c r="M128" s="250"/>
      <c r="N128" s="250"/>
      <c r="O128" s="250"/>
      <c r="P128" s="250"/>
      <c r="Q128" s="250"/>
      <c r="R128" s="250"/>
      <c r="S128" s="250"/>
      <c r="T128" s="250"/>
      <c r="U128" s="250"/>
      <c r="V128" s="250"/>
      <c r="W128" s="250"/>
      <c r="X128" s="250"/>
      <c r="Y128" s="250"/>
      <c r="Z128" s="250"/>
    </row>
    <row r="129" spans="13:26" x14ac:dyDescent="0.25">
      <c r="M129" s="250"/>
      <c r="N129" s="250"/>
      <c r="O129" s="250"/>
      <c r="P129" s="250"/>
      <c r="Q129" s="250"/>
      <c r="R129" s="250"/>
      <c r="S129" s="250"/>
      <c r="T129" s="250"/>
      <c r="U129" s="250"/>
      <c r="V129" s="250"/>
      <c r="W129" s="250"/>
      <c r="X129" s="250"/>
      <c r="Y129" s="250"/>
      <c r="Z129" s="250"/>
    </row>
    <row r="130" spans="13:26" x14ac:dyDescent="0.25">
      <c r="M130" s="250"/>
      <c r="N130" s="250"/>
      <c r="O130" s="250"/>
      <c r="P130" s="250"/>
      <c r="Q130" s="250"/>
      <c r="R130" s="250"/>
      <c r="S130" s="250"/>
      <c r="T130" s="250"/>
      <c r="U130" s="250"/>
      <c r="V130" s="250"/>
      <c r="W130" s="250"/>
      <c r="X130" s="250"/>
      <c r="Y130" s="250"/>
      <c r="Z130" s="250"/>
    </row>
    <row r="131" spans="13:26" x14ac:dyDescent="0.25">
      <c r="M131" s="250"/>
      <c r="N131" s="250"/>
      <c r="O131" s="250"/>
      <c r="P131" s="250"/>
      <c r="Q131" s="250"/>
      <c r="R131" s="250"/>
      <c r="S131" s="250"/>
      <c r="T131" s="250"/>
      <c r="U131" s="250"/>
      <c r="V131" s="250"/>
      <c r="W131" s="250"/>
      <c r="X131" s="250"/>
      <c r="Y131" s="250"/>
      <c r="Z131" s="250"/>
    </row>
    <row r="132" spans="13:26" x14ac:dyDescent="0.25">
      <c r="M132" s="250"/>
      <c r="N132" s="250"/>
      <c r="O132" s="250"/>
      <c r="P132" s="250"/>
      <c r="Q132" s="250"/>
      <c r="R132" s="250"/>
      <c r="S132" s="250"/>
      <c r="T132" s="250"/>
      <c r="U132" s="250"/>
      <c r="V132" s="250"/>
      <c r="W132" s="250"/>
      <c r="X132" s="250"/>
      <c r="Y132" s="250"/>
      <c r="Z132" s="250"/>
    </row>
    <row r="133" spans="13:26" x14ac:dyDescent="0.25">
      <c r="M133" s="250"/>
      <c r="N133" s="250"/>
      <c r="O133" s="250"/>
      <c r="P133" s="250"/>
      <c r="Q133" s="250"/>
      <c r="R133" s="250"/>
      <c r="S133" s="250"/>
      <c r="T133" s="250"/>
      <c r="U133" s="250"/>
      <c r="V133" s="250"/>
      <c r="W133" s="250"/>
      <c r="X133" s="250"/>
      <c r="Y133" s="250"/>
      <c r="Z133" s="250"/>
    </row>
    <row r="134" spans="13:26" x14ac:dyDescent="0.25">
      <c r="M134" s="250"/>
      <c r="N134" s="250"/>
      <c r="O134" s="250"/>
      <c r="P134" s="250"/>
      <c r="Q134" s="250"/>
      <c r="R134" s="250"/>
      <c r="S134" s="250"/>
      <c r="T134" s="250"/>
      <c r="U134" s="250"/>
      <c r="V134" s="250"/>
      <c r="W134" s="250"/>
      <c r="X134" s="250"/>
      <c r="Y134" s="250"/>
      <c r="Z134" s="250"/>
    </row>
    <row r="135" spans="13:26" x14ac:dyDescent="0.25">
      <c r="M135" s="250"/>
      <c r="N135" s="250"/>
      <c r="O135" s="250"/>
      <c r="P135" s="250"/>
      <c r="Q135" s="250"/>
      <c r="R135" s="250"/>
      <c r="S135" s="250"/>
      <c r="T135" s="250"/>
      <c r="U135" s="250"/>
      <c r="V135" s="250"/>
      <c r="W135" s="250"/>
      <c r="X135" s="250"/>
      <c r="Y135" s="250"/>
      <c r="Z135" s="250"/>
    </row>
    <row r="136" spans="13:26" x14ac:dyDescent="0.25">
      <c r="M136" s="250"/>
      <c r="N136" s="250"/>
      <c r="O136" s="250"/>
      <c r="P136" s="250"/>
      <c r="Q136" s="250"/>
      <c r="R136" s="250"/>
      <c r="S136" s="250"/>
      <c r="T136" s="250"/>
      <c r="U136" s="250"/>
      <c r="V136" s="250"/>
      <c r="W136" s="250"/>
      <c r="X136" s="250"/>
      <c r="Y136" s="250"/>
      <c r="Z136" s="250"/>
    </row>
    <row r="137" spans="13:26" x14ac:dyDescent="0.25">
      <c r="M137" s="250"/>
      <c r="N137" s="250"/>
      <c r="O137" s="250"/>
      <c r="P137" s="250"/>
      <c r="Q137" s="250"/>
      <c r="R137" s="250"/>
      <c r="S137" s="250"/>
      <c r="T137" s="250"/>
      <c r="U137" s="250"/>
      <c r="V137" s="250"/>
      <c r="W137" s="250"/>
      <c r="X137" s="250"/>
      <c r="Y137" s="250"/>
      <c r="Z137" s="250"/>
    </row>
    <row r="138" spans="13:26" x14ac:dyDescent="0.25">
      <c r="M138" s="250"/>
      <c r="N138" s="250"/>
      <c r="O138" s="250"/>
      <c r="P138" s="250"/>
      <c r="Q138" s="250"/>
      <c r="R138" s="250"/>
      <c r="S138" s="250"/>
      <c r="T138" s="250"/>
      <c r="U138" s="250"/>
      <c r="V138" s="250"/>
      <c r="W138" s="250"/>
      <c r="X138" s="250"/>
      <c r="Y138" s="250"/>
      <c r="Z138" s="250"/>
    </row>
    <row r="139" spans="13:26" x14ac:dyDescent="0.25">
      <c r="M139" s="250"/>
      <c r="N139" s="250"/>
      <c r="O139" s="250"/>
      <c r="P139" s="250"/>
      <c r="Q139" s="250"/>
      <c r="R139" s="250"/>
      <c r="S139" s="250"/>
      <c r="T139" s="250"/>
      <c r="U139" s="250"/>
      <c r="V139" s="250"/>
      <c r="W139" s="250"/>
      <c r="X139" s="250"/>
      <c r="Y139" s="250"/>
      <c r="Z139" s="250"/>
    </row>
    <row r="140" spans="13:26" x14ac:dyDescent="0.25">
      <c r="M140" s="250"/>
      <c r="N140" s="250"/>
      <c r="O140" s="250"/>
      <c r="P140" s="250"/>
      <c r="Q140" s="250"/>
      <c r="R140" s="250"/>
      <c r="S140" s="250"/>
      <c r="T140" s="250"/>
      <c r="U140" s="250"/>
      <c r="V140" s="250"/>
      <c r="W140" s="250"/>
      <c r="X140" s="250"/>
      <c r="Y140" s="250"/>
      <c r="Z140" s="250"/>
    </row>
    <row r="141" spans="13:26" x14ac:dyDescent="0.25">
      <c r="M141" s="250"/>
      <c r="N141" s="250"/>
      <c r="O141" s="250"/>
      <c r="P141" s="250"/>
      <c r="Q141" s="250"/>
      <c r="R141" s="250"/>
      <c r="S141" s="250"/>
      <c r="T141" s="250"/>
      <c r="U141" s="250"/>
      <c r="V141" s="250"/>
      <c r="W141" s="250"/>
      <c r="X141" s="250"/>
      <c r="Y141" s="250"/>
      <c r="Z141" s="250"/>
    </row>
    <row r="142" spans="13:26" x14ac:dyDescent="0.25">
      <c r="M142" s="250"/>
      <c r="N142" s="250"/>
      <c r="O142" s="250"/>
      <c r="P142" s="250"/>
      <c r="Q142" s="250"/>
      <c r="R142" s="250"/>
      <c r="S142" s="250"/>
      <c r="T142" s="250"/>
      <c r="U142" s="250"/>
      <c r="V142" s="250"/>
      <c r="W142" s="250"/>
      <c r="X142" s="250"/>
      <c r="Y142" s="250"/>
      <c r="Z142" s="250"/>
    </row>
    <row r="143" spans="13:26" x14ac:dyDescent="0.25">
      <c r="M143" s="250"/>
      <c r="N143" s="250"/>
      <c r="O143" s="250"/>
      <c r="P143" s="250"/>
      <c r="Q143" s="250"/>
      <c r="R143" s="250"/>
      <c r="S143" s="250"/>
      <c r="T143" s="250"/>
      <c r="U143" s="250"/>
      <c r="V143" s="250"/>
      <c r="W143" s="250"/>
      <c r="X143" s="250"/>
      <c r="Y143" s="250"/>
      <c r="Z143" s="250"/>
    </row>
    <row r="144" spans="13:26" x14ac:dyDescent="0.25">
      <c r="M144" s="250"/>
      <c r="N144" s="250"/>
      <c r="O144" s="250"/>
      <c r="P144" s="250"/>
      <c r="Q144" s="250"/>
      <c r="R144" s="250"/>
      <c r="S144" s="250"/>
      <c r="T144" s="250"/>
      <c r="U144" s="250"/>
      <c r="V144" s="250"/>
      <c r="W144" s="250"/>
      <c r="X144" s="250"/>
      <c r="Y144" s="250"/>
      <c r="Z144" s="250"/>
    </row>
    <row r="145" spans="13:26" x14ac:dyDescent="0.25">
      <c r="M145" s="250"/>
      <c r="N145" s="250"/>
      <c r="O145" s="250"/>
      <c r="P145" s="250"/>
      <c r="Q145" s="250"/>
      <c r="R145" s="250"/>
      <c r="S145" s="250"/>
      <c r="T145" s="250"/>
      <c r="U145" s="250"/>
      <c r="V145" s="250"/>
      <c r="W145" s="250"/>
      <c r="X145" s="250"/>
      <c r="Y145" s="250"/>
      <c r="Z145" s="250"/>
    </row>
    <row r="146" spans="13:26" x14ac:dyDescent="0.25">
      <c r="M146" s="250"/>
      <c r="N146" s="250"/>
      <c r="O146" s="250"/>
      <c r="P146" s="250"/>
      <c r="Q146" s="250"/>
      <c r="R146" s="250"/>
      <c r="S146" s="250"/>
      <c r="T146" s="250"/>
      <c r="U146" s="250"/>
      <c r="V146" s="250"/>
      <c r="W146" s="250"/>
      <c r="X146" s="250"/>
      <c r="Y146" s="250"/>
      <c r="Z146" s="250"/>
    </row>
    <row r="147" spans="13:26" x14ac:dyDescent="0.25">
      <c r="M147" s="250"/>
      <c r="N147" s="250"/>
      <c r="O147" s="250"/>
      <c r="P147" s="250"/>
      <c r="Q147" s="250"/>
      <c r="R147" s="250"/>
      <c r="S147" s="250"/>
      <c r="T147" s="250"/>
      <c r="U147" s="250"/>
      <c r="V147" s="250"/>
      <c r="W147" s="250"/>
      <c r="X147" s="250"/>
      <c r="Y147" s="250"/>
      <c r="Z147" s="250"/>
    </row>
    <row r="148" spans="13:26" x14ac:dyDescent="0.25">
      <c r="M148" s="250"/>
      <c r="N148" s="250"/>
      <c r="O148" s="250"/>
      <c r="P148" s="250"/>
      <c r="Q148" s="250"/>
      <c r="R148" s="250"/>
      <c r="S148" s="250"/>
      <c r="T148" s="250"/>
      <c r="U148" s="250"/>
      <c r="V148" s="250"/>
      <c r="W148" s="250"/>
      <c r="X148" s="250"/>
      <c r="Y148" s="250"/>
      <c r="Z148" s="250"/>
    </row>
    <row r="149" spans="13:26" x14ac:dyDescent="0.25">
      <c r="M149" s="250"/>
      <c r="N149" s="250"/>
      <c r="O149" s="250"/>
      <c r="P149" s="250"/>
      <c r="Q149" s="250"/>
      <c r="R149" s="250"/>
      <c r="S149" s="250"/>
      <c r="T149" s="250"/>
      <c r="U149" s="250"/>
      <c r="V149" s="250"/>
      <c r="W149" s="250"/>
      <c r="X149" s="250"/>
      <c r="Y149" s="250"/>
      <c r="Z149" s="250"/>
    </row>
    <row r="150" spans="13:26" x14ac:dyDescent="0.25">
      <c r="M150" s="250"/>
      <c r="N150" s="250"/>
      <c r="O150" s="250"/>
      <c r="P150" s="250"/>
      <c r="Q150" s="250"/>
      <c r="R150" s="250"/>
      <c r="S150" s="250"/>
      <c r="T150" s="250"/>
      <c r="U150" s="250"/>
      <c r="V150" s="250"/>
      <c r="W150" s="250"/>
      <c r="X150" s="250"/>
      <c r="Y150" s="250"/>
      <c r="Z150" s="250"/>
    </row>
    <row r="151" spans="13:26" x14ac:dyDescent="0.25">
      <c r="M151" s="250"/>
      <c r="N151" s="250"/>
      <c r="O151" s="250"/>
      <c r="P151" s="250"/>
      <c r="Q151" s="250"/>
      <c r="R151" s="250"/>
      <c r="S151" s="250"/>
      <c r="T151" s="250"/>
      <c r="U151" s="250"/>
      <c r="V151" s="250"/>
      <c r="W151" s="250"/>
      <c r="X151" s="250"/>
      <c r="Y151" s="250"/>
      <c r="Z151" s="250"/>
    </row>
    <row r="152" spans="13:26" x14ac:dyDescent="0.25">
      <c r="M152" s="250"/>
      <c r="N152" s="250"/>
      <c r="O152" s="250"/>
      <c r="P152" s="250"/>
      <c r="Q152" s="250"/>
      <c r="R152" s="250"/>
      <c r="S152" s="250"/>
      <c r="T152" s="250"/>
      <c r="U152" s="250"/>
      <c r="V152" s="250"/>
      <c r="W152" s="250"/>
      <c r="X152" s="250"/>
      <c r="Y152" s="250"/>
      <c r="Z152" s="250"/>
    </row>
    <row r="153" spans="13:26" x14ac:dyDescent="0.25">
      <c r="M153" s="250"/>
      <c r="N153" s="250"/>
      <c r="O153" s="250"/>
      <c r="P153" s="250"/>
      <c r="Q153" s="250"/>
      <c r="R153" s="250"/>
      <c r="S153" s="250"/>
      <c r="T153" s="250"/>
      <c r="U153" s="250"/>
      <c r="V153" s="250"/>
      <c r="W153" s="250"/>
      <c r="X153" s="250"/>
      <c r="Y153" s="250"/>
      <c r="Z153" s="250"/>
    </row>
    <row r="154" spans="13:26" x14ac:dyDescent="0.25">
      <c r="M154" s="250"/>
      <c r="N154" s="250"/>
      <c r="O154" s="250"/>
      <c r="P154" s="250"/>
      <c r="Q154" s="250"/>
      <c r="R154" s="250"/>
      <c r="S154" s="250"/>
      <c r="T154" s="250"/>
      <c r="U154" s="250"/>
      <c r="V154" s="250"/>
      <c r="W154" s="250"/>
      <c r="X154" s="250"/>
      <c r="Y154" s="250"/>
      <c r="Z154" s="250"/>
    </row>
    <row r="155" spans="13:26" x14ac:dyDescent="0.25">
      <c r="M155" s="250"/>
      <c r="N155" s="250"/>
      <c r="O155" s="250"/>
      <c r="P155" s="250"/>
      <c r="Q155" s="250"/>
      <c r="R155" s="250"/>
      <c r="S155" s="250"/>
      <c r="T155" s="250"/>
      <c r="U155" s="250"/>
      <c r="V155" s="250"/>
      <c r="W155" s="250"/>
      <c r="X155" s="250"/>
      <c r="Y155" s="250"/>
      <c r="Z155" s="250"/>
    </row>
    <row r="156" spans="13:26" x14ac:dyDescent="0.25">
      <c r="M156" s="250"/>
      <c r="N156" s="250"/>
      <c r="O156" s="250"/>
      <c r="P156" s="250"/>
      <c r="Q156" s="250"/>
      <c r="R156" s="250"/>
      <c r="S156" s="250"/>
      <c r="T156" s="250"/>
      <c r="U156" s="250"/>
      <c r="V156" s="250"/>
      <c r="W156" s="250"/>
      <c r="X156" s="250"/>
      <c r="Y156" s="250"/>
      <c r="Z156" s="250"/>
    </row>
    <row r="157" spans="13:26" x14ac:dyDescent="0.25">
      <c r="M157" s="250"/>
      <c r="N157" s="250"/>
      <c r="O157" s="250"/>
      <c r="P157" s="250"/>
      <c r="Q157" s="250"/>
      <c r="R157" s="250"/>
      <c r="S157" s="250"/>
      <c r="T157" s="250"/>
      <c r="U157" s="250"/>
      <c r="V157" s="250"/>
      <c r="W157" s="250"/>
      <c r="X157" s="250"/>
      <c r="Y157" s="250"/>
      <c r="Z157" s="250"/>
    </row>
    <row r="158" spans="13:26" x14ac:dyDescent="0.25">
      <c r="M158" s="250"/>
      <c r="N158" s="250"/>
      <c r="O158" s="250"/>
      <c r="P158" s="250"/>
      <c r="Q158" s="250"/>
      <c r="R158" s="250"/>
      <c r="S158" s="250"/>
      <c r="T158" s="250"/>
      <c r="U158" s="250"/>
      <c r="V158" s="250"/>
      <c r="W158" s="250"/>
      <c r="X158" s="250"/>
      <c r="Y158" s="250"/>
      <c r="Z158" s="250"/>
    </row>
    <row r="159" spans="13:26" x14ac:dyDescent="0.25">
      <c r="M159" s="250"/>
      <c r="N159" s="250"/>
      <c r="O159" s="250"/>
      <c r="P159" s="250"/>
      <c r="Q159" s="250"/>
      <c r="R159" s="250"/>
      <c r="S159" s="250"/>
      <c r="T159" s="250"/>
      <c r="U159" s="250"/>
      <c r="V159" s="250"/>
      <c r="W159" s="250"/>
      <c r="X159" s="250"/>
      <c r="Y159" s="250"/>
      <c r="Z159" s="250"/>
    </row>
    <row r="160" spans="13:26" x14ac:dyDescent="0.25">
      <c r="M160" s="250"/>
      <c r="N160" s="250"/>
      <c r="O160" s="250"/>
      <c r="P160" s="250"/>
      <c r="Q160" s="250"/>
      <c r="R160" s="250"/>
      <c r="S160" s="250"/>
      <c r="T160" s="250"/>
      <c r="U160" s="250"/>
      <c r="V160" s="250"/>
      <c r="W160" s="250"/>
      <c r="X160" s="250"/>
      <c r="Y160" s="250"/>
      <c r="Z160" s="250"/>
    </row>
    <row r="161" spans="13:26" x14ac:dyDescent="0.25">
      <c r="M161" s="250"/>
      <c r="N161" s="250"/>
      <c r="O161" s="250"/>
      <c r="P161" s="250"/>
      <c r="Q161" s="250"/>
      <c r="R161" s="250"/>
      <c r="S161" s="250"/>
      <c r="T161" s="250"/>
      <c r="U161" s="250"/>
      <c r="V161" s="250"/>
      <c r="W161" s="250"/>
      <c r="X161" s="250"/>
      <c r="Y161" s="250"/>
      <c r="Z161" s="250"/>
    </row>
    <row r="162" spans="13:26" x14ac:dyDescent="0.25">
      <c r="M162" s="250"/>
      <c r="N162" s="250"/>
      <c r="O162" s="250"/>
      <c r="P162" s="250"/>
      <c r="Q162" s="250"/>
      <c r="R162" s="250"/>
      <c r="S162" s="250"/>
      <c r="T162" s="250"/>
      <c r="U162" s="250"/>
      <c r="V162" s="250"/>
      <c r="W162" s="250"/>
      <c r="X162" s="250"/>
      <c r="Y162" s="250"/>
      <c r="Z162" s="250"/>
    </row>
    <row r="163" spans="13:26" x14ac:dyDescent="0.25">
      <c r="M163" s="250"/>
      <c r="N163" s="250"/>
      <c r="O163" s="250"/>
      <c r="P163" s="250"/>
      <c r="Q163" s="250"/>
      <c r="R163" s="250"/>
      <c r="S163" s="250"/>
      <c r="T163" s="250"/>
      <c r="U163" s="250"/>
      <c r="V163" s="250"/>
      <c r="W163" s="250"/>
      <c r="X163" s="250"/>
      <c r="Y163" s="250"/>
      <c r="Z163" s="250"/>
    </row>
    <row r="164" spans="13:26" x14ac:dyDescent="0.25">
      <c r="M164" s="250"/>
      <c r="N164" s="250"/>
      <c r="O164" s="250"/>
      <c r="P164" s="250"/>
      <c r="Q164" s="250"/>
      <c r="R164" s="250"/>
      <c r="S164" s="250"/>
      <c r="T164" s="250"/>
      <c r="U164" s="250"/>
      <c r="V164" s="250"/>
      <c r="W164" s="250"/>
      <c r="X164" s="250"/>
      <c r="Y164" s="250"/>
      <c r="Z164" s="250"/>
    </row>
    <row r="165" spans="13:26" x14ac:dyDescent="0.25">
      <c r="M165" s="250"/>
      <c r="N165" s="250"/>
      <c r="O165" s="250"/>
      <c r="P165" s="250"/>
      <c r="Q165" s="250"/>
      <c r="R165" s="250"/>
      <c r="S165" s="250"/>
      <c r="T165" s="250"/>
      <c r="U165" s="250"/>
      <c r="V165" s="250"/>
      <c r="W165" s="250"/>
      <c r="X165" s="250"/>
      <c r="Y165" s="250"/>
      <c r="Z165" s="250"/>
    </row>
    <row r="166" spans="13:26" x14ac:dyDescent="0.25">
      <c r="M166" s="250"/>
      <c r="N166" s="250"/>
      <c r="O166" s="250"/>
      <c r="P166" s="250"/>
      <c r="Q166" s="250"/>
      <c r="R166" s="250"/>
      <c r="S166" s="250"/>
      <c r="T166" s="250"/>
      <c r="U166" s="250"/>
      <c r="V166" s="250"/>
      <c r="W166" s="250"/>
      <c r="X166" s="250"/>
      <c r="Y166" s="250"/>
      <c r="Z166" s="250"/>
    </row>
    <row r="167" spans="13:26" x14ac:dyDescent="0.25">
      <c r="M167" s="250"/>
      <c r="N167" s="250"/>
      <c r="O167" s="250"/>
      <c r="P167" s="250"/>
      <c r="Q167" s="250"/>
      <c r="R167" s="250"/>
      <c r="S167" s="250"/>
      <c r="T167" s="250"/>
      <c r="U167" s="250"/>
      <c r="V167" s="250"/>
      <c r="W167" s="250"/>
      <c r="X167" s="250"/>
      <c r="Y167" s="250"/>
      <c r="Z167" s="250"/>
    </row>
    <row r="168" spans="13:26" x14ac:dyDescent="0.25">
      <c r="M168" s="250"/>
      <c r="N168" s="250"/>
      <c r="O168" s="250"/>
      <c r="P168" s="250"/>
      <c r="Q168" s="250"/>
      <c r="R168" s="250"/>
      <c r="S168" s="250"/>
      <c r="T168" s="250"/>
      <c r="U168" s="250"/>
      <c r="V168" s="250"/>
      <c r="W168" s="250"/>
      <c r="X168" s="250"/>
      <c r="Y168" s="250"/>
      <c r="Z168" s="250"/>
    </row>
    <row r="169" spans="13:26" x14ac:dyDescent="0.25">
      <c r="M169" s="250"/>
      <c r="N169" s="250"/>
      <c r="O169" s="250"/>
      <c r="P169" s="250"/>
      <c r="Q169" s="250"/>
      <c r="R169" s="250"/>
      <c r="S169" s="250"/>
      <c r="T169" s="250"/>
      <c r="U169" s="250"/>
      <c r="V169" s="250"/>
      <c r="W169" s="250"/>
      <c r="X169" s="250"/>
      <c r="Y169" s="250"/>
      <c r="Z169" s="250"/>
    </row>
    <row r="170" spans="13:26" x14ac:dyDescent="0.25">
      <c r="M170" s="250"/>
      <c r="N170" s="250"/>
      <c r="O170" s="250"/>
      <c r="P170" s="250"/>
      <c r="Q170" s="250"/>
      <c r="R170" s="250"/>
      <c r="S170" s="250"/>
      <c r="T170" s="250"/>
      <c r="U170" s="250"/>
      <c r="V170" s="250"/>
      <c r="W170" s="250"/>
      <c r="X170" s="250"/>
      <c r="Y170" s="250"/>
      <c r="Z170" s="250"/>
    </row>
    <row r="171" spans="13:26" x14ac:dyDescent="0.25">
      <c r="M171" s="250"/>
      <c r="N171" s="250"/>
      <c r="O171" s="250"/>
      <c r="P171" s="250"/>
      <c r="Q171" s="250"/>
      <c r="R171" s="250"/>
      <c r="S171" s="250"/>
      <c r="T171" s="250"/>
      <c r="U171" s="250"/>
      <c r="V171" s="250"/>
      <c r="W171" s="250"/>
      <c r="X171" s="250"/>
      <c r="Y171" s="250"/>
      <c r="Z171" s="250"/>
    </row>
    <row r="172" spans="13:26" x14ac:dyDescent="0.25">
      <c r="M172" s="250"/>
      <c r="N172" s="250"/>
      <c r="O172" s="250"/>
      <c r="P172" s="250"/>
      <c r="Q172" s="250"/>
      <c r="R172" s="250"/>
      <c r="S172" s="250"/>
      <c r="T172" s="250"/>
      <c r="U172" s="250"/>
      <c r="V172" s="250"/>
      <c r="W172" s="250"/>
      <c r="X172" s="250"/>
      <c r="Y172" s="250"/>
      <c r="Z172" s="250"/>
    </row>
    <row r="173" spans="13:26" x14ac:dyDescent="0.25">
      <c r="M173" s="250"/>
      <c r="N173" s="250"/>
      <c r="O173" s="250"/>
      <c r="P173" s="250"/>
      <c r="Q173" s="250"/>
      <c r="R173" s="250"/>
      <c r="S173" s="250"/>
      <c r="T173" s="250"/>
      <c r="U173" s="250"/>
      <c r="V173" s="250"/>
      <c r="W173" s="250"/>
      <c r="X173" s="250"/>
      <c r="Y173" s="250"/>
      <c r="Z173" s="250"/>
    </row>
    <row r="174" spans="13:26" x14ac:dyDescent="0.25">
      <c r="M174" s="250"/>
      <c r="N174" s="250"/>
      <c r="O174" s="250"/>
      <c r="P174" s="250"/>
      <c r="Q174" s="250"/>
      <c r="R174" s="250"/>
    </row>
    <row r="175" spans="13:26" x14ac:dyDescent="0.25">
      <c r="M175" s="250"/>
      <c r="N175" s="250"/>
      <c r="O175" s="250"/>
      <c r="P175" s="250"/>
      <c r="Q175" s="250"/>
      <c r="R175" s="250"/>
    </row>
    <row r="176" spans="13:26" x14ac:dyDescent="0.25">
      <c r="M176" s="250"/>
      <c r="N176" s="250"/>
      <c r="O176" s="250"/>
      <c r="P176" s="250"/>
      <c r="Q176" s="250"/>
      <c r="R176" s="250"/>
    </row>
    <row r="177" spans="13:18" x14ac:dyDescent="0.25">
      <c r="M177" s="250"/>
      <c r="N177" s="250"/>
      <c r="O177" s="250"/>
      <c r="P177" s="250"/>
      <c r="Q177" s="250"/>
      <c r="R177" s="250"/>
    </row>
    <row r="178" spans="13:18" x14ac:dyDescent="0.25">
      <c r="M178" s="250"/>
      <c r="N178" s="250"/>
      <c r="O178" s="250"/>
      <c r="P178" s="250"/>
      <c r="Q178" s="250"/>
      <c r="R178" s="250"/>
    </row>
    <row r="179" spans="13:18" x14ac:dyDescent="0.25">
      <c r="M179" s="250"/>
      <c r="N179" s="250"/>
      <c r="O179" s="250"/>
      <c r="P179" s="250"/>
      <c r="Q179" s="250"/>
      <c r="R179" s="250"/>
    </row>
    <row r="180" spans="13:18" x14ac:dyDescent="0.25">
      <c r="M180" s="250"/>
      <c r="N180" s="250"/>
      <c r="O180" s="250"/>
      <c r="P180" s="250"/>
      <c r="Q180" s="250"/>
      <c r="R180" s="250"/>
    </row>
    <row r="181" spans="13:18" x14ac:dyDescent="0.25">
      <c r="M181" s="250"/>
      <c r="N181" s="250"/>
      <c r="O181" s="250"/>
      <c r="P181" s="250"/>
      <c r="Q181" s="250"/>
      <c r="R181" s="250"/>
    </row>
    <row r="182" spans="13:18" x14ac:dyDescent="0.25">
      <c r="M182" s="250"/>
      <c r="N182" s="250"/>
      <c r="O182" s="250"/>
      <c r="P182" s="250"/>
      <c r="Q182" s="250"/>
      <c r="R182" s="250"/>
    </row>
    <row r="183" spans="13:18" x14ac:dyDescent="0.25">
      <c r="M183" s="250"/>
      <c r="N183" s="250"/>
      <c r="O183" s="250"/>
      <c r="P183" s="250"/>
      <c r="Q183" s="250"/>
      <c r="R183" s="250"/>
    </row>
    <row r="184" spans="13:18" x14ac:dyDescent="0.25">
      <c r="M184" s="250"/>
      <c r="N184" s="250"/>
      <c r="O184" s="250"/>
      <c r="P184" s="250"/>
      <c r="Q184" s="250"/>
      <c r="R184" s="250"/>
    </row>
    <row r="185" spans="13:18" x14ac:dyDescent="0.25">
      <c r="M185" s="250"/>
      <c r="N185" s="250"/>
      <c r="O185" s="250"/>
      <c r="P185" s="250"/>
      <c r="Q185" s="250"/>
      <c r="R185" s="250"/>
    </row>
    <row r="186" spans="13:18" x14ac:dyDescent="0.25">
      <c r="M186" s="250"/>
      <c r="N186" s="250"/>
      <c r="O186" s="250"/>
      <c r="P186" s="250"/>
      <c r="Q186" s="250"/>
      <c r="R186" s="250"/>
    </row>
    <row r="187" spans="13:18" x14ac:dyDescent="0.25">
      <c r="M187" s="250"/>
      <c r="N187" s="250"/>
      <c r="O187" s="250"/>
      <c r="P187" s="250"/>
      <c r="Q187" s="250"/>
      <c r="R187" s="250"/>
    </row>
    <row r="188" spans="13:18" x14ac:dyDescent="0.25">
      <c r="M188" s="250"/>
      <c r="N188" s="250"/>
      <c r="O188" s="250"/>
      <c r="P188" s="250"/>
      <c r="Q188" s="250"/>
      <c r="R188" s="250"/>
    </row>
    <row r="189" spans="13:18" x14ac:dyDescent="0.25">
      <c r="M189" s="250"/>
      <c r="N189" s="250"/>
      <c r="O189" s="250"/>
      <c r="P189" s="250"/>
      <c r="Q189" s="250"/>
      <c r="R189" s="250"/>
    </row>
    <row r="190" spans="13:18" x14ac:dyDescent="0.25">
      <c r="M190" s="250"/>
      <c r="N190" s="250"/>
      <c r="O190" s="250"/>
      <c r="P190" s="250"/>
      <c r="Q190" s="250"/>
      <c r="R190" s="250"/>
    </row>
    <row r="191" spans="13:18" x14ac:dyDescent="0.25">
      <c r="M191" s="250"/>
      <c r="N191" s="250"/>
      <c r="O191" s="250"/>
      <c r="P191" s="250"/>
      <c r="Q191" s="250"/>
      <c r="R191" s="250"/>
    </row>
    <row r="192" spans="13:18" x14ac:dyDescent="0.25">
      <c r="M192" s="250"/>
      <c r="N192" s="250"/>
      <c r="O192" s="250"/>
      <c r="P192" s="250"/>
      <c r="Q192" s="250"/>
      <c r="R192" s="250"/>
    </row>
    <row r="193" spans="13:18" x14ac:dyDescent="0.25">
      <c r="M193" s="250"/>
      <c r="N193" s="250"/>
      <c r="O193" s="250"/>
      <c r="P193" s="250"/>
      <c r="Q193" s="250"/>
      <c r="R193" s="250"/>
    </row>
  </sheetData>
  <mergeCells count="23">
    <mergeCell ref="A76:J76"/>
    <mergeCell ref="D78:E78"/>
    <mergeCell ref="D79:E79"/>
    <mergeCell ref="A8:E8"/>
    <mergeCell ref="I8:J8"/>
    <mergeCell ref="A75:J75"/>
    <mergeCell ref="A10:C10"/>
    <mergeCell ref="D10:D11"/>
    <mergeCell ref="E10:E11"/>
    <mergeCell ref="F10:F11"/>
    <mergeCell ref="G10:G11"/>
    <mergeCell ref="H10:H11"/>
    <mergeCell ref="I10:I11"/>
    <mergeCell ref="J10:J11"/>
    <mergeCell ref="A66:J66"/>
    <mergeCell ref="C69:I69"/>
    <mergeCell ref="A71:J71"/>
    <mergeCell ref="A3:J3"/>
    <mergeCell ref="I1:J1"/>
    <mergeCell ref="A4:J4"/>
    <mergeCell ref="A6:E6"/>
    <mergeCell ref="A7:E7"/>
    <mergeCell ref="I7:J7"/>
  </mergeCells>
  <conditionalFormatting sqref="A12:J63">
    <cfRule type="cellIs" dxfId="1" priority="2" operator="equal">
      <formula>0</formula>
    </cfRule>
  </conditionalFormatting>
  <conditionalFormatting sqref="E1:F70 E72:F1048576">
    <cfRule type="cellIs" dxfId="0" priority="1" operator="equal">
      <formula>"(blank)"</formula>
    </cfRule>
  </conditionalFormatting>
  <pageMargins left="0.11811023622047245" right="0.11811023622047245" top="0.59055118110236227" bottom="0.78740157480314965" header="0" footer="0"/>
  <pageSetup paperSize="14" scale="74" fitToHeight="0" orientation="landscape" horizontalDpi="0" verticalDpi="0" r:id="rId2"/>
  <headerFooter>
    <oddHeader>&amp;L&amp;G</oddHeader>
    <oddFooter>&amp;L&amp;11&amp;G&amp;12
&amp;"Cambria,Italic"&amp;11COA-EXT-FORM13REV.00&amp;"Arial,Italic"&amp;8
&amp;CPage &amp;P of &amp;N</oddFooter>
  </headerFooter>
  <drawing r:id="rId3"/>
  <legacyDrawingHF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U57"/>
  <sheetViews>
    <sheetView showZeros="0" workbookViewId="0"/>
  </sheetViews>
  <sheetFormatPr defaultColWidth="9" defaultRowHeight="15.75" x14ac:dyDescent="0.25"/>
  <cols>
    <col min="1" max="1" width="6" style="40" customWidth="1"/>
    <col min="2" max="3" width="2.125" style="40" customWidth="1"/>
    <col min="4" max="4" width="4.875" style="40" customWidth="1"/>
    <col min="5" max="5" width="8.125" style="40" customWidth="1"/>
    <col min="6" max="6" width="6.75" style="40" customWidth="1"/>
    <col min="7" max="7" width="0.875" style="40" customWidth="1"/>
    <col min="8" max="8" width="5.375" style="40" customWidth="1"/>
    <col min="9" max="9" width="27.75" style="40" customWidth="1"/>
    <col min="10" max="10" width="5.375" style="40" customWidth="1"/>
    <col min="11" max="11" width="22.5" style="40" customWidth="1"/>
    <col min="12" max="12" width="4.875" style="40" customWidth="1"/>
    <col min="13" max="13" width="14.125" style="40" hidden="1" customWidth="1"/>
    <col min="14" max="14" width="13.875" style="40" hidden="1" customWidth="1"/>
    <col min="15" max="15" width="10.625" style="40" customWidth="1"/>
    <col min="16" max="16" width="2.125" style="40" customWidth="1"/>
    <col min="17" max="17" width="2.625" style="40" customWidth="1"/>
    <col min="18" max="19" width="2.125" style="40" customWidth="1"/>
    <col min="20" max="21" width="5.625" style="40" customWidth="1"/>
    <col min="22" max="16384" width="9" style="40"/>
  </cols>
  <sheetData>
    <row r="1" spans="1:21" ht="22.5" x14ac:dyDescent="0.25">
      <c r="A1" s="41" t="s">
        <v>131</v>
      </c>
      <c r="B1" s="42"/>
      <c r="C1" s="42"/>
      <c r="D1" s="42"/>
      <c r="E1" s="42"/>
      <c r="F1" s="42"/>
      <c r="G1" s="42"/>
      <c r="H1" s="42"/>
      <c r="I1" s="42"/>
      <c r="J1" s="42"/>
      <c r="K1" s="42"/>
      <c r="L1" s="42"/>
      <c r="M1" s="42"/>
      <c r="N1" s="42"/>
      <c r="O1" s="42"/>
      <c r="P1" s="43"/>
      <c r="Q1" s="518">
        <f>+O51-R51</f>
        <v>0</v>
      </c>
      <c r="R1" s="519"/>
      <c r="S1" s="519"/>
      <c r="T1" s="519"/>
      <c r="U1" s="520"/>
    </row>
    <row r="2" spans="1:21" x14ac:dyDescent="0.25">
      <c r="A2" s="92" t="str">
        <f>CONCATENATE(Account!H3,", ", Account!H4)</f>
        <v>NIA PANGASINAN IMO, Bayaoas, Urdaneta City, Pangasinan</v>
      </c>
      <c r="B2" s="44"/>
      <c r="C2" s="44"/>
      <c r="D2" s="44"/>
      <c r="E2" s="44"/>
      <c r="F2" s="44"/>
      <c r="G2" s="44"/>
      <c r="H2" s="44"/>
      <c r="I2" s="44"/>
      <c r="J2" s="44"/>
      <c r="K2" s="44"/>
      <c r="L2" s="44"/>
      <c r="M2" s="44"/>
      <c r="N2" s="44"/>
      <c r="O2" s="44"/>
      <c r="P2" s="45"/>
      <c r="Q2" s="46" t="s">
        <v>132</v>
      </c>
      <c r="R2"/>
      <c r="S2" s="521"/>
      <c r="T2" s="521"/>
      <c r="U2" s="522"/>
    </row>
    <row r="3" spans="1:21" x14ac:dyDescent="0.25">
      <c r="A3" s="47" t="s">
        <v>133</v>
      </c>
      <c r="B3" s="44"/>
      <c r="C3" s="44"/>
      <c r="D3" s="44"/>
      <c r="E3" s="44"/>
      <c r="F3" s="44"/>
      <c r="G3" s="44"/>
      <c r="H3" s="44"/>
      <c r="I3" s="44"/>
      <c r="J3" s="44"/>
      <c r="K3" s="44"/>
      <c r="L3" s="44"/>
      <c r="M3" s="44"/>
      <c r="N3" s="44"/>
      <c r="O3" s="44"/>
      <c r="P3" s="45"/>
      <c r="Q3" s="46" t="s">
        <v>0</v>
      </c>
      <c r="R3"/>
      <c r="S3" s="523">
        <f>Account!$H$2</f>
        <v>45688</v>
      </c>
      <c r="T3" s="523"/>
      <c r="U3" s="524"/>
    </row>
    <row r="4" spans="1:21" ht="16.5" thickBot="1" x14ac:dyDescent="0.3">
      <c r="A4" s="48"/>
      <c r="B4" s="49"/>
      <c r="C4" s="49"/>
      <c r="D4" s="49"/>
      <c r="E4" s="49"/>
      <c r="F4" s="49"/>
      <c r="G4" s="49"/>
      <c r="H4" s="49"/>
      <c r="I4" s="49"/>
      <c r="J4" s="49"/>
      <c r="K4" s="49"/>
      <c r="L4" s="49"/>
      <c r="M4" s="49"/>
      <c r="N4" s="49"/>
      <c r="O4" s="49"/>
      <c r="P4" s="50"/>
      <c r="Q4" s="51"/>
      <c r="R4" s="52"/>
      <c r="S4" s="52"/>
      <c r="T4" s="52"/>
      <c r="U4" s="53"/>
    </row>
    <row r="5" spans="1:21" x14ac:dyDescent="0.25">
      <c r="A5" s="54"/>
      <c r="B5" s="55"/>
      <c r="C5" s="55"/>
      <c r="D5" s="55"/>
      <c r="E5" s="55"/>
      <c r="F5" s="55"/>
      <c r="G5" s="55"/>
      <c r="H5" s="56"/>
      <c r="I5" s="55"/>
      <c r="J5" s="55"/>
      <c r="K5" s="55"/>
      <c r="L5" s="55"/>
      <c r="M5" s="55"/>
      <c r="N5" s="55"/>
      <c r="O5" s="55"/>
      <c r="P5" s="55"/>
      <c r="Q5" s="55"/>
      <c r="R5" s="55"/>
      <c r="S5" s="55"/>
      <c r="T5" s="55"/>
      <c r="U5" s="57"/>
    </row>
    <row r="6" spans="1:21" x14ac:dyDescent="0.25">
      <c r="A6" s="58"/>
      <c r="B6" s="525"/>
      <c r="C6" s="525"/>
      <c r="D6" s="59" t="s">
        <v>134</v>
      </c>
      <c r="H6" s="78" t="s">
        <v>135</v>
      </c>
      <c r="I6" s="40" t="s">
        <v>136</v>
      </c>
      <c r="J6" s="101"/>
      <c r="K6" s="60" t="s">
        <v>137</v>
      </c>
      <c r="P6" s="525"/>
      <c r="Q6" s="525"/>
      <c r="R6" s="59" t="s">
        <v>138</v>
      </c>
      <c r="S6" s="59"/>
      <c r="T6" s="59"/>
      <c r="U6" s="61"/>
    </row>
    <row r="7" spans="1:21" ht="16.5" thickBot="1" x14ac:dyDescent="0.3">
      <c r="A7" s="62"/>
      <c r="B7" s="63"/>
      <c r="C7" s="63"/>
      <c r="D7" s="63"/>
      <c r="E7" s="63"/>
      <c r="F7" s="63"/>
      <c r="G7" s="63"/>
      <c r="H7" s="63"/>
      <c r="I7" s="63"/>
      <c r="J7" s="63"/>
      <c r="K7" s="63"/>
      <c r="L7" s="63"/>
      <c r="M7" s="63"/>
      <c r="N7" s="63"/>
      <c r="O7" s="63"/>
      <c r="P7" s="63"/>
      <c r="Q7" s="63"/>
      <c r="R7" s="63"/>
      <c r="S7" s="63"/>
      <c r="T7" s="63"/>
      <c r="U7" s="64"/>
    </row>
    <row r="8" spans="1:21" x14ac:dyDescent="0.25">
      <c r="A8" s="526" t="s">
        <v>129</v>
      </c>
      <c r="B8" s="527"/>
      <c r="C8" s="527"/>
      <c r="D8" s="528"/>
      <c r="E8" s="535" t="s">
        <v>139</v>
      </c>
      <c r="F8" s="535"/>
      <c r="G8" s="535"/>
      <c r="H8" s="535"/>
      <c r="I8" s="535"/>
      <c r="J8" s="535"/>
      <c r="K8" s="535"/>
      <c r="L8" s="535"/>
      <c r="M8" s="535"/>
      <c r="N8" s="535"/>
      <c r="O8" s="535"/>
      <c r="P8" s="535"/>
      <c r="Q8" s="535"/>
      <c r="R8" s="535"/>
      <c r="S8" s="535"/>
      <c r="T8" s="535"/>
      <c r="U8" s="536"/>
    </row>
    <row r="9" spans="1:21" ht="15.75" customHeight="1" x14ac:dyDescent="0.25">
      <c r="A9" s="529"/>
      <c r="B9" s="530"/>
      <c r="C9" s="530"/>
      <c r="D9" s="531"/>
      <c r="E9" s="537" t="s">
        <v>140</v>
      </c>
      <c r="F9" s="537"/>
      <c r="G9" s="537"/>
      <c r="H9" s="537"/>
      <c r="I9" s="537"/>
      <c r="J9" s="537"/>
      <c r="K9" s="546" t="s">
        <v>127</v>
      </c>
      <c r="L9" s="537" t="s">
        <v>141</v>
      </c>
      <c r="M9" s="539" t="s">
        <v>142</v>
      </c>
      <c r="N9" s="540"/>
      <c r="O9" s="540"/>
      <c r="P9" s="540"/>
      <c r="Q9" s="540"/>
      <c r="R9" s="540"/>
      <c r="S9" s="540"/>
      <c r="T9" s="540"/>
      <c r="U9" s="541"/>
    </row>
    <row r="10" spans="1:21" ht="16.5" thickBot="1" x14ac:dyDescent="0.3">
      <c r="A10" s="532"/>
      <c r="B10" s="533"/>
      <c r="C10" s="533"/>
      <c r="D10" s="534"/>
      <c r="E10" s="538"/>
      <c r="F10" s="538"/>
      <c r="G10" s="538"/>
      <c r="H10" s="538"/>
      <c r="I10" s="538"/>
      <c r="J10" s="538"/>
      <c r="K10" s="547"/>
      <c r="L10" s="538"/>
      <c r="M10" s="81" t="s">
        <v>148</v>
      </c>
      <c r="N10" s="81" t="s">
        <v>149</v>
      </c>
      <c r="O10" s="542" t="s">
        <v>1</v>
      </c>
      <c r="P10" s="543"/>
      <c r="Q10" s="544"/>
      <c r="R10" s="542" t="s">
        <v>2</v>
      </c>
      <c r="S10" s="543"/>
      <c r="T10" s="543"/>
      <c r="U10" s="545"/>
    </row>
    <row r="11" spans="1:21" ht="19.5" x14ac:dyDescent="0.3">
      <c r="A11" s="510">
        <f>O51-R51</f>
        <v>0</v>
      </c>
      <c r="B11" s="511"/>
      <c r="C11" s="511"/>
      <c r="D11" s="511"/>
      <c r="E11" s="512" t="str">
        <f>Account!$H$1</f>
        <v>Fund 501 CARP (LBP Account # 0112-1157-30)</v>
      </c>
      <c r="F11" s="513"/>
      <c r="G11" s="513"/>
      <c r="H11" s="513"/>
      <c r="I11" s="513"/>
      <c r="J11" s="514"/>
      <c r="K11" s="158"/>
      <c r="L11" s="80"/>
      <c r="M11" s="80"/>
      <c r="N11" s="80"/>
      <c r="O11" s="515"/>
      <c r="P11" s="515"/>
      <c r="Q11" s="515"/>
      <c r="R11" s="515"/>
      <c r="S11" s="515"/>
      <c r="T11" s="515"/>
      <c r="U11" s="516"/>
    </row>
    <row r="12" spans="1:21" x14ac:dyDescent="0.25">
      <c r="A12" s="485"/>
      <c r="B12" s="486"/>
      <c r="C12" s="486"/>
      <c r="D12" s="486"/>
      <c r="E12" s="486"/>
      <c r="F12" s="486"/>
      <c r="G12" s="486"/>
      <c r="H12" s="486"/>
      <c r="I12" s="486"/>
      <c r="J12" s="486"/>
      <c r="K12" s="36"/>
      <c r="L12" s="79"/>
      <c r="M12" s="79"/>
      <c r="N12" s="79"/>
      <c r="O12" s="486"/>
      <c r="P12" s="486"/>
      <c r="Q12" s="486"/>
      <c r="R12" s="486"/>
      <c r="S12" s="486"/>
      <c r="T12" s="486"/>
      <c r="U12" s="517"/>
    </row>
    <row r="13" spans="1:21" x14ac:dyDescent="0.25">
      <c r="A13" s="485"/>
      <c r="B13" s="486"/>
      <c r="C13" s="486"/>
      <c r="D13" s="486"/>
      <c r="E13" s="487">
        <f>IF(K13=0,0,(INDEX(AccountCodes[ACCOUNT NAME],MATCH(K13,AccountCodes[PPSAS CODE],0))))</f>
        <v>0</v>
      </c>
      <c r="F13" s="488"/>
      <c r="G13" s="488"/>
      <c r="H13" s="488"/>
      <c r="I13" s="488"/>
      <c r="J13" s="489"/>
      <c r="K13" s="144"/>
      <c r="L13" s="79"/>
      <c r="M13" s="77">
        <f>SUMIF(Data[PPSAS Code],K13,Data[Debit])</f>
        <v>0</v>
      </c>
      <c r="N13" s="77">
        <f>SUMIF(Data[PPSAS Code],K13,Data[Credit])</f>
        <v>0</v>
      </c>
      <c r="O13" s="483">
        <f>M13</f>
        <v>0</v>
      </c>
      <c r="P13" s="483"/>
      <c r="Q13" s="483"/>
      <c r="R13" s="483">
        <f>N13</f>
        <v>0</v>
      </c>
      <c r="S13" s="483"/>
      <c r="T13" s="483"/>
      <c r="U13" s="484"/>
    </row>
    <row r="14" spans="1:21" x14ac:dyDescent="0.25">
      <c r="A14" s="485"/>
      <c r="B14" s="486"/>
      <c r="C14" s="486"/>
      <c r="D14" s="486"/>
      <c r="E14" s="487">
        <f>IF(K14=0,0,(INDEX(AccountCodes[ACCOUNT NAME],MATCH(K14,AccountCodes[PPSAS CODE],0))))</f>
        <v>0</v>
      </c>
      <c r="F14" s="488"/>
      <c r="G14" s="488"/>
      <c r="H14" s="488"/>
      <c r="I14" s="488"/>
      <c r="J14" s="489"/>
      <c r="K14" s="144"/>
      <c r="L14" s="79"/>
      <c r="M14" s="77">
        <f>SUMIF(Data[PPSAS Code],K14,Data[Debit])</f>
        <v>0</v>
      </c>
      <c r="N14" s="77">
        <f>SUMIF(Data[PPSAS Code],K14,Data[Credit])</f>
        <v>0</v>
      </c>
      <c r="O14" s="483">
        <f>M14</f>
        <v>0</v>
      </c>
      <c r="P14" s="483"/>
      <c r="Q14" s="483"/>
      <c r="R14" s="483">
        <f>N14</f>
        <v>0</v>
      </c>
      <c r="S14" s="483"/>
      <c r="T14" s="483"/>
      <c r="U14" s="484"/>
    </row>
    <row r="15" spans="1:21" x14ac:dyDescent="0.25">
      <c r="A15" s="485"/>
      <c r="B15" s="486"/>
      <c r="C15" s="486"/>
      <c r="D15" s="486"/>
      <c r="E15" s="487">
        <f>IF(K15=0,0,(INDEX(AccountCodes[ACCOUNT NAME],MATCH(K15,AccountCodes[PPSAS CODE],0))))</f>
        <v>0</v>
      </c>
      <c r="F15" s="488"/>
      <c r="G15" s="488"/>
      <c r="H15" s="488"/>
      <c r="I15" s="488"/>
      <c r="J15" s="489"/>
      <c r="K15" s="144"/>
      <c r="L15" s="79"/>
      <c r="M15" s="77">
        <f>SUMIF(Data[PPSAS Code],K15,Data[Debit])</f>
        <v>0</v>
      </c>
      <c r="N15" s="77">
        <f>SUMIF(Data[PPSAS Code],K15,Data[Credit])</f>
        <v>0</v>
      </c>
      <c r="O15" s="483">
        <f t="shared" ref="O15:O50" si="0">M15</f>
        <v>0</v>
      </c>
      <c r="P15" s="483"/>
      <c r="Q15" s="483"/>
      <c r="R15" s="483">
        <f t="shared" ref="R15:R50" si="1">N15</f>
        <v>0</v>
      </c>
      <c r="S15" s="483"/>
      <c r="T15" s="483"/>
      <c r="U15" s="484"/>
    </row>
    <row r="16" spans="1:21" x14ac:dyDescent="0.25">
      <c r="A16" s="485"/>
      <c r="B16" s="486"/>
      <c r="C16" s="486"/>
      <c r="D16" s="486"/>
      <c r="E16" s="487">
        <f>IF(K16=0,0,(INDEX(AccountCodes[ACCOUNT NAME],MATCH(K16,AccountCodes[PPSAS CODE],0))))</f>
        <v>0</v>
      </c>
      <c r="F16" s="488"/>
      <c r="G16" s="488"/>
      <c r="H16" s="488"/>
      <c r="I16" s="488"/>
      <c r="J16" s="489"/>
      <c r="K16" s="144"/>
      <c r="L16" s="79"/>
      <c r="M16" s="77">
        <f>SUMIF(Data[PPSAS Code],K16,Data[Debit])</f>
        <v>0</v>
      </c>
      <c r="N16" s="77">
        <f>SUMIF(Data[PPSAS Code],K16,Data[Credit])</f>
        <v>0</v>
      </c>
      <c r="O16" s="483">
        <f>M16</f>
        <v>0</v>
      </c>
      <c r="P16" s="483"/>
      <c r="Q16" s="483"/>
      <c r="R16" s="483">
        <f>N16</f>
        <v>0</v>
      </c>
      <c r="S16" s="483"/>
      <c r="T16" s="483"/>
      <c r="U16" s="484"/>
    </row>
    <row r="17" spans="1:21" x14ac:dyDescent="0.25">
      <c r="A17" s="485"/>
      <c r="B17" s="486"/>
      <c r="C17" s="486"/>
      <c r="D17" s="486"/>
      <c r="E17" s="487">
        <f>IF(K17=0,0,(INDEX(AccountCodes[ACCOUNT NAME],MATCH(K17,AccountCodes[PPSAS CODE],0))))</f>
        <v>0</v>
      </c>
      <c r="F17" s="488"/>
      <c r="G17" s="488"/>
      <c r="H17" s="488"/>
      <c r="I17" s="488"/>
      <c r="J17" s="489"/>
      <c r="K17" s="159"/>
      <c r="L17" s="79"/>
      <c r="M17" s="77">
        <f>SUMIF(Data[PPSAS Code],K17,Data[Debit])</f>
        <v>0</v>
      </c>
      <c r="N17" s="77">
        <f>SUMIF(Data[PPSAS Code],K17,Data[Credit])</f>
        <v>0</v>
      </c>
      <c r="O17" s="483">
        <f>M17</f>
        <v>0</v>
      </c>
      <c r="P17" s="483"/>
      <c r="Q17" s="483"/>
      <c r="R17" s="483">
        <f>N17</f>
        <v>0</v>
      </c>
      <c r="S17" s="483"/>
      <c r="T17" s="483"/>
      <c r="U17" s="484"/>
    </row>
    <row r="18" spans="1:21" x14ac:dyDescent="0.25">
      <c r="A18" s="485"/>
      <c r="B18" s="486"/>
      <c r="C18" s="486"/>
      <c r="D18" s="486"/>
      <c r="E18" s="487">
        <f>IF(K18=0,0,(INDEX(AccountCodes[ACCOUNT NAME],MATCH(K18,AccountCodes[PPSAS CODE],0))))</f>
        <v>0</v>
      </c>
      <c r="F18" s="488"/>
      <c r="G18" s="488"/>
      <c r="H18" s="488"/>
      <c r="I18" s="488"/>
      <c r="J18" s="489"/>
      <c r="K18" s="159"/>
      <c r="L18" s="79"/>
      <c r="M18" s="77">
        <f>SUMIF(Data[PPSAS Code],K18,Data[Debit])</f>
        <v>0</v>
      </c>
      <c r="N18" s="77">
        <f>SUMIF(Data[PPSAS Code],K18,Data[Credit])</f>
        <v>0</v>
      </c>
      <c r="O18" s="483">
        <f>M18</f>
        <v>0</v>
      </c>
      <c r="P18" s="483"/>
      <c r="Q18" s="483"/>
      <c r="R18" s="483">
        <f>N18</f>
        <v>0</v>
      </c>
      <c r="S18" s="483"/>
      <c r="T18" s="483"/>
      <c r="U18" s="484"/>
    </row>
    <row r="19" spans="1:21" x14ac:dyDescent="0.25">
      <c r="A19" s="485"/>
      <c r="B19" s="486"/>
      <c r="C19" s="486"/>
      <c r="D19" s="486"/>
      <c r="E19" s="487">
        <f>IF(K19=0,0,(INDEX(AccountCodes[ACCOUNT NAME],MATCH(K19,AccountCodes[PPSAS CODE],0))))</f>
        <v>0</v>
      </c>
      <c r="F19" s="488"/>
      <c r="G19" s="488"/>
      <c r="H19" s="488"/>
      <c r="I19" s="488"/>
      <c r="J19" s="489"/>
      <c r="K19" s="159"/>
      <c r="L19" s="79"/>
      <c r="M19" s="77">
        <f>SUMIF(Data[PPSAS Code],K19,Data[Debit])</f>
        <v>0</v>
      </c>
      <c r="N19" s="77">
        <f>SUMIF(Data[PPSAS Code],K19,Data[Credit])</f>
        <v>0</v>
      </c>
      <c r="O19" s="483">
        <f>M19</f>
        <v>0</v>
      </c>
      <c r="P19" s="483"/>
      <c r="Q19" s="483"/>
      <c r="R19" s="483">
        <f>N19</f>
        <v>0</v>
      </c>
      <c r="S19" s="483"/>
      <c r="T19" s="483"/>
      <c r="U19" s="484"/>
    </row>
    <row r="20" spans="1:21" x14ac:dyDescent="0.25">
      <c r="A20" s="485"/>
      <c r="B20" s="486"/>
      <c r="C20" s="486"/>
      <c r="D20" s="486"/>
      <c r="E20" s="487">
        <f>IF(K20=0,0,(INDEX(AccountCodes[ACCOUNT NAME],MATCH(K20,AccountCodes[PPSAS CODE],0))))</f>
        <v>0</v>
      </c>
      <c r="F20" s="488"/>
      <c r="G20" s="488"/>
      <c r="H20" s="488"/>
      <c r="I20" s="488"/>
      <c r="J20" s="489"/>
      <c r="K20" s="159"/>
      <c r="L20" s="79"/>
      <c r="M20" s="77">
        <f>SUMIF(Data[PPSAS Code],K20,Data[Debit])</f>
        <v>0</v>
      </c>
      <c r="N20" s="77">
        <f>SUMIF(Data[PPSAS Code],K20,Data[Credit])</f>
        <v>0</v>
      </c>
      <c r="O20" s="483">
        <f>M20</f>
        <v>0</v>
      </c>
      <c r="P20" s="483"/>
      <c r="Q20" s="483"/>
      <c r="R20" s="483">
        <f>N20</f>
        <v>0</v>
      </c>
      <c r="S20" s="483"/>
      <c r="T20" s="483"/>
      <c r="U20" s="484"/>
    </row>
    <row r="21" spans="1:21" x14ac:dyDescent="0.25">
      <c r="A21" s="485"/>
      <c r="B21" s="486"/>
      <c r="C21" s="486"/>
      <c r="D21" s="486"/>
      <c r="E21" s="487">
        <f>IF(K21=0,0,(INDEX(AccountCodes[ACCOUNT NAME],MATCH(K21,AccountCodes[PPSAS CODE],0))))</f>
        <v>0</v>
      </c>
      <c r="F21" s="488"/>
      <c r="G21" s="488"/>
      <c r="H21" s="488"/>
      <c r="I21" s="488"/>
      <c r="J21" s="489"/>
      <c r="K21" s="159"/>
      <c r="L21" s="79"/>
      <c r="M21" s="77">
        <f>SUMIF(Data[PPSAS Code],K21,Data[Debit])</f>
        <v>0</v>
      </c>
      <c r="N21" s="77">
        <f>SUMIF(Data[PPSAS Code],K21,Data[Credit])</f>
        <v>0</v>
      </c>
      <c r="O21" s="483">
        <f t="shared" si="0"/>
        <v>0</v>
      </c>
      <c r="P21" s="483"/>
      <c r="Q21" s="483"/>
      <c r="R21" s="483">
        <f t="shared" si="1"/>
        <v>0</v>
      </c>
      <c r="S21" s="483"/>
      <c r="T21" s="483"/>
      <c r="U21" s="484"/>
    </row>
    <row r="22" spans="1:21" x14ac:dyDescent="0.25">
      <c r="A22" s="485"/>
      <c r="B22" s="486"/>
      <c r="C22" s="486"/>
      <c r="D22" s="486"/>
      <c r="E22" s="487">
        <f>IF(K22=0,0,(INDEX(AccountCodes[ACCOUNT NAME],MATCH(K22,AccountCodes[PPSAS CODE],0))))</f>
        <v>0</v>
      </c>
      <c r="F22" s="488"/>
      <c r="G22" s="488"/>
      <c r="H22" s="488"/>
      <c r="I22" s="488"/>
      <c r="J22" s="489"/>
      <c r="K22" s="159"/>
      <c r="L22" s="79"/>
      <c r="M22" s="77">
        <f>SUMIF(Data[PPSAS Code],K22,Data[Debit])</f>
        <v>0</v>
      </c>
      <c r="N22" s="77">
        <f>SUMIF(Data[PPSAS Code],K22,Data[Credit])</f>
        <v>0</v>
      </c>
      <c r="O22" s="483">
        <f t="shared" si="0"/>
        <v>0</v>
      </c>
      <c r="P22" s="483"/>
      <c r="Q22" s="483"/>
      <c r="R22" s="483">
        <f t="shared" si="1"/>
        <v>0</v>
      </c>
      <c r="S22" s="483"/>
      <c r="T22" s="483"/>
      <c r="U22" s="484"/>
    </row>
    <row r="23" spans="1:21" x14ac:dyDescent="0.25">
      <c r="A23" s="485"/>
      <c r="B23" s="486"/>
      <c r="C23" s="486"/>
      <c r="D23" s="486"/>
      <c r="E23" s="487">
        <f>IF(K23=0,0,(INDEX(AccountCodes[ACCOUNT NAME],MATCH(K23,AccountCodes[PPSAS CODE],0))))</f>
        <v>0</v>
      </c>
      <c r="F23" s="488"/>
      <c r="G23" s="488"/>
      <c r="H23" s="488"/>
      <c r="I23" s="488"/>
      <c r="J23" s="489"/>
      <c r="K23" s="159"/>
      <c r="L23" s="79"/>
      <c r="M23" s="77">
        <f>SUMIF(Data[PPSAS Code],K23,Data[Debit])</f>
        <v>0</v>
      </c>
      <c r="N23" s="77">
        <f>SUMIF(Data[PPSAS Code],K23,Data[Credit])</f>
        <v>0</v>
      </c>
      <c r="O23" s="483">
        <f t="shared" si="0"/>
        <v>0</v>
      </c>
      <c r="P23" s="483"/>
      <c r="Q23" s="483"/>
      <c r="R23" s="483">
        <f t="shared" si="1"/>
        <v>0</v>
      </c>
      <c r="S23" s="483"/>
      <c r="T23" s="483"/>
      <c r="U23" s="484"/>
    </row>
    <row r="24" spans="1:21" x14ac:dyDescent="0.25">
      <c r="A24" s="485"/>
      <c r="B24" s="486"/>
      <c r="C24" s="486"/>
      <c r="D24" s="486"/>
      <c r="E24" s="487">
        <f>IF(K24=0,0,(INDEX(AccountCodes[ACCOUNT NAME],MATCH(K24,AccountCodes[PPSAS CODE],0))))</f>
        <v>0</v>
      </c>
      <c r="F24" s="488"/>
      <c r="G24" s="488"/>
      <c r="H24" s="488"/>
      <c r="I24" s="488"/>
      <c r="J24" s="489"/>
      <c r="K24" s="159"/>
      <c r="L24" s="79"/>
      <c r="M24" s="77">
        <f>SUMIF(Data[PPSAS Code],K24,Data[Debit])</f>
        <v>0</v>
      </c>
      <c r="N24" s="77">
        <f>SUMIF(Data[PPSAS Code],K24,Data[Credit])</f>
        <v>0</v>
      </c>
      <c r="O24" s="483">
        <f t="shared" si="0"/>
        <v>0</v>
      </c>
      <c r="P24" s="483"/>
      <c r="Q24" s="483"/>
      <c r="R24" s="483">
        <f t="shared" si="1"/>
        <v>0</v>
      </c>
      <c r="S24" s="483"/>
      <c r="T24" s="483"/>
      <c r="U24" s="484"/>
    </row>
    <row r="25" spans="1:21" x14ac:dyDescent="0.25">
      <c r="A25" s="485"/>
      <c r="B25" s="486"/>
      <c r="C25" s="486"/>
      <c r="D25" s="486"/>
      <c r="E25" s="487">
        <f>IF(K25=0,0,(INDEX(AccountCodes[ACCOUNT NAME],MATCH(K25,AccountCodes[PPSAS CODE],0))))</f>
        <v>0</v>
      </c>
      <c r="F25" s="488"/>
      <c r="G25" s="488"/>
      <c r="H25" s="488"/>
      <c r="I25" s="488"/>
      <c r="J25" s="489"/>
      <c r="K25" s="159"/>
      <c r="L25" s="79"/>
      <c r="M25" s="77">
        <f>SUMIF(Data[PPSAS Code],K25,Data[Debit])</f>
        <v>0</v>
      </c>
      <c r="N25" s="77">
        <f>SUMIF(Data[PPSAS Code],K25,Data[Credit])</f>
        <v>0</v>
      </c>
      <c r="O25" s="483">
        <f t="shared" si="0"/>
        <v>0</v>
      </c>
      <c r="P25" s="483"/>
      <c r="Q25" s="483"/>
      <c r="R25" s="483">
        <f t="shared" si="1"/>
        <v>0</v>
      </c>
      <c r="S25" s="483"/>
      <c r="T25" s="483"/>
      <c r="U25" s="484"/>
    </row>
    <row r="26" spans="1:21" x14ac:dyDescent="0.25">
      <c r="A26" s="485"/>
      <c r="B26" s="486"/>
      <c r="C26" s="486"/>
      <c r="D26" s="486"/>
      <c r="E26" s="487">
        <f>IF(K26=0,0,(INDEX(AccountCodes[ACCOUNT NAME],MATCH(K26,AccountCodes[PPSAS CODE],0))))</f>
        <v>0</v>
      </c>
      <c r="F26" s="488"/>
      <c r="G26" s="488"/>
      <c r="H26" s="488"/>
      <c r="I26" s="488"/>
      <c r="J26" s="489"/>
      <c r="K26" s="159"/>
      <c r="L26" s="79"/>
      <c r="M26" s="77">
        <f>SUMIF(Data[PPSAS Code],K26,Data[Debit])</f>
        <v>0</v>
      </c>
      <c r="N26" s="77">
        <f>SUMIF(Data[PPSAS Code],K26,Data[Credit])</f>
        <v>0</v>
      </c>
      <c r="O26" s="483">
        <f t="shared" ref="O26:O35" si="2">M26</f>
        <v>0</v>
      </c>
      <c r="P26" s="483"/>
      <c r="Q26" s="483"/>
      <c r="R26" s="483">
        <f t="shared" ref="R26:R35" si="3">N26</f>
        <v>0</v>
      </c>
      <c r="S26" s="483"/>
      <c r="T26" s="483"/>
      <c r="U26" s="484"/>
    </row>
    <row r="27" spans="1:21" x14ac:dyDescent="0.25">
      <c r="A27" s="485"/>
      <c r="B27" s="486"/>
      <c r="C27" s="486"/>
      <c r="D27" s="486"/>
      <c r="E27" s="487">
        <f>IF(K27=0,0,(INDEX(AccountCodes[ACCOUNT NAME],MATCH(K27,AccountCodes[PPSAS CODE],0))))</f>
        <v>0</v>
      </c>
      <c r="F27" s="488"/>
      <c r="G27" s="488"/>
      <c r="H27" s="488"/>
      <c r="I27" s="488"/>
      <c r="J27" s="489"/>
      <c r="K27" s="159"/>
      <c r="L27" s="79"/>
      <c r="M27" s="77">
        <f>SUMIF(Data[PPSAS Code],K27,Data[Debit])</f>
        <v>0</v>
      </c>
      <c r="N27" s="77">
        <f>SUMIF(Data[PPSAS Code],K27,Data[Credit])</f>
        <v>0</v>
      </c>
      <c r="O27" s="483">
        <f t="shared" si="2"/>
        <v>0</v>
      </c>
      <c r="P27" s="483"/>
      <c r="Q27" s="483"/>
      <c r="R27" s="483">
        <f t="shared" si="3"/>
        <v>0</v>
      </c>
      <c r="S27" s="483"/>
      <c r="T27" s="483"/>
      <c r="U27" s="484"/>
    </row>
    <row r="28" spans="1:21" x14ac:dyDescent="0.25">
      <c r="A28" s="485"/>
      <c r="B28" s="486"/>
      <c r="C28" s="486"/>
      <c r="D28" s="486"/>
      <c r="E28" s="487">
        <f>IF(K28=0,0,(INDEX(AccountCodes[ACCOUNT NAME],MATCH(K28,AccountCodes[PPSAS CODE],0))))</f>
        <v>0</v>
      </c>
      <c r="F28" s="488"/>
      <c r="G28" s="488"/>
      <c r="H28" s="488"/>
      <c r="I28" s="488"/>
      <c r="J28" s="489"/>
      <c r="K28" s="159"/>
      <c r="L28" s="79"/>
      <c r="M28" s="77">
        <f>SUMIF(Data[PPSAS Code],K28,Data[Debit])</f>
        <v>0</v>
      </c>
      <c r="N28" s="77">
        <f>SUMIF(Data[PPSAS Code],K28,Data[Credit])</f>
        <v>0</v>
      </c>
      <c r="O28" s="483">
        <f t="shared" si="2"/>
        <v>0</v>
      </c>
      <c r="P28" s="483"/>
      <c r="Q28" s="483"/>
      <c r="R28" s="483">
        <f t="shared" si="3"/>
        <v>0</v>
      </c>
      <c r="S28" s="483"/>
      <c r="T28" s="483"/>
      <c r="U28" s="484"/>
    </row>
    <row r="29" spans="1:21" x14ac:dyDescent="0.25">
      <c r="A29" s="485"/>
      <c r="B29" s="486"/>
      <c r="C29" s="486"/>
      <c r="D29" s="486"/>
      <c r="E29" s="487">
        <f>IF(K29=0,0,(INDEX(AccountCodes[ACCOUNT NAME],MATCH(K29,AccountCodes[PPSAS CODE],0))))</f>
        <v>0</v>
      </c>
      <c r="F29" s="488"/>
      <c r="G29" s="488"/>
      <c r="H29" s="488"/>
      <c r="I29" s="488"/>
      <c r="J29" s="489"/>
      <c r="K29" s="159"/>
      <c r="L29" s="79"/>
      <c r="M29" s="77">
        <f>SUMIF(Data[PPSAS Code],K29,Data[Debit])</f>
        <v>0</v>
      </c>
      <c r="N29" s="77">
        <f>SUMIF(Data[PPSAS Code],K29,Data[Credit])</f>
        <v>0</v>
      </c>
      <c r="O29" s="483">
        <f t="shared" si="2"/>
        <v>0</v>
      </c>
      <c r="P29" s="483"/>
      <c r="Q29" s="483"/>
      <c r="R29" s="483">
        <f t="shared" si="3"/>
        <v>0</v>
      </c>
      <c r="S29" s="483"/>
      <c r="T29" s="483"/>
      <c r="U29" s="484"/>
    </row>
    <row r="30" spans="1:21" x14ac:dyDescent="0.25">
      <c r="A30" s="485"/>
      <c r="B30" s="486"/>
      <c r="C30" s="486"/>
      <c r="D30" s="486"/>
      <c r="E30" s="487">
        <f>IF(K30=0,0,(INDEX(AccountCodes[ACCOUNT NAME],MATCH(K30,AccountCodes[PPSAS CODE],0))))</f>
        <v>0</v>
      </c>
      <c r="F30" s="488"/>
      <c r="G30" s="488"/>
      <c r="H30" s="488"/>
      <c r="I30" s="488"/>
      <c r="J30" s="489"/>
      <c r="K30" s="159"/>
      <c r="L30" s="79"/>
      <c r="M30" s="77">
        <f>SUMIF(Data[PPSAS Code],K30,Data[Debit])</f>
        <v>0</v>
      </c>
      <c r="N30" s="77">
        <f>SUMIF(Data[PPSAS Code],K30,Data[Credit])</f>
        <v>0</v>
      </c>
      <c r="O30" s="483">
        <f t="shared" si="2"/>
        <v>0</v>
      </c>
      <c r="P30" s="483"/>
      <c r="Q30" s="483"/>
      <c r="R30" s="483">
        <f t="shared" si="3"/>
        <v>0</v>
      </c>
      <c r="S30" s="483"/>
      <c r="T30" s="483"/>
      <c r="U30" s="484"/>
    </row>
    <row r="31" spans="1:21" x14ac:dyDescent="0.25">
      <c r="A31" s="485"/>
      <c r="B31" s="486"/>
      <c r="C31" s="486"/>
      <c r="D31" s="486"/>
      <c r="E31" s="487">
        <f>IF(K31=0,0,(INDEX(AccountCodes[ACCOUNT NAME],MATCH(K31,AccountCodes[PPSAS CODE],0))))</f>
        <v>0</v>
      </c>
      <c r="F31" s="488"/>
      <c r="G31" s="488"/>
      <c r="H31" s="488"/>
      <c r="I31" s="488"/>
      <c r="J31" s="489"/>
      <c r="K31" s="159"/>
      <c r="L31" s="79"/>
      <c r="M31" s="77">
        <f>SUMIF(Data[PPSAS Code],K31,Data[Debit])</f>
        <v>0</v>
      </c>
      <c r="N31" s="77">
        <f>SUMIF(Data[PPSAS Code],K31,Data[Credit])</f>
        <v>0</v>
      </c>
      <c r="O31" s="483">
        <f t="shared" si="2"/>
        <v>0</v>
      </c>
      <c r="P31" s="483"/>
      <c r="Q31" s="483"/>
      <c r="R31" s="483">
        <f t="shared" si="3"/>
        <v>0</v>
      </c>
      <c r="S31" s="483"/>
      <c r="T31" s="483"/>
      <c r="U31" s="484"/>
    </row>
    <row r="32" spans="1:21" x14ac:dyDescent="0.25">
      <c r="A32" s="485"/>
      <c r="B32" s="486"/>
      <c r="C32" s="486"/>
      <c r="D32" s="486"/>
      <c r="E32" s="487">
        <f>IF(K32=0,0,(INDEX(AccountCodes[ACCOUNT NAME],MATCH(K32,AccountCodes[PPSAS CODE],0))))</f>
        <v>0</v>
      </c>
      <c r="F32" s="488"/>
      <c r="G32" s="488"/>
      <c r="H32" s="488"/>
      <c r="I32" s="488"/>
      <c r="J32" s="489"/>
      <c r="K32" s="159"/>
      <c r="L32" s="79"/>
      <c r="M32" s="77">
        <f>SUMIF(Data[PPSAS Code],K32,Data[Debit])</f>
        <v>0</v>
      </c>
      <c r="N32" s="77">
        <f>SUMIF(Data[PPSAS Code],K32,Data[Credit])</f>
        <v>0</v>
      </c>
      <c r="O32" s="483">
        <f t="shared" si="2"/>
        <v>0</v>
      </c>
      <c r="P32" s="483"/>
      <c r="Q32" s="483"/>
      <c r="R32" s="483">
        <f t="shared" si="3"/>
        <v>0</v>
      </c>
      <c r="S32" s="483"/>
      <c r="T32" s="483"/>
      <c r="U32" s="484"/>
    </row>
    <row r="33" spans="1:21" x14ac:dyDescent="0.25">
      <c r="A33" s="485"/>
      <c r="B33" s="486"/>
      <c r="C33" s="486"/>
      <c r="D33" s="486"/>
      <c r="E33" s="487">
        <f>IF(K33=0,0,(INDEX(AccountCodes[ACCOUNT NAME],MATCH(K33,AccountCodes[PPSAS CODE],0))))</f>
        <v>0</v>
      </c>
      <c r="F33" s="488"/>
      <c r="G33" s="488"/>
      <c r="H33" s="488"/>
      <c r="I33" s="488"/>
      <c r="J33" s="489"/>
      <c r="K33" s="159"/>
      <c r="L33" s="79"/>
      <c r="M33" s="77">
        <f>SUMIF(Data[PPSAS Code],K33,Data[Debit])</f>
        <v>0</v>
      </c>
      <c r="N33" s="77">
        <f>SUMIF(Data[PPSAS Code],K33,Data[Credit])</f>
        <v>0</v>
      </c>
      <c r="O33" s="483">
        <f t="shared" si="2"/>
        <v>0</v>
      </c>
      <c r="P33" s="483"/>
      <c r="Q33" s="483"/>
      <c r="R33" s="483">
        <f t="shared" si="3"/>
        <v>0</v>
      </c>
      <c r="S33" s="483"/>
      <c r="T33" s="483"/>
      <c r="U33" s="484"/>
    </row>
    <row r="34" spans="1:21" x14ac:dyDescent="0.25">
      <c r="A34" s="485"/>
      <c r="B34" s="486"/>
      <c r="C34" s="486"/>
      <c r="D34" s="486"/>
      <c r="E34" s="487">
        <f>IF(K34=0,0,(INDEX(AccountCodes[ACCOUNT NAME],MATCH(K34,AccountCodes[PPSAS CODE],0))))</f>
        <v>0</v>
      </c>
      <c r="F34" s="488"/>
      <c r="G34" s="488"/>
      <c r="H34" s="488"/>
      <c r="I34" s="488"/>
      <c r="J34" s="489"/>
      <c r="K34" s="159"/>
      <c r="L34" s="79"/>
      <c r="M34" s="77">
        <f>SUMIF(Data[PPSAS Code],K34,Data[Debit])</f>
        <v>0</v>
      </c>
      <c r="N34" s="77">
        <f>SUMIF(Data[PPSAS Code],K34,Data[Credit])</f>
        <v>0</v>
      </c>
      <c r="O34" s="483">
        <f t="shared" si="2"/>
        <v>0</v>
      </c>
      <c r="P34" s="483"/>
      <c r="Q34" s="483"/>
      <c r="R34" s="483">
        <f t="shared" si="3"/>
        <v>0</v>
      </c>
      <c r="S34" s="483"/>
      <c r="T34" s="483"/>
      <c r="U34" s="484"/>
    </row>
    <row r="35" spans="1:21" x14ac:dyDescent="0.25">
      <c r="A35" s="485"/>
      <c r="B35" s="486"/>
      <c r="C35" s="486"/>
      <c r="D35" s="486"/>
      <c r="E35" s="487">
        <f>IF(K35=0,0,(INDEX(AccountCodes[ACCOUNT NAME],MATCH(K35,AccountCodes[PPSAS CODE],0))))</f>
        <v>0</v>
      </c>
      <c r="F35" s="488"/>
      <c r="G35" s="488"/>
      <c r="H35" s="488"/>
      <c r="I35" s="488"/>
      <c r="J35" s="489"/>
      <c r="K35" s="159"/>
      <c r="L35" s="79"/>
      <c r="M35" s="77">
        <f>SUMIF(Data[PPSAS Code],K35,Data[Debit])</f>
        <v>0</v>
      </c>
      <c r="N35" s="77">
        <f>SUMIF(Data[PPSAS Code],K35,Data[Credit])</f>
        <v>0</v>
      </c>
      <c r="O35" s="483">
        <f t="shared" si="2"/>
        <v>0</v>
      </c>
      <c r="P35" s="483"/>
      <c r="Q35" s="483"/>
      <c r="R35" s="483">
        <f t="shared" si="3"/>
        <v>0</v>
      </c>
      <c r="S35" s="483"/>
      <c r="T35" s="483"/>
      <c r="U35" s="484"/>
    </row>
    <row r="36" spans="1:21" x14ac:dyDescent="0.25">
      <c r="A36" s="485"/>
      <c r="B36" s="486"/>
      <c r="C36" s="486"/>
      <c r="D36" s="486"/>
      <c r="E36" s="487">
        <f>IF(K36=0,0,(INDEX(AccountCodes[ACCOUNT NAME],MATCH(K36,AccountCodes[PPSAS CODE],0))))</f>
        <v>0</v>
      </c>
      <c r="F36" s="488"/>
      <c r="G36" s="488"/>
      <c r="H36" s="488"/>
      <c r="I36" s="488"/>
      <c r="J36" s="489"/>
      <c r="K36" s="159"/>
      <c r="L36" s="79"/>
      <c r="M36" s="77">
        <f>SUMIF(Data[PPSAS Code],K36,Data[Debit])</f>
        <v>0</v>
      </c>
      <c r="N36" s="77">
        <f>SUMIF(Data[PPSAS Code],K36,Data[Credit])</f>
        <v>0</v>
      </c>
      <c r="O36" s="483">
        <f t="shared" si="0"/>
        <v>0</v>
      </c>
      <c r="P36" s="483"/>
      <c r="Q36" s="483"/>
      <c r="R36" s="483">
        <f t="shared" si="1"/>
        <v>0</v>
      </c>
      <c r="S36" s="483"/>
      <c r="T36" s="483"/>
      <c r="U36" s="484"/>
    </row>
    <row r="37" spans="1:21" x14ac:dyDescent="0.25">
      <c r="A37" s="485"/>
      <c r="B37" s="486"/>
      <c r="C37" s="486"/>
      <c r="D37" s="486"/>
      <c r="E37" s="487">
        <f>IF(K37=0,0,(INDEX(AccountCodes[ACCOUNT NAME],MATCH(K37,AccountCodes[PPSAS CODE],0))))</f>
        <v>0</v>
      </c>
      <c r="F37" s="488"/>
      <c r="G37" s="488"/>
      <c r="H37" s="488"/>
      <c r="I37" s="488"/>
      <c r="J37" s="489"/>
      <c r="K37" s="159"/>
      <c r="L37" s="79"/>
      <c r="M37" s="77">
        <f>SUMIF(Data[PPSAS Code],K37,Data[Debit])</f>
        <v>0</v>
      </c>
      <c r="N37" s="77">
        <f>SUMIF(Data[PPSAS Code],K37,Data[Credit])</f>
        <v>0</v>
      </c>
      <c r="O37" s="483">
        <f t="shared" si="0"/>
        <v>0</v>
      </c>
      <c r="P37" s="483"/>
      <c r="Q37" s="483"/>
      <c r="R37" s="483">
        <f t="shared" si="1"/>
        <v>0</v>
      </c>
      <c r="S37" s="483"/>
      <c r="T37" s="483"/>
      <c r="U37" s="484"/>
    </row>
    <row r="38" spans="1:21" x14ac:dyDescent="0.25">
      <c r="A38" s="485"/>
      <c r="B38" s="486"/>
      <c r="C38" s="486"/>
      <c r="D38" s="486"/>
      <c r="E38" s="487">
        <f>IF(K38=0,0,(INDEX(AccountCodes[ACCOUNT NAME],MATCH(K38,AccountCodes[PPSAS CODE],0))))</f>
        <v>0</v>
      </c>
      <c r="F38" s="488"/>
      <c r="G38" s="488"/>
      <c r="H38" s="488"/>
      <c r="I38" s="488"/>
      <c r="J38" s="489"/>
      <c r="K38" s="159"/>
      <c r="L38" s="79"/>
      <c r="M38" s="77">
        <f>SUMIF(Data[PPSAS Code],K38,Data[Debit])</f>
        <v>0</v>
      </c>
      <c r="N38" s="77">
        <f>SUMIF(Data[PPSAS Code],K38,Data[Credit])</f>
        <v>0</v>
      </c>
      <c r="O38" s="483">
        <f t="shared" si="0"/>
        <v>0</v>
      </c>
      <c r="P38" s="483"/>
      <c r="Q38" s="483"/>
      <c r="R38" s="483">
        <f t="shared" si="1"/>
        <v>0</v>
      </c>
      <c r="S38" s="483"/>
      <c r="T38" s="483"/>
      <c r="U38" s="484"/>
    </row>
    <row r="39" spans="1:21" x14ac:dyDescent="0.25">
      <c r="A39" s="485"/>
      <c r="B39" s="486"/>
      <c r="C39" s="486"/>
      <c r="D39" s="486"/>
      <c r="E39" s="487">
        <f>IF(K39=0,0,(INDEX(AccountCodes[ACCOUNT NAME],MATCH(K39,AccountCodes[PPSAS CODE],0))))</f>
        <v>0</v>
      </c>
      <c r="F39" s="488"/>
      <c r="G39" s="488"/>
      <c r="H39" s="488"/>
      <c r="I39" s="488"/>
      <c r="J39" s="489"/>
      <c r="K39" s="159"/>
      <c r="L39" s="79"/>
      <c r="M39" s="77">
        <f>SUMIF(Data[PPSAS Code],K39,Data[Debit])</f>
        <v>0</v>
      </c>
      <c r="N39" s="77">
        <f>SUMIF(Data[PPSAS Code],K39,Data[Credit])</f>
        <v>0</v>
      </c>
      <c r="O39" s="483">
        <f t="shared" si="0"/>
        <v>0</v>
      </c>
      <c r="P39" s="483"/>
      <c r="Q39" s="483"/>
      <c r="R39" s="483">
        <f t="shared" si="1"/>
        <v>0</v>
      </c>
      <c r="S39" s="483"/>
      <c r="T39" s="483"/>
      <c r="U39" s="484"/>
    </row>
    <row r="40" spans="1:21" x14ac:dyDescent="0.25">
      <c r="A40" s="485"/>
      <c r="B40" s="486"/>
      <c r="C40" s="486"/>
      <c r="D40" s="486"/>
      <c r="E40" s="487">
        <f>IF(K40=0,0,(INDEX(AccountCodes[ACCOUNT NAME],MATCH(K40,AccountCodes[PPSAS CODE],0))))</f>
        <v>0</v>
      </c>
      <c r="F40" s="488"/>
      <c r="G40" s="488"/>
      <c r="H40" s="488"/>
      <c r="I40" s="488"/>
      <c r="J40" s="489"/>
      <c r="K40" s="159"/>
      <c r="L40" s="79"/>
      <c r="M40" s="77">
        <f>SUMIF(Data[PPSAS Code],K40,Data[Debit])</f>
        <v>0</v>
      </c>
      <c r="N40" s="77">
        <f>SUMIF(Data[PPSAS Code],K40,Data[Credit])</f>
        <v>0</v>
      </c>
      <c r="O40" s="483">
        <f t="shared" si="0"/>
        <v>0</v>
      </c>
      <c r="P40" s="483"/>
      <c r="Q40" s="483"/>
      <c r="R40" s="483">
        <f t="shared" si="1"/>
        <v>0</v>
      </c>
      <c r="S40" s="483"/>
      <c r="T40" s="483"/>
      <c r="U40" s="484"/>
    </row>
    <row r="41" spans="1:21" x14ac:dyDescent="0.25">
      <c r="A41" s="485"/>
      <c r="B41" s="486"/>
      <c r="C41" s="486"/>
      <c r="D41" s="486"/>
      <c r="E41" s="487">
        <f>IF(K41=0,0,(INDEX(AccountCodes[ACCOUNT NAME],MATCH(K41,AccountCodes[PPSAS CODE],0))))</f>
        <v>0</v>
      </c>
      <c r="F41" s="488"/>
      <c r="G41" s="488"/>
      <c r="H41" s="488"/>
      <c r="I41" s="488"/>
      <c r="J41" s="489"/>
      <c r="K41" s="159"/>
      <c r="L41" s="79"/>
      <c r="M41" s="77">
        <f>SUMIF(Data[PPSAS Code],K41,Data[Debit])</f>
        <v>0</v>
      </c>
      <c r="N41" s="77">
        <f>SUMIF(Data[PPSAS Code],K41,Data[Credit])</f>
        <v>0</v>
      </c>
      <c r="O41" s="483">
        <f t="shared" si="0"/>
        <v>0</v>
      </c>
      <c r="P41" s="483"/>
      <c r="Q41" s="483"/>
      <c r="R41" s="483">
        <f t="shared" si="1"/>
        <v>0</v>
      </c>
      <c r="S41" s="483"/>
      <c r="T41" s="483"/>
      <c r="U41" s="484"/>
    </row>
    <row r="42" spans="1:21" x14ac:dyDescent="0.25">
      <c r="A42" s="485"/>
      <c r="B42" s="486"/>
      <c r="C42" s="486"/>
      <c r="D42" s="486"/>
      <c r="E42" s="487">
        <f>IF(K42=0,0,(INDEX(AccountCodes[ACCOUNT NAME],MATCH(K42,AccountCodes[PPSAS CODE],0))))</f>
        <v>0</v>
      </c>
      <c r="F42" s="488"/>
      <c r="G42" s="488"/>
      <c r="H42" s="488"/>
      <c r="I42" s="488"/>
      <c r="J42" s="489"/>
      <c r="K42" s="159"/>
      <c r="L42" s="79"/>
      <c r="M42" s="77">
        <f>SUMIF(Data[PPSAS Code],K42,Data[Debit])</f>
        <v>0</v>
      </c>
      <c r="N42" s="77">
        <f>SUMIF(Data[PPSAS Code],K42,Data[Credit])</f>
        <v>0</v>
      </c>
      <c r="O42" s="483">
        <f t="shared" si="0"/>
        <v>0</v>
      </c>
      <c r="P42" s="483"/>
      <c r="Q42" s="483"/>
      <c r="R42" s="483">
        <f t="shared" si="1"/>
        <v>0</v>
      </c>
      <c r="S42" s="483"/>
      <c r="T42" s="483"/>
      <c r="U42" s="484"/>
    </row>
    <row r="43" spans="1:21" x14ac:dyDescent="0.25">
      <c r="A43" s="485"/>
      <c r="B43" s="486"/>
      <c r="C43" s="486"/>
      <c r="D43" s="486"/>
      <c r="E43" s="487">
        <f>IF(K43=0,0,(INDEX(AccountCodes[ACCOUNT NAME],MATCH(K43,AccountCodes[PPSAS CODE],0))))</f>
        <v>0</v>
      </c>
      <c r="F43" s="488"/>
      <c r="G43" s="488"/>
      <c r="H43" s="488"/>
      <c r="I43" s="488"/>
      <c r="J43" s="489"/>
      <c r="K43" s="159"/>
      <c r="L43" s="79"/>
      <c r="M43" s="77">
        <f>SUMIF(Data[PPSAS Code],K43,Data[Debit])</f>
        <v>0</v>
      </c>
      <c r="N43" s="77">
        <f>SUMIF(Data[PPSAS Code],K43,Data[Credit])</f>
        <v>0</v>
      </c>
      <c r="O43" s="483">
        <f t="shared" si="0"/>
        <v>0</v>
      </c>
      <c r="P43" s="483"/>
      <c r="Q43" s="483"/>
      <c r="R43" s="483">
        <f t="shared" si="1"/>
        <v>0</v>
      </c>
      <c r="S43" s="483"/>
      <c r="T43" s="483"/>
      <c r="U43" s="484"/>
    </row>
    <row r="44" spans="1:21" x14ac:dyDescent="0.25">
      <c r="A44" s="485"/>
      <c r="B44" s="486"/>
      <c r="C44" s="486"/>
      <c r="D44" s="486"/>
      <c r="E44" s="487">
        <f>IF(K44=0,0,(INDEX(AccountCodes[ACCOUNT NAME],MATCH(K44,AccountCodes[PPSAS CODE],0))))</f>
        <v>0</v>
      </c>
      <c r="F44" s="488"/>
      <c r="G44" s="488"/>
      <c r="H44" s="488"/>
      <c r="I44" s="488"/>
      <c r="J44" s="489"/>
      <c r="K44" s="159"/>
      <c r="L44" s="79"/>
      <c r="M44" s="77">
        <f>SUMIF(Data[PPSAS Code],K44,Data[Debit])</f>
        <v>0</v>
      </c>
      <c r="N44" s="77">
        <f>SUMIF(Data[PPSAS Code],K44,Data[Credit])</f>
        <v>0</v>
      </c>
      <c r="O44" s="483">
        <f t="shared" si="0"/>
        <v>0</v>
      </c>
      <c r="P44" s="483"/>
      <c r="Q44" s="483"/>
      <c r="R44" s="483">
        <f t="shared" si="1"/>
        <v>0</v>
      </c>
      <c r="S44" s="483"/>
      <c r="T44" s="483"/>
      <c r="U44" s="484"/>
    </row>
    <row r="45" spans="1:21" x14ac:dyDescent="0.25">
      <c r="A45" s="485"/>
      <c r="B45" s="486"/>
      <c r="C45" s="486"/>
      <c r="D45" s="486"/>
      <c r="E45" s="487">
        <f>IF(K45=0,0,(INDEX(AccountCodes[ACCOUNT NAME],MATCH(K45,AccountCodes[PPSAS CODE],0))))</f>
        <v>0</v>
      </c>
      <c r="F45" s="488"/>
      <c r="G45" s="488"/>
      <c r="H45" s="488"/>
      <c r="I45" s="488"/>
      <c r="J45" s="489"/>
      <c r="K45" s="159"/>
      <c r="L45" s="79"/>
      <c r="M45" s="77">
        <f>SUMIF(Data[PPSAS Code],K45,Data[Debit])</f>
        <v>0</v>
      </c>
      <c r="N45" s="77">
        <f>SUMIF(Data[PPSAS Code],K45,Data[Credit])</f>
        <v>0</v>
      </c>
      <c r="O45" s="483">
        <f t="shared" si="0"/>
        <v>0</v>
      </c>
      <c r="P45" s="483"/>
      <c r="Q45" s="483"/>
      <c r="R45" s="483">
        <f t="shared" si="1"/>
        <v>0</v>
      </c>
      <c r="S45" s="483"/>
      <c r="T45" s="483"/>
      <c r="U45" s="484"/>
    </row>
    <row r="46" spans="1:21" x14ac:dyDescent="0.25">
      <c r="A46" s="485"/>
      <c r="B46" s="486"/>
      <c r="C46" s="486"/>
      <c r="D46" s="486"/>
      <c r="E46" s="505" t="s">
        <v>173</v>
      </c>
      <c r="F46" s="506"/>
      <c r="G46" s="506"/>
      <c r="H46" s="506"/>
      <c r="I46" s="506"/>
      <c r="J46" s="507"/>
      <c r="K46" s="159"/>
      <c r="L46" s="79"/>
      <c r="M46" s="77">
        <f>SUMIF(Data[PPSAS Code],K46,Data[Debit])</f>
        <v>0</v>
      </c>
      <c r="N46" s="77">
        <f>SUMIF(Data[PPSAS Code],K46,Data[Credit])</f>
        <v>0</v>
      </c>
      <c r="O46" s="483">
        <f t="shared" si="0"/>
        <v>0</v>
      </c>
      <c r="P46" s="483"/>
      <c r="Q46" s="483"/>
      <c r="R46" s="483">
        <f t="shared" si="1"/>
        <v>0</v>
      </c>
      <c r="S46" s="483"/>
      <c r="T46" s="483"/>
      <c r="U46" s="484"/>
    </row>
    <row r="47" spans="1:21" x14ac:dyDescent="0.25">
      <c r="A47" s="485"/>
      <c r="B47" s="486"/>
      <c r="C47" s="486"/>
      <c r="D47" s="486"/>
      <c r="E47" s="493" t="s">
        <v>143</v>
      </c>
      <c r="F47" s="494"/>
      <c r="G47" s="494"/>
      <c r="H47" s="494"/>
      <c r="I47" s="508">
        <f>S3</f>
        <v>45688</v>
      </c>
      <c r="J47" s="509"/>
      <c r="K47" s="159"/>
      <c r="L47" s="79"/>
      <c r="M47" s="77">
        <f>SUMIF(Data[PPSAS Code],K47,Data[Debit])</f>
        <v>0</v>
      </c>
      <c r="N47" s="77">
        <f>SUMIF(Data[PPSAS Code],K47,Data[Credit])</f>
        <v>0</v>
      </c>
      <c r="O47" s="483">
        <f t="shared" si="0"/>
        <v>0</v>
      </c>
      <c r="P47" s="483"/>
      <c r="Q47" s="483"/>
      <c r="R47" s="483">
        <f t="shared" si="1"/>
        <v>0</v>
      </c>
      <c r="S47" s="483"/>
      <c r="T47" s="483"/>
      <c r="U47" s="484"/>
    </row>
    <row r="48" spans="1:21" x14ac:dyDescent="0.25">
      <c r="A48" s="485"/>
      <c r="B48" s="486"/>
      <c r="C48" s="486"/>
      <c r="D48" s="486"/>
      <c r="E48" s="493" t="s">
        <v>144</v>
      </c>
      <c r="F48" s="494"/>
      <c r="G48" s="494"/>
      <c r="H48" s="494"/>
      <c r="I48" s="503" t="s">
        <v>484</v>
      </c>
      <c r="J48" s="504"/>
      <c r="K48" s="159"/>
      <c r="L48" s="79"/>
      <c r="M48" s="77">
        <f>SUMIF(Data[PPSAS Code],K48,Data[Debit])</f>
        <v>0</v>
      </c>
      <c r="N48" s="77">
        <f>SUMIF(Data[PPSAS Code],K48,Data[Credit])</f>
        <v>0</v>
      </c>
      <c r="O48" s="483">
        <f t="shared" si="0"/>
        <v>0</v>
      </c>
      <c r="P48" s="483"/>
      <c r="Q48" s="483"/>
      <c r="R48" s="483">
        <f t="shared" si="1"/>
        <v>0</v>
      </c>
      <c r="S48" s="483"/>
      <c r="T48" s="483"/>
      <c r="U48" s="484"/>
    </row>
    <row r="49" spans="1:21" x14ac:dyDescent="0.25">
      <c r="A49" s="485"/>
      <c r="B49" s="486"/>
      <c r="C49" s="486"/>
      <c r="D49" s="486"/>
      <c r="E49" s="493" t="s">
        <v>145</v>
      </c>
      <c r="F49" s="494"/>
      <c r="G49" s="494"/>
      <c r="H49" s="494"/>
      <c r="I49" s="501" t="str">
        <f>IF(I48="Rommel T. De Vera","Regional Office", IF(I48="Luz R. De Cozar","BANE IMO", IF(I48="Mineonette A. Dela Cruz","PAMBAT IMO", IF(I48="Resella B. Lopez","TARZAM IMO"))))</f>
        <v>Regional Office</v>
      </c>
      <c r="J49" s="502"/>
      <c r="K49" s="159"/>
      <c r="L49" s="79"/>
      <c r="M49" s="77">
        <f>SUMIF(Data[PPSAS Code],K49,Data[Debit])</f>
        <v>0</v>
      </c>
      <c r="N49" s="77">
        <f>SUMIF(Data[PPSAS Code],K49,Data[Credit])</f>
        <v>0</v>
      </c>
      <c r="O49" s="483">
        <f t="shared" si="0"/>
        <v>0</v>
      </c>
      <c r="P49" s="483"/>
      <c r="Q49" s="483"/>
      <c r="R49" s="483">
        <f t="shared" si="1"/>
        <v>0</v>
      </c>
      <c r="S49" s="483"/>
      <c r="T49" s="483"/>
      <c r="U49" s="484"/>
    </row>
    <row r="50" spans="1:21" x14ac:dyDescent="0.25">
      <c r="A50" s="485"/>
      <c r="B50" s="486"/>
      <c r="C50" s="486"/>
      <c r="D50" s="486"/>
      <c r="E50" s="493"/>
      <c r="F50" s="494"/>
      <c r="G50" s="494"/>
      <c r="H50" s="494"/>
      <c r="I50" s="494"/>
      <c r="J50" s="495"/>
      <c r="K50" s="159"/>
      <c r="L50" s="79"/>
      <c r="M50" s="77">
        <f>SUMIF(Data[PPSAS Code],K50,Data[Debit])</f>
        <v>0</v>
      </c>
      <c r="N50" s="77">
        <f>SUMIF(Data[PPSAS Code],K50,Data[Credit])</f>
        <v>0</v>
      </c>
      <c r="O50" s="483">
        <f t="shared" si="0"/>
        <v>0</v>
      </c>
      <c r="P50" s="483"/>
      <c r="Q50" s="483"/>
      <c r="R50" s="483">
        <f t="shared" si="1"/>
        <v>0</v>
      </c>
      <c r="S50" s="483"/>
      <c r="T50" s="483"/>
      <c r="U50" s="484"/>
    </row>
    <row r="51" spans="1:21" ht="16.5" thickBot="1" x14ac:dyDescent="0.3">
      <c r="A51" s="496"/>
      <c r="B51" s="497"/>
      <c r="C51" s="497"/>
      <c r="D51" s="497"/>
      <c r="E51" s="497"/>
      <c r="F51" s="497"/>
      <c r="G51" s="497"/>
      <c r="H51" s="497"/>
      <c r="I51" s="497"/>
      <c r="J51" s="497"/>
      <c r="K51" s="497"/>
      <c r="L51" s="498"/>
      <c r="M51" s="110"/>
      <c r="N51" s="110"/>
      <c r="O51" s="499">
        <f>SUM(O11:Q50)</f>
        <v>0</v>
      </c>
      <c r="P51" s="499"/>
      <c r="Q51" s="499"/>
      <c r="R51" s="499">
        <f>SUM(R11:U50)</f>
        <v>0</v>
      </c>
      <c r="S51" s="499"/>
      <c r="T51" s="499"/>
      <c r="U51" s="500"/>
    </row>
    <row r="52" spans="1:21" x14ac:dyDescent="0.25">
      <c r="A52" s="65"/>
      <c r="B52" s="66"/>
      <c r="C52" s="66"/>
      <c r="D52" s="66"/>
      <c r="E52" s="66"/>
      <c r="F52" s="66"/>
      <c r="G52" s="67"/>
      <c r="H52" s="66"/>
      <c r="I52" s="66"/>
      <c r="J52" s="67"/>
      <c r="K52" s="68"/>
      <c r="L52" s="66"/>
      <c r="M52" s="66"/>
      <c r="N52" s="66"/>
      <c r="O52" s="490"/>
      <c r="P52" s="491"/>
      <c r="Q52" s="491"/>
      <c r="R52" s="491"/>
      <c r="S52" s="491"/>
      <c r="T52" s="491"/>
      <c r="U52" s="492"/>
    </row>
    <row r="53" spans="1:21" x14ac:dyDescent="0.25">
      <c r="A53" s="69" t="s">
        <v>154</v>
      </c>
      <c r="B53"/>
      <c r="C53"/>
      <c r="D53"/>
      <c r="E53"/>
      <c r="F53"/>
      <c r="G53" s="70" t="s">
        <v>102</v>
      </c>
      <c r="H53"/>
      <c r="I53" s="71"/>
      <c r="J53" s="70" t="s">
        <v>146</v>
      </c>
      <c r="K53" s="71"/>
      <c r="L53" s="59"/>
      <c r="M53" s="71"/>
      <c r="N53" s="71"/>
      <c r="O53" s="114" t="s">
        <v>192</v>
      </c>
      <c r="P53" s="72"/>
      <c r="Q53" s="72"/>
      <c r="R53" s="72"/>
      <c r="S53" s="72"/>
      <c r="T53" s="72"/>
      <c r="U53" s="73"/>
    </row>
    <row r="54" spans="1:21" x14ac:dyDescent="0.25">
      <c r="A54" s="46"/>
      <c r="B54"/>
      <c r="C54"/>
      <c r="D54"/>
      <c r="E54"/>
      <c r="F54"/>
      <c r="G54" s="74"/>
      <c r="H54"/>
      <c r="I54"/>
      <c r="J54" s="74"/>
      <c r="K54"/>
      <c r="L54"/>
      <c r="M54"/>
      <c r="N54"/>
      <c r="O54" s="74"/>
      <c r="P54"/>
      <c r="Q54"/>
      <c r="R54"/>
      <c r="S54"/>
      <c r="T54"/>
      <c r="U54" s="75"/>
    </row>
    <row r="55" spans="1:21" x14ac:dyDescent="0.25">
      <c r="A55" s="123" t="str">
        <f>Account!H25</f>
        <v>RHODA S. ECHANES</v>
      </c>
      <c r="B55" s="93"/>
      <c r="C55" s="93"/>
      <c r="D55" s="93"/>
      <c r="E55" s="93"/>
      <c r="F55" s="93"/>
      <c r="G55" s="124" t="str">
        <f>Account!H28</f>
        <v>ROCHELLE E. RABANAL, CPA</v>
      </c>
      <c r="H55" s="44"/>
      <c r="I55" s="93"/>
      <c r="J55" s="124" t="str">
        <f>Account!H31</f>
        <v>VANESSA C. MOULIC, CPA</v>
      </c>
      <c r="K55" s="93"/>
      <c r="L55" s="93"/>
      <c r="M55" s="93"/>
      <c r="N55" s="93"/>
      <c r="O55" s="124">
        <f>Account!H34</f>
        <v>0</v>
      </c>
      <c r="P55" s="93"/>
      <c r="Q55" s="93"/>
      <c r="R55" s="93"/>
      <c r="S55" s="93"/>
      <c r="T55" s="93"/>
      <c r="U55" s="45"/>
    </row>
    <row r="56" spans="1:21" ht="16.5" thickBot="1" x14ac:dyDescent="0.3">
      <c r="A56" s="125" t="str">
        <f>Account!H26</f>
        <v>Financial Planning Specialist</v>
      </c>
      <c r="B56" s="111"/>
      <c r="C56" s="111"/>
      <c r="D56" s="111"/>
      <c r="E56" s="111"/>
      <c r="F56" s="111"/>
      <c r="G56" s="126" t="str">
        <f>Account!H29</f>
        <v>Chief Corporate Accountant B</v>
      </c>
      <c r="H56" s="111"/>
      <c r="I56" s="111"/>
      <c r="J56" s="126" t="str">
        <f>Account!H32</f>
        <v>Division Manager-AFD</v>
      </c>
      <c r="K56" s="111"/>
      <c r="L56" s="111"/>
      <c r="M56" s="111"/>
      <c r="N56" s="111"/>
      <c r="O56" s="126">
        <f>Account!H35</f>
        <v>0</v>
      </c>
      <c r="P56" s="112"/>
      <c r="Q56" s="112"/>
      <c r="R56" s="112"/>
      <c r="S56" s="112"/>
      <c r="T56" s="112"/>
      <c r="U56" s="113"/>
    </row>
    <row r="57" spans="1:21" x14ac:dyDescent="0.25">
      <c r="A57" s="94" t="s">
        <v>147</v>
      </c>
      <c r="B57"/>
      <c r="C57"/>
      <c r="D57"/>
      <c r="E57"/>
      <c r="F57"/>
      <c r="G57"/>
      <c r="H57"/>
      <c r="I57"/>
      <c r="J57"/>
      <c r="K57"/>
      <c r="L57"/>
      <c r="M57"/>
      <c r="N57"/>
      <c r="O57"/>
      <c r="P57"/>
      <c r="Q57"/>
      <c r="R57"/>
      <c r="S57"/>
      <c r="T57"/>
      <c r="U57"/>
    </row>
  </sheetData>
  <mergeCells count="181">
    <mergeCell ref="A34:D34"/>
    <mergeCell ref="E34:J34"/>
    <mergeCell ref="O34:Q34"/>
    <mergeCell ref="R34:U34"/>
    <mergeCell ref="A35:D35"/>
    <mergeCell ref="E35:J35"/>
    <mergeCell ref="O35:Q35"/>
    <mergeCell ref="R35:U35"/>
    <mergeCell ref="A31:D31"/>
    <mergeCell ref="E31:J31"/>
    <mergeCell ref="O31:Q31"/>
    <mergeCell ref="R31:U31"/>
    <mergeCell ref="A32:D32"/>
    <mergeCell ref="E32:J32"/>
    <mergeCell ref="O32:Q32"/>
    <mergeCell ref="R32:U32"/>
    <mergeCell ref="A33:D33"/>
    <mergeCell ref="E33:J33"/>
    <mergeCell ref="O33:Q33"/>
    <mergeCell ref="R33:U33"/>
    <mergeCell ref="A28:D28"/>
    <mergeCell ref="E28:J28"/>
    <mergeCell ref="O28:Q28"/>
    <mergeCell ref="R28:U28"/>
    <mergeCell ref="A29:D29"/>
    <mergeCell ref="E29:J29"/>
    <mergeCell ref="O29:Q29"/>
    <mergeCell ref="R29:U29"/>
    <mergeCell ref="A30:D30"/>
    <mergeCell ref="E30:J30"/>
    <mergeCell ref="O30:Q30"/>
    <mergeCell ref="R30:U30"/>
    <mergeCell ref="Q1:U1"/>
    <mergeCell ref="S2:U2"/>
    <mergeCell ref="S3:U3"/>
    <mergeCell ref="B6:C6"/>
    <mergeCell ref="P6:Q6"/>
    <mergeCell ref="A8:D10"/>
    <mergeCell ref="E8:U8"/>
    <mergeCell ref="E9:J10"/>
    <mergeCell ref="L9:L10"/>
    <mergeCell ref="M9:U9"/>
    <mergeCell ref="O10:Q10"/>
    <mergeCell ref="R10:U10"/>
    <mergeCell ref="K9:K10"/>
    <mergeCell ref="A19:D19"/>
    <mergeCell ref="E19:J19"/>
    <mergeCell ref="O19:Q19"/>
    <mergeCell ref="A14:D14"/>
    <mergeCell ref="E14:J14"/>
    <mergeCell ref="O14:Q14"/>
    <mergeCell ref="R14:U14"/>
    <mergeCell ref="A11:D11"/>
    <mergeCell ref="E11:J11"/>
    <mergeCell ref="O11:Q11"/>
    <mergeCell ref="R11:U11"/>
    <mergeCell ref="A12:D12"/>
    <mergeCell ref="E12:J12"/>
    <mergeCell ref="O12:Q12"/>
    <mergeCell ref="R12:U12"/>
    <mergeCell ref="R13:U13"/>
    <mergeCell ref="A15:D15"/>
    <mergeCell ref="E15:J15"/>
    <mergeCell ref="O15:Q15"/>
    <mergeCell ref="R15:U15"/>
    <mergeCell ref="A13:D13"/>
    <mergeCell ref="E13:J13"/>
    <mergeCell ref="O13:Q13"/>
    <mergeCell ref="A16:D16"/>
    <mergeCell ref="E16:J16"/>
    <mergeCell ref="O16:Q16"/>
    <mergeCell ref="R16:U16"/>
    <mergeCell ref="A17:D17"/>
    <mergeCell ref="E17:J17"/>
    <mergeCell ref="O17:Q17"/>
    <mergeCell ref="R17:U17"/>
    <mergeCell ref="A18:D18"/>
    <mergeCell ref="E18:J18"/>
    <mergeCell ref="O18:Q18"/>
    <mergeCell ref="R18:U18"/>
    <mergeCell ref="A22:D22"/>
    <mergeCell ref="E22:J22"/>
    <mergeCell ref="O22:Q22"/>
    <mergeCell ref="R22:U22"/>
    <mergeCell ref="A23:D23"/>
    <mergeCell ref="E23:J23"/>
    <mergeCell ref="O23:Q23"/>
    <mergeCell ref="R23:U23"/>
    <mergeCell ref="A21:D21"/>
    <mergeCell ref="E21:J21"/>
    <mergeCell ref="O21:Q21"/>
    <mergeCell ref="R21:U21"/>
    <mergeCell ref="A36:D36"/>
    <mergeCell ref="E36:J36"/>
    <mergeCell ref="O36:Q36"/>
    <mergeCell ref="R36:U36"/>
    <mergeCell ref="A37:D37"/>
    <mergeCell ref="E37:J37"/>
    <mergeCell ref="O37:Q37"/>
    <mergeCell ref="R37:U37"/>
    <mergeCell ref="A24:D24"/>
    <mergeCell ref="E24:J24"/>
    <mergeCell ref="O24:Q24"/>
    <mergeCell ref="R24:U24"/>
    <mergeCell ref="A25:D25"/>
    <mergeCell ref="E25:J25"/>
    <mergeCell ref="O25:Q25"/>
    <mergeCell ref="R25:U25"/>
    <mergeCell ref="A26:D26"/>
    <mergeCell ref="E26:J26"/>
    <mergeCell ref="O26:Q26"/>
    <mergeCell ref="R26:U26"/>
    <mergeCell ref="A27:D27"/>
    <mergeCell ref="E27:J27"/>
    <mergeCell ref="O27:Q27"/>
    <mergeCell ref="R27:U27"/>
    <mergeCell ref="A40:D40"/>
    <mergeCell ref="E40:J40"/>
    <mergeCell ref="O40:Q40"/>
    <mergeCell ref="R40:U40"/>
    <mergeCell ref="A41:D41"/>
    <mergeCell ref="E41:J41"/>
    <mergeCell ref="O41:Q41"/>
    <mergeCell ref="R41:U41"/>
    <mergeCell ref="A38:D38"/>
    <mergeCell ref="E38:J38"/>
    <mergeCell ref="O38:Q38"/>
    <mergeCell ref="R38:U38"/>
    <mergeCell ref="A39:D39"/>
    <mergeCell ref="E39:J39"/>
    <mergeCell ref="O39:Q39"/>
    <mergeCell ref="R39:U39"/>
    <mergeCell ref="A44:D44"/>
    <mergeCell ref="E44:J44"/>
    <mergeCell ref="O44:Q44"/>
    <mergeCell ref="R44:U44"/>
    <mergeCell ref="A45:D45"/>
    <mergeCell ref="E45:J45"/>
    <mergeCell ref="O45:Q45"/>
    <mergeCell ref="R45:U45"/>
    <mergeCell ref="A42:D42"/>
    <mergeCell ref="E42:J42"/>
    <mergeCell ref="O42:Q42"/>
    <mergeCell ref="R42:U42"/>
    <mergeCell ref="A43:D43"/>
    <mergeCell ref="E43:J43"/>
    <mergeCell ref="O43:Q43"/>
    <mergeCell ref="R43:U43"/>
    <mergeCell ref="R48:U48"/>
    <mergeCell ref="A46:D46"/>
    <mergeCell ref="E46:J46"/>
    <mergeCell ref="O46:Q46"/>
    <mergeCell ref="R46:U46"/>
    <mergeCell ref="A47:D47"/>
    <mergeCell ref="E47:H47"/>
    <mergeCell ref="I47:J47"/>
    <mergeCell ref="O47:Q47"/>
    <mergeCell ref="R19:U19"/>
    <mergeCell ref="A20:D20"/>
    <mergeCell ref="E20:J20"/>
    <mergeCell ref="O20:Q20"/>
    <mergeCell ref="R20:U20"/>
    <mergeCell ref="O52:Q52"/>
    <mergeCell ref="R52:U52"/>
    <mergeCell ref="A50:D50"/>
    <mergeCell ref="E50:J50"/>
    <mergeCell ref="O50:Q50"/>
    <mergeCell ref="R50:U50"/>
    <mergeCell ref="A51:L51"/>
    <mergeCell ref="O51:Q51"/>
    <mergeCell ref="R51:U51"/>
    <mergeCell ref="A49:D49"/>
    <mergeCell ref="E49:H49"/>
    <mergeCell ref="I49:J49"/>
    <mergeCell ref="O49:Q49"/>
    <mergeCell ref="R49:U49"/>
    <mergeCell ref="R47:U47"/>
    <mergeCell ref="A48:D48"/>
    <mergeCell ref="E48:H48"/>
    <mergeCell ref="I48:J48"/>
    <mergeCell ref="O48:Q48"/>
  </mergeCells>
  <dataValidations count="1">
    <dataValidation type="list" allowBlank="1" showInputMessage="1" showErrorMessage="1" sqref="I48:J48" xr:uid="{00000000-0002-0000-0700-000000000000}">
      <formula1>Cashier</formula1>
    </dataValidation>
  </dataValidations>
  <printOptions horizontalCentered="1"/>
  <pageMargins left="0.25" right="0.25" top="0.75" bottom="1.5" header="0.3" footer="0.3"/>
  <pageSetup paperSize="5" scale="74"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D27"/>
  <sheetViews>
    <sheetView workbookViewId="0">
      <selection activeCell="H14" sqref="H14"/>
    </sheetView>
  </sheetViews>
  <sheetFormatPr defaultRowHeight="15.75" x14ac:dyDescent="0.25"/>
  <cols>
    <col min="1" max="1" width="14.875" style="90" customWidth="1"/>
    <col min="2" max="2" width="25.875" style="90" customWidth="1"/>
    <col min="3" max="3" width="25.125" style="90" customWidth="1"/>
    <col min="4" max="4" width="19" style="90" customWidth="1"/>
    <col min="5" max="16384" width="9" style="90"/>
  </cols>
  <sheetData>
    <row r="1" spans="1:4" s="340" customFormat="1" x14ac:dyDescent="0.25">
      <c r="A1" s="364" t="s">
        <v>191</v>
      </c>
    </row>
    <row r="2" spans="1:4" s="340" customFormat="1" x14ac:dyDescent="0.25">
      <c r="A2" s="340" t="s">
        <v>150</v>
      </c>
      <c r="B2" s="365" t="str">
        <f>Account!H1</f>
        <v>Fund 501 CARP (LBP Account # 0112-1157-30)</v>
      </c>
    </row>
    <row r="3" spans="1:4" s="340" customFormat="1" x14ac:dyDescent="0.25">
      <c r="A3" s="340" t="s">
        <v>143</v>
      </c>
      <c r="B3" s="366">
        <f>Account!H2</f>
        <v>45688</v>
      </c>
    </row>
    <row r="4" spans="1:4" s="340" customFormat="1" x14ac:dyDescent="0.25">
      <c r="A4" s="340" t="s">
        <v>145</v>
      </c>
      <c r="B4" s="365" t="str">
        <f>Account!H3</f>
        <v>NIA PANGASINAN IMO</v>
      </c>
    </row>
    <row r="5" spans="1:4" x14ac:dyDescent="0.25">
      <c r="A5" s="145"/>
    </row>
    <row r="6" spans="1:4" s="354" customFormat="1" ht="18" x14ac:dyDescent="0.25">
      <c r="A6" s="367" t="s">
        <v>151</v>
      </c>
      <c r="B6" s="367" t="s">
        <v>186</v>
      </c>
      <c r="C6" s="367" t="s">
        <v>188</v>
      </c>
      <c r="D6" s="367" t="s">
        <v>187</v>
      </c>
    </row>
    <row r="7" spans="1:4" x14ac:dyDescent="0.25">
      <c r="A7" s="368">
        <v>45687</v>
      </c>
      <c r="B7" s="369" t="s">
        <v>1454</v>
      </c>
      <c r="C7" s="369" t="s">
        <v>1455</v>
      </c>
      <c r="D7" s="370">
        <v>2062500</v>
      </c>
    </row>
    <row r="8" spans="1:4" x14ac:dyDescent="0.25">
      <c r="A8" s="368"/>
      <c r="B8" s="369"/>
      <c r="C8" s="369"/>
      <c r="D8" s="370"/>
    </row>
    <row r="9" spans="1:4" x14ac:dyDescent="0.25">
      <c r="A9" s="368"/>
      <c r="B9" s="369"/>
      <c r="C9" s="369"/>
      <c r="D9" s="370"/>
    </row>
    <row r="10" spans="1:4" x14ac:dyDescent="0.25">
      <c r="A10" s="368"/>
      <c r="B10" s="369"/>
      <c r="C10" s="369"/>
      <c r="D10" s="370"/>
    </row>
    <row r="11" spans="1:4" x14ac:dyDescent="0.25">
      <c r="A11" s="368"/>
      <c r="B11" s="369"/>
      <c r="C11" s="369"/>
      <c r="D11" s="370"/>
    </row>
    <row r="12" spans="1:4" x14ac:dyDescent="0.25">
      <c r="A12" s="368"/>
      <c r="B12" s="371"/>
      <c r="C12" s="369"/>
      <c r="D12" s="370"/>
    </row>
    <row r="13" spans="1:4" x14ac:dyDescent="0.25">
      <c r="A13" s="368"/>
      <c r="B13" s="371"/>
      <c r="C13" s="369"/>
      <c r="D13" s="370"/>
    </row>
    <row r="14" spans="1:4" x14ac:dyDescent="0.25">
      <c r="A14" s="368"/>
      <c r="B14" s="371"/>
      <c r="C14" s="369"/>
      <c r="D14" s="370"/>
    </row>
    <row r="15" spans="1:4" x14ac:dyDescent="0.25">
      <c r="A15" s="368"/>
      <c r="B15" s="371"/>
      <c r="C15" s="369"/>
      <c r="D15" s="370"/>
    </row>
    <row r="16" spans="1:4" x14ac:dyDescent="0.25">
      <c r="A16" s="368"/>
      <c r="B16" s="371"/>
      <c r="C16" s="369"/>
      <c r="D16" s="370"/>
    </row>
    <row r="17" spans="1:4" x14ac:dyDescent="0.25">
      <c r="A17" s="368"/>
      <c r="B17" s="371"/>
      <c r="C17" s="369"/>
      <c r="D17" s="370"/>
    </row>
    <row r="18" spans="1:4" x14ac:dyDescent="0.25">
      <c r="A18" s="368"/>
      <c r="B18" s="371"/>
      <c r="C18" s="369"/>
      <c r="D18" s="370"/>
    </row>
    <row r="19" spans="1:4" x14ac:dyDescent="0.25">
      <c r="A19" s="368"/>
      <c r="B19" s="371"/>
      <c r="C19" s="369"/>
      <c r="D19" s="370"/>
    </row>
    <row r="20" spans="1:4" x14ac:dyDescent="0.25">
      <c r="A20" s="539" t="s">
        <v>106</v>
      </c>
      <c r="B20" s="540"/>
      <c r="C20" s="548"/>
      <c r="D20" s="146">
        <f>SUM(D7:D19)</f>
        <v>2062500</v>
      </c>
    </row>
    <row r="23" spans="1:4" s="340" customFormat="1" x14ac:dyDescent="0.25">
      <c r="A23" s="340" t="s">
        <v>154</v>
      </c>
      <c r="C23" s="340" t="s">
        <v>1327</v>
      </c>
    </row>
    <row r="26" spans="1:4" s="332" customFormat="1" ht="18" x14ac:dyDescent="0.25">
      <c r="A26" s="549" t="str">
        <f>Account!H14</f>
        <v>MALOU S. FERRER</v>
      </c>
      <c r="B26" s="549"/>
      <c r="C26" s="549" t="s">
        <v>1314</v>
      </c>
      <c r="D26" s="549"/>
    </row>
    <row r="27" spans="1:4" s="340" customFormat="1" x14ac:dyDescent="0.25">
      <c r="A27" s="550" t="str">
        <f>Account!H15</f>
        <v>Data Encoder</v>
      </c>
      <c r="B27" s="550"/>
      <c r="C27" s="550" t="s">
        <v>1328</v>
      </c>
      <c r="D27" s="550"/>
    </row>
  </sheetData>
  <autoFilter ref="D6:D20" xr:uid="{00000000-0009-0000-0000-000008000000}"/>
  <mergeCells count="5">
    <mergeCell ref="A20:C20"/>
    <mergeCell ref="C26:D26"/>
    <mergeCell ref="A26:B26"/>
    <mergeCell ref="A27:B27"/>
    <mergeCell ref="C27:D27"/>
  </mergeCells>
  <printOptions horizontalCentered="1"/>
  <pageMargins left="0.5" right="0.5" top="0.75" bottom="1.5" header="0.3" footer="0.3"/>
  <pageSetup paperSize="10000"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11</vt:i4>
      </vt:variant>
    </vt:vector>
  </HeadingPairs>
  <TitlesOfParts>
    <vt:vector size="22" baseType="lpstr">
      <vt:lpstr>User's Guide</vt:lpstr>
      <vt:lpstr>Account</vt:lpstr>
      <vt:lpstr>TB 2013 converted</vt:lpstr>
      <vt:lpstr>Data</vt:lpstr>
      <vt:lpstr>Sheet1</vt:lpstr>
      <vt:lpstr>Sheet2</vt:lpstr>
      <vt:lpstr>CkDRegister</vt:lpstr>
      <vt:lpstr>Recap</vt:lpstr>
      <vt:lpstr>RADAI-</vt:lpstr>
      <vt:lpstr>JEV Check</vt:lpstr>
      <vt:lpstr>Breakdown of Deposits</vt:lpstr>
      <vt:lpstr>Accounts</vt:lpstr>
      <vt:lpstr>Cashier</vt:lpstr>
      <vt:lpstr>Category</vt:lpstr>
      <vt:lpstr>Code</vt:lpstr>
      <vt:lpstr>Office</vt:lpstr>
      <vt:lpstr>CkDRegister!Print_Area</vt:lpstr>
      <vt:lpstr>Data!Print_Area</vt:lpstr>
      <vt:lpstr>'RADAI-'!Print_Area</vt:lpstr>
      <vt:lpstr>CkDRegister!Print_Titles</vt:lpstr>
      <vt:lpstr>Data!Print_Titles</vt:lpstr>
      <vt:lpstr>'RADAI-'!Print_Titles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PIMO</cp:lastModifiedBy>
  <cp:lastPrinted>2025-02-24T09:25:52Z</cp:lastPrinted>
  <dcterms:created xsi:type="dcterms:W3CDTF">2011-02-14T19:15:21Z</dcterms:created>
  <dcterms:modified xsi:type="dcterms:W3CDTF">2025-02-24T09:26:02Z</dcterms:modified>
</cp:coreProperties>
</file>