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A\Desktop\SHALIMAR FEB 2024\CARP FILES\CARP REPORTS\JEV AND SAODB\2024\2. FEBRUARY 2024\"/>
    </mc:Choice>
  </mc:AlternateContent>
  <xr:revisionPtr revIDLastSave="0" documentId="13_ncr:1_{0299AC21-5445-4D25-8B10-40AA4B253A6B}" xr6:coauthVersionLast="47" xr6:coauthVersionMax="47" xr10:uidLastSave="{00000000-0000-0000-0000-000000000000}"/>
  <bookViews>
    <workbookView xWindow="-120" yWindow="-120" windowWidth="29040" windowHeight="15720" tabRatio="799" activeTab="3" xr2:uid="{00000000-000D-0000-FFFF-FFFF00000000}"/>
  </bookViews>
  <sheets>
    <sheet name="User's Guide" sheetId="341" r:id="rId1"/>
    <sheet name="Account" sheetId="2" r:id="rId2"/>
    <sheet name="TB 2013 converted" sheetId="219" state="hidden" r:id="rId3"/>
    <sheet name="Data" sheetId="316" r:id="rId4"/>
    <sheet name="CkDRegister" sheetId="333" r:id="rId5"/>
    <sheet name="Recap" sheetId="335" r:id="rId6"/>
    <sheet name="RADAI-" sheetId="344" r:id="rId7"/>
    <sheet name="JEV Check" sheetId="328" r:id="rId8"/>
    <sheet name="Breakdown of Deposits" sheetId="336" r:id="rId9"/>
  </sheets>
  <externalReferences>
    <externalReference r:id="rId10"/>
  </externalReferences>
  <definedNames>
    <definedName name="_xlnm._FilterDatabase" localSheetId="1" hidden="1">Account!$G$1:$H$4</definedName>
    <definedName name="_xlnm._FilterDatabase" localSheetId="8" hidden="1">'Breakdown of Deposits'!$D$6:$D$20</definedName>
    <definedName name="_xlnm._FilterDatabase" localSheetId="4" hidden="1">CkDRegister!$D$6:$D$50</definedName>
    <definedName name="_xlnm._FilterDatabase" localSheetId="3" hidden="1">Data!$A$12:$T$73</definedName>
    <definedName name="a" localSheetId="3">#REF!</definedName>
    <definedName name="a" localSheetId="7">#REF!</definedName>
    <definedName name="a">#REF!</definedName>
    <definedName name="Accounts">Account!$A$1:$C$314</definedName>
    <definedName name="ASDF" localSheetId="3">#REF!</definedName>
    <definedName name="ASDF" localSheetId="7">#REF!</definedName>
    <definedName name="ASDF">#REF!</definedName>
    <definedName name="Cashier" localSheetId="6">[1]Account!$G$6:$G$10</definedName>
    <definedName name="Cashier">Account!$G$6:$G$10</definedName>
    <definedName name="Category">Account!$G$38:$G$57</definedName>
    <definedName name="CDJ" localSheetId="3">#REF!</definedName>
    <definedName name="CDJ" localSheetId="7">#REF!</definedName>
    <definedName name="CDJ">#REF!</definedName>
    <definedName name="Code">Account!$A$1:$D$314</definedName>
    <definedName name="dfas">#REF!</definedName>
    <definedName name="ForProjectName" comment="     ">_xlfn.UNIQUE(#REF!,0,1)</definedName>
    <definedName name="Office">Account!$H$6:$H$10</definedName>
    <definedName name="_xlnm.Print_Area" localSheetId="4">CkDRegister!$A$1:$Q$60</definedName>
    <definedName name="_xlnm.Print_Area" localSheetId="3">Data!$B$6:$T$84</definedName>
    <definedName name="_xlnm.Print_Area" localSheetId="6">'RADAI-'!$A$1:$J$31</definedName>
    <definedName name="_xlnm.Print_Titles" localSheetId="4">CkDRegister!$2:$8</definedName>
    <definedName name="_xlnm.Print_Titles" localSheetId="3">Data!$7:$12</definedName>
    <definedName name="_xlnm.Print_Titles" localSheetId="6">'RADAI-'!$1:$16</definedName>
  </definedNames>
  <calcPr calcId="191029" fullPrecision="0"/>
  <pivotCaches>
    <pivotCache cacheId="8" r:id="rId11"/>
    <pivotCache cacheId="9" r:id="rId12"/>
    <pivotCache cacheId="10" r:id="rId13"/>
    <pivotCache cacheId="11" r:id="rId14"/>
    <pivotCache cacheId="1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7" i="333" l="1"/>
  <c r="M13" i="316"/>
  <c r="M16" i="316"/>
  <c r="M24" i="316"/>
  <c r="J11" i="333" a="1"/>
  <c r="J11" i="333" s="1"/>
  <c r="M11" i="333" a="1"/>
  <c r="M11" i="333" s="1"/>
  <c r="M12" i="333" a="1"/>
  <c r="M12" i="333" s="1"/>
  <c r="J13" i="333" a="1"/>
  <c r="J13" i="333"/>
  <c r="J14" i="333" a="1"/>
  <c r="J14" i="333" s="1"/>
  <c r="O15" i="333" a="1"/>
  <c r="O15" i="333" s="1"/>
  <c r="J15" i="333" a="1"/>
  <c r="J15" i="333" s="1"/>
  <c r="O16" i="333" a="1"/>
  <c r="O16" i="333" s="1"/>
  <c r="J16" i="333" a="1"/>
  <c r="J16" i="333" s="1"/>
  <c r="O17" i="333" a="1"/>
  <c r="O17" i="333" s="1"/>
  <c r="J18" i="333" a="1"/>
  <c r="J18" i="333" s="1"/>
  <c r="J19" i="333" a="1"/>
  <c r="J19" i="333" s="1"/>
  <c r="O20" i="333" a="1"/>
  <c r="O20" i="333" s="1"/>
  <c r="J20" i="333" a="1"/>
  <c r="J20" i="333" s="1"/>
  <c r="O21" i="333" a="1"/>
  <c r="O21" i="333" s="1"/>
  <c r="J22" i="333" a="1"/>
  <c r="J22" i="333" s="1"/>
  <c r="J23" i="333" a="1"/>
  <c r="J23" i="333" s="1"/>
  <c r="O24" i="333" a="1"/>
  <c r="O24" i="333" s="1"/>
  <c r="J24" i="333" a="1"/>
  <c r="J24" i="333" s="1"/>
  <c r="O25" i="333" a="1"/>
  <c r="O25" i="333" s="1"/>
  <c r="J25" i="333" a="1"/>
  <c r="J25" i="333"/>
  <c r="O26" i="333" a="1"/>
  <c r="O26" i="333" s="1"/>
  <c r="M27" i="333" a="1"/>
  <c r="M27" i="333" s="1"/>
  <c r="M28" i="333" a="1"/>
  <c r="M28" i="333" s="1"/>
  <c r="J29" i="333" a="1"/>
  <c r="J29" i="333" s="1"/>
  <c r="M29" i="333" a="1"/>
  <c r="M29" i="333" s="1"/>
  <c r="J30" i="333" a="1"/>
  <c r="J30" i="333" s="1"/>
  <c r="M30" i="333" a="1"/>
  <c r="M30" i="333" s="1"/>
  <c r="M31" i="333" a="1"/>
  <c r="M31" i="333" s="1"/>
  <c r="J32" i="333" a="1"/>
  <c r="J32" i="333" s="1"/>
  <c r="M32" i="333" a="1"/>
  <c r="M32" i="333" s="1"/>
  <c r="J33" i="333" a="1"/>
  <c r="J33" i="333" s="1"/>
  <c r="M33" i="333" a="1"/>
  <c r="M33" i="333"/>
  <c r="M34" i="333" a="1"/>
  <c r="M34" i="333" s="1"/>
  <c r="J35" i="333" a="1"/>
  <c r="J35" i="333" s="1"/>
  <c r="M35" i="333" a="1"/>
  <c r="M35" i="333" s="1"/>
  <c r="M36" i="333" a="1"/>
  <c r="M36" i="333" s="1"/>
  <c r="M37" i="333" a="1"/>
  <c r="M37" i="333" s="1"/>
  <c r="M38" i="333" a="1"/>
  <c r="M38" i="333" s="1"/>
  <c r="J39" i="333" a="1"/>
  <c r="J39" i="333" s="1"/>
  <c r="M39" i="333" a="1"/>
  <c r="M39" i="333" s="1"/>
  <c r="M40" i="333" a="1"/>
  <c r="M40" i="333" s="1"/>
  <c r="M41" i="333" a="1"/>
  <c r="M41" i="333" s="1"/>
  <c r="M42" i="333" a="1"/>
  <c r="M42" i="333" s="1"/>
  <c r="M43" i="333" a="1"/>
  <c r="M43" i="333" s="1"/>
  <c r="J44" i="333" a="1"/>
  <c r="J44" i="333" s="1"/>
  <c r="M44" i="333" a="1"/>
  <c r="M44" i="333" s="1"/>
  <c r="M45" i="333" a="1"/>
  <c r="M45" i="333" s="1"/>
  <c r="J46" i="333" a="1"/>
  <c r="J46" i="333" s="1"/>
  <c r="M46" i="333" a="1"/>
  <c r="M46" i="333" s="1"/>
  <c r="C46" i="333"/>
  <c r="C48" i="333"/>
  <c r="C45" i="333"/>
  <c r="E46" i="333"/>
  <c r="E17" i="344"/>
  <c r="E18" i="344"/>
  <c r="H13" i="344"/>
  <c r="G30" i="344"/>
  <c r="D30" i="344"/>
  <c r="D45" i="333" a="1"/>
  <c r="D45" i="333" s="1"/>
  <c r="E45" i="333" a="1"/>
  <c r="E45" i="333" s="1"/>
  <c r="C16" i="344"/>
  <c r="D14" i="344"/>
  <c r="D12" i="344"/>
  <c r="D16" i="344"/>
  <c r="A27" i="344"/>
  <c r="C18" i="344"/>
  <c r="B17" i="344" a="1"/>
  <c r="B17" i="344"/>
  <c r="A17" i="344"/>
  <c r="C17" i="344"/>
  <c r="D17" i="344"/>
  <c r="F17" i="344"/>
  <c r="G17" i="344"/>
  <c r="H17" i="344"/>
  <c r="I17" i="344"/>
  <c r="J17" i="344"/>
  <c r="B18" i="344" a="1"/>
  <c r="B18" i="344"/>
  <c r="A18" i="344"/>
  <c r="D18" i="344"/>
  <c r="F18" i="344"/>
  <c r="G18" i="344"/>
  <c r="H18" i="344"/>
  <c r="I18" i="344"/>
  <c r="J18" i="344"/>
  <c r="M73" i="316"/>
  <c r="L73" i="316" s="1"/>
  <c r="I73" i="316"/>
  <c r="A73" i="316"/>
  <c r="H14" i="344"/>
  <c r="H15" i="344"/>
  <c r="A70" i="316"/>
  <c r="M70" i="316"/>
  <c r="L70" i="316" s="1"/>
  <c r="M66" i="316"/>
  <c r="L66" i="316" s="1"/>
  <c r="A66" i="316"/>
  <c r="M65" i="316"/>
  <c r="L65" i="316" s="1"/>
  <c r="A65" i="316"/>
  <c r="M62" i="316"/>
  <c r="L62" i="316" s="1"/>
  <c r="A62" i="316"/>
  <c r="A64" i="316"/>
  <c r="M64" i="316"/>
  <c r="L64" i="316" s="1"/>
  <c r="M63" i="316"/>
  <c r="L63" i="316" s="1"/>
  <c r="A63" i="316"/>
  <c r="M61" i="316"/>
  <c r="L61" i="316" s="1"/>
  <c r="I61" i="316"/>
  <c r="I63" i="316"/>
  <c r="I64" i="316" s="1"/>
  <c r="A61" i="316"/>
  <c r="M60" i="316"/>
  <c r="L60" i="316" s="1"/>
  <c r="A60" i="316"/>
  <c r="M59" i="316"/>
  <c r="L59" i="316" s="1"/>
  <c r="A59" i="316"/>
  <c r="M58" i="316"/>
  <c r="L58" i="316"/>
  <c r="I58" i="316"/>
  <c r="I59" i="316" s="1"/>
  <c r="I60" i="316" s="1"/>
  <c r="A58" i="316"/>
  <c r="I56" i="316"/>
  <c r="I57" i="316" s="1"/>
  <c r="M56" i="316"/>
  <c r="L56" i="316"/>
  <c r="I54" i="316"/>
  <c r="I55" i="316" s="1"/>
  <c r="M50" i="316"/>
  <c r="L50" i="316" s="1"/>
  <c r="M49" i="316"/>
  <c r="L49" i="316"/>
  <c r="M48" i="316"/>
  <c r="L48" i="316" s="1"/>
  <c r="M47" i="316"/>
  <c r="L47" i="316" s="1"/>
  <c r="A41" i="316"/>
  <c r="A42" i="316"/>
  <c r="A43" i="316"/>
  <c r="A44" i="316"/>
  <c r="A45" i="316"/>
  <c r="A46" i="316"/>
  <c r="A47" i="316"/>
  <c r="A48" i="316"/>
  <c r="A49" i="316"/>
  <c r="A50" i="316"/>
  <c r="A51" i="316"/>
  <c r="A52" i="316"/>
  <c r="A53" i="316"/>
  <c r="A54" i="316"/>
  <c r="A55" i="316"/>
  <c r="A56" i="316"/>
  <c r="A57" i="316"/>
  <c r="I41" i="316"/>
  <c r="I42" i="316" s="1"/>
  <c r="I31" i="316"/>
  <c r="I32" i="316" s="1"/>
  <c r="I33" i="316" s="1"/>
  <c r="I34" i="316" s="1"/>
  <c r="I35" i="316" s="1"/>
  <c r="I36" i="316" s="1"/>
  <c r="I37" i="316" s="1"/>
  <c r="I38" i="316" s="1"/>
  <c r="M31" i="316"/>
  <c r="L31" i="316" s="1"/>
  <c r="A26" i="316"/>
  <c r="M26" i="316"/>
  <c r="L26" i="316" s="1"/>
  <c r="A27" i="316"/>
  <c r="M27" i="316"/>
  <c r="L27" i="316" s="1"/>
  <c r="A28" i="316"/>
  <c r="M28" i="316"/>
  <c r="L28" i="316" s="1"/>
  <c r="M25" i="316"/>
  <c r="L25" i="316" s="1"/>
  <c r="L24" i="316"/>
  <c r="I24" i="316"/>
  <c r="I25" i="316" s="1"/>
  <c r="I26" i="316" s="1"/>
  <c r="I27" i="316" s="1"/>
  <c r="I28" i="316" s="1"/>
  <c r="I29" i="316" s="1"/>
  <c r="I30" i="316" s="1"/>
  <c r="A16" i="316"/>
  <c r="I16" i="316"/>
  <c r="I17" i="316" s="1"/>
  <c r="I18" i="316" s="1"/>
  <c r="I19" i="316" s="1"/>
  <c r="I20" i="316" s="1"/>
  <c r="I21" i="316" s="1"/>
  <c r="I22" i="316" s="1"/>
  <c r="I23" i="316" s="1"/>
  <c r="L16" i="316"/>
  <c r="I62" i="316"/>
  <c r="I65" i="316"/>
  <c r="I66" i="316" s="1"/>
  <c r="I67" i="316"/>
  <c r="I68" i="316" s="1"/>
  <c r="I69" i="316" s="1"/>
  <c r="I70" i="316"/>
  <c r="I71" i="316" s="1"/>
  <c r="I72" i="316" s="1"/>
  <c r="I39" i="316"/>
  <c r="I40" i="316" s="1"/>
  <c r="I43" i="316"/>
  <c r="I44" i="316" s="1"/>
  <c r="I45" i="316" s="1"/>
  <c r="I46" i="316" s="1"/>
  <c r="I47" i="316"/>
  <c r="I48" i="316" s="1"/>
  <c r="I49" i="316" s="1"/>
  <c r="I50" i="316" s="1"/>
  <c r="I51" i="316"/>
  <c r="I52" i="316" s="1"/>
  <c r="I53" i="316" s="1"/>
  <c r="A71" i="316"/>
  <c r="M71" i="316"/>
  <c r="L71" i="316"/>
  <c r="A69" i="316"/>
  <c r="M69" i="316"/>
  <c r="L69" i="316" s="1"/>
  <c r="A67" i="316"/>
  <c r="M67" i="316"/>
  <c r="L67" i="316" s="1"/>
  <c r="M54" i="316"/>
  <c r="L54" i="316" s="1"/>
  <c r="M52" i="316"/>
  <c r="L52" i="316" s="1"/>
  <c r="M46" i="316"/>
  <c r="L46" i="316" s="1"/>
  <c r="M44" i="316"/>
  <c r="L44" i="316" s="1"/>
  <c r="M42" i="316"/>
  <c r="L42" i="316" s="1"/>
  <c r="A40" i="316"/>
  <c r="M40" i="316"/>
  <c r="L40" i="316" s="1"/>
  <c r="A38" i="316"/>
  <c r="M38" i="316"/>
  <c r="L38" i="316" s="1"/>
  <c r="A36" i="316"/>
  <c r="M36" i="316"/>
  <c r="L36" i="316" s="1"/>
  <c r="A34" i="316"/>
  <c r="M34" i="316"/>
  <c r="L34" i="316" s="1"/>
  <c r="A32" i="316"/>
  <c r="M32" i="316"/>
  <c r="L32" i="316" s="1"/>
  <c r="A30" i="316"/>
  <c r="M30" i="316"/>
  <c r="L30" i="316" s="1"/>
  <c r="A24" i="316"/>
  <c r="A22" i="316"/>
  <c r="M22" i="316"/>
  <c r="L22" i="316" s="1"/>
  <c r="A20" i="316"/>
  <c r="M20" i="316"/>
  <c r="L20" i="316" s="1"/>
  <c r="A18" i="316"/>
  <c r="M18" i="316"/>
  <c r="L18" i="316" s="1"/>
  <c r="A15" i="333" a="1"/>
  <c r="A15" i="333" s="1"/>
  <c r="E15" i="333" a="1"/>
  <c r="E15" i="333" s="1"/>
  <c r="D15" i="333" a="1"/>
  <c r="D15" i="333" s="1"/>
  <c r="A31" i="333" a="1"/>
  <c r="A31" i="333" s="1"/>
  <c r="E48" i="333" a="1"/>
  <c r="E48" i="333" s="1"/>
  <c r="E47" i="333" a="1"/>
  <c r="E47" i="333" s="1"/>
  <c r="E44" i="333" a="1"/>
  <c r="E44" i="333" s="1"/>
  <c r="E43" i="333" a="1"/>
  <c r="E43" i="333" s="1"/>
  <c r="E42" i="333" a="1"/>
  <c r="E42" i="333" s="1"/>
  <c r="E41" i="333" a="1"/>
  <c r="E41" i="333" s="1"/>
  <c r="E40" i="333" a="1"/>
  <c r="E40" i="333" s="1"/>
  <c r="E39" i="333" a="1"/>
  <c r="E39" i="333" s="1"/>
  <c r="E38" i="333" a="1"/>
  <c r="E38" i="333" s="1"/>
  <c r="E37" i="333" a="1"/>
  <c r="E37" i="333" s="1"/>
  <c r="E36" i="333" a="1"/>
  <c r="E36" i="333" s="1"/>
  <c r="E35" i="333" a="1"/>
  <c r="E35" i="333" s="1"/>
  <c r="E34" i="333" a="1"/>
  <c r="E34" i="333" s="1"/>
  <c r="E33" i="333" a="1"/>
  <c r="E33" i="333" s="1"/>
  <c r="E32" i="333" a="1"/>
  <c r="E32" i="333" s="1"/>
  <c r="E31" i="333" a="1"/>
  <c r="E31" i="333" s="1"/>
  <c r="E30" i="333" a="1"/>
  <c r="E30" i="333" s="1"/>
  <c r="E29" i="333" a="1"/>
  <c r="E29" i="333" s="1"/>
  <c r="E28" i="333" a="1"/>
  <c r="E28" i="333" s="1"/>
  <c r="E27" i="333" a="1"/>
  <c r="E27" i="333" s="1"/>
  <c r="E26" i="333" a="1"/>
  <c r="E26" i="333" s="1"/>
  <c r="E25" i="333" a="1"/>
  <c r="E25" i="333" s="1"/>
  <c r="E24" i="333" a="1"/>
  <c r="E24" i="333" s="1"/>
  <c r="E23" i="333" a="1"/>
  <c r="E23" i="333" s="1"/>
  <c r="E22" i="333" a="1"/>
  <c r="E22" i="333" s="1"/>
  <c r="E21" i="333" a="1"/>
  <c r="E21" i="333" s="1"/>
  <c r="E20" i="333" a="1"/>
  <c r="E20" i="333" s="1"/>
  <c r="E19" i="333" a="1"/>
  <c r="E19" i="333" s="1"/>
  <c r="E18" i="333" a="1"/>
  <c r="E18" i="333" s="1"/>
  <c r="E17" i="333" a="1"/>
  <c r="E17" i="333" s="1"/>
  <c r="E16" i="333" a="1"/>
  <c r="E16" i="333" s="1"/>
  <c r="E14" i="333" a="1"/>
  <c r="E14" i="333" s="1"/>
  <c r="E13" i="333" a="1"/>
  <c r="E13" i="333" s="1"/>
  <c r="E12" i="333" a="1"/>
  <c r="E12" i="333" s="1"/>
  <c r="E11" i="333" a="1"/>
  <c r="E11" i="333" s="1"/>
  <c r="D48" i="333" a="1"/>
  <c r="D48" i="333" s="1"/>
  <c r="D47" i="333" a="1"/>
  <c r="D47" i="333" s="1"/>
  <c r="D46" i="333" a="1"/>
  <c r="D46" i="333" s="1"/>
  <c r="D44" i="333" a="1"/>
  <c r="D44" i="333" s="1"/>
  <c r="D43" i="333" a="1"/>
  <c r="D43" i="333" s="1"/>
  <c r="D42" i="333" a="1"/>
  <c r="D42" i="333" s="1"/>
  <c r="D41" i="333" a="1"/>
  <c r="D41" i="333" s="1"/>
  <c r="D40" i="333" a="1"/>
  <c r="D40" i="333" s="1"/>
  <c r="D39" i="333" a="1"/>
  <c r="D39" i="333" s="1"/>
  <c r="D38" i="333" a="1"/>
  <c r="D38" i="333" s="1"/>
  <c r="D37" i="333" a="1"/>
  <c r="D37" i="333"/>
  <c r="D36" i="333" a="1"/>
  <c r="D36" i="333" s="1"/>
  <c r="D35" i="333" a="1"/>
  <c r="D35" i="333" s="1"/>
  <c r="D34" i="333" a="1"/>
  <c r="D34" i="333" s="1"/>
  <c r="D33" i="333" a="1"/>
  <c r="D33" i="333" s="1"/>
  <c r="D32" i="333" a="1"/>
  <c r="D32" i="333" s="1"/>
  <c r="D31" i="333" a="1"/>
  <c r="D31" i="333" s="1"/>
  <c r="D30" i="333" a="1"/>
  <c r="D30" i="333" s="1"/>
  <c r="D29" i="333" a="1"/>
  <c r="D29" i="333" s="1"/>
  <c r="D28" i="333" a="1"/>
  <c r="D28" i="333" s="1"/>
  <c r="D27" i="333" a="1"/>
  <c r="D27" i="333" s="1"/>
  <c r="D26" i="333" a="1"/>
  <c r="D26" i="333" s="1"/>
  <c r="D25" i="333" a="1"/>
  <c r="D25" i="333" s="1"/>
  <c r="D24" i="333" a="1"/>
  <c r="D24" i="333" s="1"/>
  <c r="D23" i="333" a="1"/>
  <c r="D23" i="333" s="1"/>
  <c r="D22" i="333" a="1"/>
  <c r="D22" i="333" s="1"/>
  <c r="D21" i="333" a="1"/>
  <c r="D21" i="333" s="1"/>
  <c r="D20" i="333" a="1"/>
  <c r="D20" i="333" s="1"/>
  <c r="D19" i="333" a="1"/>
  <c r="D19" i="333" s="1"/>
  <c r="D18" i="333" a="1"/>
  <c r="D18" i="333" s="1"/>
  <c r="D17" i="333" a="1"/>
  <c r="D17" i="333" s="1"/>
  <c r="D16" i="333" a="1"/>
  <c r="D16" i="333" s="1"/>
  <c r="D14" i="333" a="1"/>
  <c r="D14" i="333" s="1"/>
  <c r="D13" i="333" a="1"/>
  <c r="D13" i="333" s="1"/>
  <c r="D12" i="333" a="1"/>
  <c r="D12" i="333" s="1"/>
  <c r="D11" i="333" a="1"/>
  <c r="D11" i="333" s="1"/>
  <c r="A48" i="333" a="1"/>
  <c r="A48" i="333" s="1"/>
  <c r="A47" i="333" a="1"/>
  <c r="A47" i="333" s="1"/>
  <c r="A46" i="333" a="1"/>
  <c r="A46" i="333" s="1"/>
  <c r="A45" i="333" a="1"/>
  <c r="A45" i="333" s="1"/>
  <c r="A44" i="333" a="1"/>
  <c r="A44" i="333" s="1"/>
  <c r="A43" i="333" a="1"/>
  <c r="A43" i="333" s="1"/>
  <c r="A42" i="333" a="1"/>
  <c r="A42" i="333" s="1"/>
  <c r="A41" i="333" a="1"/>
  <c r="A41" i="333" s="1"/>
  <c r="A40" i="333" a="1"/>
  <c r="A40" i="333" s="1"/>
  <c r="A39" i="333" a="1"/>
  <c r="A39" i="333" s="1"/>
  <c r="A38" i="333" a="1"/>
  <c r="A38" i="333" s="1"/>
  <c r="A37" i="333" a="1"/>
  <c r="A37" i="333" s="1"/>
  <c r="A36" i="333" a="1"/>
  <c r="A36" i="333" s="1"/>
  <c r="A35" i="333" a="1"/>
  <c r="A35" i="333" s="1"/>
  <c r="A34" i="333" a="1"/>
  <c r="A34" i="333" s="1"/>
  <c r="A33" i="333" a="1"/>
  <c r="A33" i="333" s="1"/>
  <c r="A32" i="333" a="1"/>
  <c r="A32" i="333" s="1"/>
  <c r="A30" i="333" a="1"/>
  <c r="A30" i="333" s="1"/>
  <c r="A29" i="333" a="1"/>
  <c r="A29" i="333" s="1"/>
  <c r="A28" i="333" a="1"/>
  <c r="A28" i="333" s="1"/>
  <c r="A27" i="333" a="1"/>
  <c r="A27" i="333" s="1"/>
  <c r="A26" i="333" a="1"/>
  <c r="A26" i="333" s="1"/>
  <c r="A25" i="333" a="1"/>
  <c r="A25" i="333" s="1"/>
  <c r="A24" i="333" a="1"/>
  <c r="A24" i="333" s="1"/>
  <c r="A23" i="333" a="1"/>
  <c r="A23" i="333" s="1"/>
  <c r="A22" i="333" a="1"/>
  <c r="A22" i="333" s="1"/>
  <c r="A21" i="333" a="1"/>
  <c r="A21" i="333" s="1"/>
  <c r="A20" i="333" a="1"/>
  <c r="A20" i="333" s="1"/>
  <c r="A19" i="333" a="1"/>
  <c r="A19" i="333" s="1"/>
  <c r="A18" i="333" a="1"/>
  <c r="A18" i="333" s="1"/>
  <c r="A17" i="333" a="1"/>
  <c r="A17" i="333" s="1"/>
  <c r="A16" i="333" a="1"/>
  <c r="A16" i="333" s="1"/>
  <c r="A14" i="333" a="1"/>
  <c r="A14" i="333" s="1"/>
  <c r="A13" i="333" a="1"/>
  <c r="A13" i="333" s="1"/>
  <c r="A12" i="333" a="1"/>
  <c r="A12" i="333" s="1"/>
  <c r="A11" i="333" a="1"/>
  <c r="A11" i="333" s="1"/>
  <c r="A33" i="316"/>
  <c r="M33" i="316"/>
  <c r="L33" i="316" s="1"/>
  <c r="H12" i="344"/>
  <c r="A15" i="316"/>
  <c r="A17" i="316"/>
  <c r="A19" i="316"/>
  <c r="A21" i="316"/>
  <c r="A23" i="316"/>
  <c r="A25" i="316"/>
  <c r="A29" i="316"/>
  <c r="A31" i="316"/>
  <c r="A35" i="316"/>
  <c r="A37" i="316"/>
  <c r="A39" i="316"/>
  <c r="M15" i="316"/>
  <c r="L15" i="316"/>
  <c r="M17" i="316"/>
  <c r="M19" i="316"/>
  <c r="L19" i="316" s="1"/>
  <c r="M21" i="316"/>
  <c r="L21" i="316" s="1"/>
  <c r="M23" i="316"/>
  <c r="L23" i="316" s="1"/>
  <c r="M29" i="316"/>
  <c r="N48" i="333" s="1" a="1"/>
  <c r="N48" i="333" s="1"/>
  <c r="M35" i="316"/>
  <c r="L35" i="316" s="1"/>
  <c r="M37" i="316"/>
  <c r="L37" i="316" s="1"/>
  <c r="M39" i="316"/>
  <c r="L39" i="316" s="1"/>
  <c r="M41" i="316"/>
  <c r="L41" i="316" s="1"/>
  <c r="M43" i="316"/>
  <c r="L43" i="316" s="1"/>
  <c r="M45" i="316"/>
  <c r="L45" i="316" s="1"/>
  <c r="M51" i="316"/>
  <c r="L51" i="316" s="1"/>
  <c r="M53" i="316"/>
  <c r="L53" i="316" s="1"/>
  <c r="A68" i="316"/>
  <c r="A72" i="316"/>
  <c r="M55" i="316"/>
  <c r="L55" i="316" s="1"/>
  <c r="M57" i="316"/>
  <c r="L57" i="316" s="1"/>
  <c r="M68" i="316"/>
  <c r="L68" i="316" s="1"/>
  <c r="M72" i="316"/>
  <c r="L72" i="316" s="1"/>
  <c r="J16" i="344"/>
  <c r="I16" i="344"/>
  <c r="H16" i="344"/>
  <c r="G16" i="344"/>
  <c r="F16" i="344"/>
  <c r="E16" i="344"/>
  <c r="B16" i="344" a="1"/>
  <c r="B16" i="344"/>
  <c r="A16" i="344"/>
  <c r="J15" i="344"/>
  <c r="I15" i="344"/>
  <c r="G15" i="344"/>
  <c r="F15" i="344"/>
  <c r="E15" i="344"/>
  <c r="D15" i="344"/>
  <c r="C15" i="344"/>
  <c r="B15" i="344" a="1"/>
  <c r="B15" i="344"/>
  <c r="A15" i="344"/>
  <c r="J14" i="344"/>
  <c r="I14" i="344"/>
  <c r="G14" i="344"/>
  <c r="F14" i="344"/>
  <c r="E14" i="344"/>
  <c r="C14" i="344"/>
  <c r="B14" i="344" a="1"/>
  <c r="B14" i="344"/>
  <c r="A14" i="344"/>
  <c r="J13" i="344"/>
  <c r="I13" i="344"/>
  <c r="G13" i="344"/>
  <c r="F13" i="344"/>
  <c r="E13" i="344"/>
  <c r="D13" i="344"/>
  <c r="C13" i="344"/>
  <c r="B13" i="344" a="1"/>
  <c r="B13" i="344"/>
  <c r="A13" i="344"/>
  <c r="J12" i="344"/>
  <c r="I12" i="344"/>
  <c r="G12" i="344"/>
  <c r="F12" i="344"/>
  <c r="E12" i="344"/>
  <c r="C12" i="344"/>
  <c r="B12" i="344" a="1"/>
  <c r="B12" i="344"/>
  <c r="A12" i="344"/>
  <c r="A56" i="328"/>
  <c r="A55" i="328"/>
  <c r="J19" i="344"/>
  <c r="I13" i="316"/>
  <c r="I14" i="316" s="1"/>
  <c r="D9" i="333"/>
  <c r="M48" i="333" a="1"/>
  <c r="M48" i="333"/>
  <c r="M47" i="333" a="1"/>
  <c r="M47" i="333" s="1"/>
  <c r="C11" i="333"/>
  <c r="C12" i="333"/>
  <c r="C13" i="333"/>
  <c r="C14" i="333"/>
  <c r="C15" i="333"/>
  <c r="C16" i="333"/>
  <c r="C17" i="333"/>
  <c r="C18" i="333"/>
  <c r="M14" i="316"/>
  <c r="L14" i="316" s="1"/>
  <c r="C19" i="333"/>
  <c r="B27" i="336"/>
  <c r="B26" i="336"/>
  <c r="B38" i="335"/>
  <c r="B37" i="335"/>
  <c r="C20" i="333"/>
  <c r="B5" i="335"/>
  <c r="B4" i="335"/>
  <c r="A2" i="335"/>
  <c r="C21" i="333"/>
  <c r="L13" i="316"/>
  <c r="C22" i="333"/>
  <c r="I49" i="328"/>
  <c r="E45" i="328"/>
  <c r="E44" i="328"/>
  <c r="E43" i="328"/>
  <c r="E42" i="328"/>
  <c r="E41" i="328"/>
  <c r="E40" i="328"/>
  <c r="E39" i="328"/>
  <c r="E38" i="328"/>
  <c r="E37" i="328"/>
  <c r="E36" i="328"/>
  <c r="E35" i="328"/>
  <c r="E34" i="328"/>
  <c r="E33" i="328"/>
  <c r="E32" i="328"/>
  <c r="E31" i="328"/>
  <c r="E30" i="328"/>
  <c r="E29" i="328"/>
  <c r="E28" i="328"/>
  <c r="E27" i="328"/>
  <c r="E26" i="328"/>
  <c r="E25" i="328"/>
  <c r="E24" i="328"/>
  <c r="E23" i="328"/>
  <c r="E22" i="328"/>
  <c r="E21" i="328"/>
  <c r="E20" i="328"/>
  <c r="E19" i="328"/>
  <c r="E18" i="328"/>
  <c r="E17" i="328"/>
  <c r="E16" i="328"/>
  <c r="E15" i="328"/>
  <c r="E14" i="328"/>
  <c r="E13" i="328"/>
  <c r="C23" i="333"/>
  <c r="J60" i="333"/>
  <c r="J59" i="333"/>
  <c r="C24" i="333"/>
  <c r="C25" i="333"/>
  <c r="A2" i="328"/>
  <c r="O56" i="328"/>
  <c r="O55" i="328"/>
  <c r="J56" i="328"/>
  <c r="J55" i="328"/>
  <c r="G56" i="328"/>
  <c r="G55" i="328"/>
  <c r="A60" i="333"/>
  <c r="A59" i="333"/>
  <c r="D20" i="336"/>
  <c r="I10" i="333"/>
  <c r="L10" i="333"/>
  <c r="B4" i="336"/>
  <c r="B3" i="336"/>
  <c r="B2" i="336"/>
  <c r="C26" i="333"/>
  <c r="C27" i="333"/>
  <c r="A14" i="316"/>
  <c r="C28" i="333"/>
  <c r="A13" i="316"/>
  <c r="C29" i="333"/>
  <c r="C30" i="333"/>
  <c r="E11" i="328"/>
  <c r="S3" i="328"/>
  <c r="I49" i="333"/>
  <c r="C31" i="333"/>
  <c r="I47" i="328"/>
  <c r="C32" i="333"/>
  <c r="C33" i="333"/>
  <c r="B5" i="333"/>
  <c r="A3" i="333"/>
  <c r="T13" i="316"/>
  <c r="H19" i="219"/>
  <c r="G19" i="219"/>
  <c r="F19" i="219"/>
  <c r="E19" i="219"/>
  <c r="I18" i="219"/>
  <c r="C18" i="219"/>
  <c r="A18" i="219"/>
  <c r="I17" i="219"/>
  <c r="C17" i="219"/>
  <c r="A17" i="219"/>
  <c r="I16" i="219"/>
  <c r="C16" i="219"/>
  <c r="A16" i="219"/>
  <c r="I15" i="219"/>
  <c r="C15" i="219"/>
  <c r="A15" i="219"/>
  <c r="I14" i="219"/>
  <c r="C14" i="219"/>
  <c r="A14" i="219"/>
  <c r="I13" i="219"/>
  <c r="C13" i="219"/>
  <c r="A13" i="219"/>
  <c r="D12" i="219"/>
  <c r="C12" i="219"/>
  <c r="A12" i="219"/>
  <c r="D11" i="219"/>
  <c r="C11" i="219"/>
  <c r="A11" i="219"/>
  <c r="D10" i="219"/>
  <c r="C10" i="219"/>
  <c r="A10" i="219"/>
  <c r="D9" i="219"/>
  <c r="C9" i="219"/>
  <c r="A9" i="219"/>
  <c r="A6" i="219"/>
  <c r="C34" i="333"/>
  <c r="D19" i="219"/>
  <c r="I19" i="219"/>
  <c r="T14" i="316"/>
  <c r="T15" i="316"/>
  <c r="T16" i="316" s="1"/>
  <c r="T17" i="316" s="1"/>
  <c r="T18" i="316" s="1"/>
  <c r="T19" i="316" s="1"/>
  <c r="T20" i="316" s="1"/>
  <c r="T21" i="316" s="1"/>
  <c r="T22" i="316" s="1"/>
  <c r="T23" i="316" s="1"/>
  <c r="T24" i="316" s="1"/>
  <c r="T25" i="316" s="1"/>
  <c r="T26" i="316" s="1"/>
  <c r="T27" i="316" s="1"/>
  <c r="T28" i="316" s="1"/>
  <c r="T29" i="316" s="1"/>
  <c r="T30" i="316" s="1"/>
  <c r="T31" i="316" s="1"/>
  <c r="T32" i="316" s="1"/>
  <c r="T33" i="316" s="1"/>
  <c r="T34" i="316" s="1"/>
  <c r="T35" i="316" s="1"/>
  <c r="T36" i="316" s="1"/>
  <c r="T37" i="316" s="1"/>
  <c r="T38" i="316" s="1"/>
  <c r="T39" i="316" s="1"/>
  <c r="T40" i="316" s="1"/>
  <c r="T41" i="316" s="1"/>
  <c r="T42" i="316" s="1"/>
  <c r="T43" i="316" s="1"/>
  <c r="T44" i="316" s="1"/>
  <c r="T45" i="316" s="1"/>
  <c r="T46" i="316" s="1"/>
  <c r="T47" i="316" s="1"/>
  <c r="T48" i="316" s="1"/>
  <c r="T49" i="316" s="1"/>
  <c r="T50" i="316" s="1"/>
  <c r="T51" i="316" s="1"/>
  <c r="T52" i="316" s="1"/>
  <c r="T53" i="316" s="1"/>
  <c r="T54" i="316" s="1"/>
  <c r="T55" i="316" s="1"/>
  <c r="T56" i="316" s="1"/>
  <c r="T57" i="316" s="1"/>
  <c r="T58" i="316" s="1"/>
  <c r="T59" i="316" s="1"/>
  <c r="T60" i="316" s="1"/>
  <c r="T61" i="316" s="1"/>
  <c r="T62" i="316" s="1"/>
  <c r="T63" i="316" s="1"/>
  <c r="T64" i="316" s="1"/>
  <c r="T65" i="316" s="1"/>
  <c r="T66" i="316" s="1"/>
  <c r="T67" i="316" s="1"/>
  <c r="T68" i="316" s="1"/>
  <c r="T69" i="316" s="1"/>
  <c r="T70" i="316" s="1"/>
  <c r="T71" i="316" s="1"/>
  <c r="T72" i="316" s="1"/>
  <c r="T73" i="316" s="1"/>
  <c r="C35" i="333"/>
  <c r="C36" i="333"/>
  <c r="C37" i="333"/>
  <c r="C38" i="333"/>
  <c r="C39" i="333"/>
  <c r="C40" i="333"/>
  <c r="C41" i="333"/>
  <c r="C42" i="333"/>
  <c r="C43" i="333"/>
  <c r="C44" i="333"/>
  <c r="O48" i="333" a="1"/>
  <c r="O48" i="333" s="1"/>
  <c r="K18" i="333" l="1" a="1"/>
  <c r="K18" i="333" s="1"/>
  <c r="P48" i="333" a="1"/>
  <c r="P48" i="333" s="1"/>
  <c r="N27" i="333" a="1"/>
  <c r="N27" i="333" s="1"/>
  <c r="K35" i="333" a="1"/>
  <c r="K35" i="333" s="1"/>
  <c r="N46" i="333" a="1"/>
  <c r="N46" i="333" s="1"/>
  <c r="K46" i="333" a="1"/>
  <c r="K46" i="333" s="1"/>
  <c r="P25" i="333" a="1"/>
  <c r="P25" i="333" s="1"/>
  <c r="N42" i="333" a="1"/>
  <c r="N42" i="333" s="1"/>
  <c r="N30" i="333" a="1"/>
  <c r="N30" i="333" s="1"/>
  <c r="N37" i="333" a="1"/>
  <c r="N37" i="333" s="1"/>
  <c r="K30" i="333" a="1"/>
  <c r="K30" i="333" s="1"/>
  <c r="P24" i="333" a="1"/>
  <c r="P24" i="333" s="1"/>
  <c r="P16" i="333" a="1"/>
  <c r="P16" i="333" s="1"/>
  <c r="N36" i="333" a="1"/>
  <c r="N36" i="333" s="1"/>
  <c r="K23" i="333" a="1"/>
  <c r="K23" i="333" s="1"/>
  <c r="L29" i="316"/>
  <c r="N35" i="333" a="1"/>
  <c r="N35" i="333" s="1"/>
  <c r="N29" i="333" a="1"/>
  <c r="N29" i="333" s="1"/>
  <c r="N34" i="333" a="1"/>
  <c r="N34" i="333" s="1"/>
  <c r="P21" i="333" a="1"/>
  <c r="P21" i="333" s="1"/>
  <c r="K44" i="333" a="1"/>
  <c r="K44" i="333" s="1"/>
  <c r="N47" i="333" a="1"/>
  <c r="N47" i="333" s="1"/>
  <c r="N43" i="333" a="1"/>
  <c r="N43" i="333" s="1"/>
  <c r="N33" i="333" a="1"/>
  <c r="N33" i="333" s="1"/>
  <c r="N34" i="328"/>
  <c r="R34" i="328" s="1"/>
  <c r="N16" i="328"/>
  <c r="R16" i="328" s="1"/>
  <c r="M15" i="328"/>
  <c r="O15" i="328" s="1"/>
  <c r="N37" i="328"/>
  <c r="R37" i="328" s="1"/>
  <c r="P26" i="333" a="1"/>
  <c r="P26" i="333" s="1"/>
  <c r="N32" i="333" a="1"/>
  <c r="N32" i="333" s="1"/>
  <c r="M33" i="328"/>
  <c r="O33" i="328" s="1"/>
  <c r="K14" i="333" a="1"/>
  <c r="K14" i="333" s="1"/>
  <c r="N40" i="333" a="1"/>
  <c r="N40" i="333" s="1"/>
  <c r="N39" i="333" a="1"/>
  <c r="N39" i="333" s="1"/>
  <c r="N31" i="333" a="1"/>
  <c r="N31" i="333" s="1"/>
  <c r="K39" i="333" a="1"/>
  <c r="K39" i="333" s="1"/>
  <c r="N38" i="333" a="1"/>
  <c r="N38" i="333" s="1"/>
  <c r="K24" i="333" a="1"/>
  <c r="K24" i="333" s="1"/>
  <c r="M41" i="328"/>
  <c r="O41" i="328" s="1"/>
  <c r="N20" i="328"/>
  <c r="R20" i="328" s="1"/>
  <c r="N38" i="328"/>
  <c r="R38" i="328" s="1"/>
  <c r="M19" i="328"/>
  <c r="O19" i="328" s="1"/>
  <c r="N45" i="328"/>
  <c r="R45" i="328" s="1"/>
  <c r="K20" i="333" a="1"/>
  <c r="K20" i="333" s="1"/>
  <c r="N41" i="328"/>
  <c r="R41" i="328" s="1"/>
  <c r="M49" i="328"/>
  <c r="O49" i="328" s="1"/>
  <c r="N24" i="328"/>
  <c r="R24" i="328" s="1"/>
  <c r="N42" i="328"/>
  <c r="R42" i="328" s="1"/>
  <c r="M23" i="328"/>
  <c r="O23" i="328" s="1"/>
  <c r="N49" i="328"/>
  <c r="R49" i="328" s="1"/>
  <c r="K15" i="333" a="1"/>
  <c r="K15" i="333" s="1"/>
  <c r="N11" i="333" a="1"/>
  <c r="N11" i="333" s="1"/>
  <c r="N19" i="328"/>
  <c r="R19" i="328" s="1"/>
  <c r="N28" i="328"/>
  <c r="R28" i="328" s="1"/>
  <c r="N46" i="328"/>
  <c r="R46" i="328" s="1"/>
  <c r="M27" i="328"/>
  <c r="O27" i="328" s="1"/>
  <c r="N27" i="328"/>
  <c r="R27" i="328" s="1"/>
  <c r="N32" i="328"/>
  <c r="R32" i="328" s="1"/>
  <c r="N50" i="328"/>
  <c r="R50" i="328" s="1"/>
  <c r="M31" i="328"/>
  <c r="O31" i="328" s="1"/>
  <c r="I15" i="316"/>
  <c r="O34" i="333" s="1" a="1"/>
  <c r="O34" i="333" s="1"/>
  <c r="P34" i="333" s="1" a="1"/>
  <c r="P34" i="333" s="1"/>
  <c r="N35" i="328"/>
  <c r="R35" i="328" s="1"/>
  <c r="N36" i="328"/>
  <c r="R36" i="328" s="1"/>
  <c r="M13" i="328"/>
  <c r="O13" i="328" s="1"/>
  <c r="M35" i="328"/>
  <c r="O35" i="328" s="1"/>
  <c r="O46" i="333" a="1"/>
  <c r="O46" i="333" s="1"/>
  <c r="P46" i="333" s="1" a="1"/>
  <c r="P46" i="333" s="1"/>
  <c r="N44" i="333" a="1"/>
  <c r="N44" i="333" s="1"/>
  <c r="J42" i="333" a="1"/>
  <c r="J42" i="333" s="1"/>
  <c r="K42" i="333" s="1" a="1"/>
  <c r="K42" i="333" s="1"/>
  <c r="K32" i="333" a="1"/>
  <c r="K32" i="333" s="1"/>
  <c r="N28" i="333" a="1"/>
  <c r="N28" i="333" s="1"/>
  <c r="J26" i="333" a="1"/>
  <c r="J26" i="333" s="1"/>
  <c r="K26" i="333" s="1" a="1"/>
  <c r="K26" i="333" s="1"/>
  <c r="M22" i="333" a="1"/>
  <c r="M22" i="333" s="1"/>
  <c r="N22" i="333" s="1" a="1"/>
  <c r="N22" i="333" s="1"/>
  <c r="P20" i="333" a="1"/>
  <c r="P20" i="333" s="1"/>
  <c r="K16" i="333" a="1"/>
  <c r="K16" i="333" s="1"/>
  <c r="N12" i="333" a="1"/>
  <c r="N12" i="333" s="1"/>
  <c r="M14" i="328"/>
  <c r="O14" i="328" s="1"/>
  <c r="N40" i="328"/>
  <c r="R40" i="328" s="1"/>
  <c r="M21" i="328"/>
  <c r="O21" i="328" s="1"/>
  <c r="M39" i="328"/>
  <c r="O39" i="328" s="1"/>
  <c r="O41" i="333" a="1"/>
  <c r="O41" i="333" s="1"/>
  <c r="P41" i="333" s="1" a="1"/>
  <c r="P41" i="333" s="1"/>
  <c r="J37" i="333" a="1"/>
  <c r="J37" i="333" s="1"/>
  <c r="K37" i="333" s="1" a="1"/>
  <c r="K37" i="333" s="1"/>
  <c r="J21" i="333" a="1"/>
  <c r="J21" i="333" s="1"/>
  <c r="K21" i="333" s="1" a="1"/>
  <c r="K21" i="333" s="1"/>
  <c r="P15" i="333" a="1"/>
  <c r="P15" i="333" s="1"/>
  <c r="K11" i="333" a="1"/>
  <c r="K11" i="333" s="1"/>
  <c r="M16" i="328"/>
  <c r="O16" i="328" s="1"/>
  <c r="M18" i="328"/>
  <c r="O18" i="328" s="1"/>
  <c r="N44" i="328"/>
  <c r="R44" i="328" s="1"/>
  <c r="M29" i="328"/>
  <c r="O29" i="328" s="1"/>
  <c r="M43" i="328"/>
  <c r="O43" i="328" s="1"/>
  <c r="K22" i="333" a="1"/>
  <c r="K22" i="333" s="1"/>
  <c r="M24" i="328"/>
  <c r="O24" i="328" s="1"/>
  <c r="M22" i="328"/>
  <c r="O22" i="328" s="1"/>
  <c r="N48" i="328"/>
  <c r="R48" i="328" s="1"/>
  <c r="M37" i="328"/>
  <c r="O37" i="328" s="1"/>
  <c r="M47" i="328"/>
  <c r="O47" i="328" s="1"/>
  <c r="N45" i="333" a="1"/>
  <c r="N45" i="333" s="1"/>
  <c r="J43" i="333" a="1"/>
  <c r="J43" i="333" s="1"/>
  <c r="K43" i="333" s="1" a="1"/>
  <c r="K43" i="333" s="1"/>
  <c r="K33" i="333" a="1"/>
  <c r="K33" i="333" s="1"/>
  <c r="O31" i="333" a="1"/>
  <c r="O31" i="333" s="1"/>
  <c r="P31" i="333" s="1" a="1"/>
  <c r="P31" i="333" s="1"/>
  <c r="J27" i="333" a="1"/>
  <c r="J27" i="333" s="1"/>
  <c r="K27" i="333" s="1" a="1"/>
  <c r="K27" i="333" s="1"/>
  <c r="M23" i="333" a="1"/>
  <c r="M23" i="333" s="1"/>
  <c r="N23" i="333" s="1" a="1"/>
  <c r="N23" i="333" s="1"/>
  <c r="M32" i="328"/>
  <c r="O32" i="328" s="1"/>
  <c r="M26" i="328"/>
  <c r="O26" i="328" s="1"/>
  <c r="M20" i="328"/>
  <c r="O20" i="328" s="1"/>
  <c r="M45" i="328"/>
  <c r="O45" i="328" s="1"/>
  <c r="N13" i="328"/>
  <c r="R13" i="328" s="1"/>
  <c r="O42" i="333" a="1"/>
  <c r="O42" i="333" s="1"/>
  <c r="P42" i="333" s="1" a="1"/>
  <c r="P42" i="333" s="1"/>
  <c r="J38" i="333" a="1"/>
  <c r="J38" i="333" s="1"/>
  <c r="K38" i="333" s="1" a="1"/>
  <c r="K38" i="333" s="1"/>
  <c r="M18" i="333" a="1"/>
  <c r="M18" i="333" s="1"/>
  <c r="N18" i="333" s="1" a="1"/>
  <c r="N18" i="333" s="1"/>
  <c r="M40" i="328"/>
  <c r="O40" i="328" s="1"/>
  <c r="M30" i="328"/>
  <c r="O30" i="328" s="1"/>
  <c r="M28" i="328"/>
  <c r="O28" i="328" s="1"/>
  <c r="N15" i="328"/>
  <c r="R15" i="328" s="1"/>
  <c r="N17" i="328"/>
  <c r="R17" i="328" s="1"/>
  <c r="O37" i="333" a="1"/>
  <c r="O37" i="333" s="1"/>
  <c r="P37" i="333" s="1" a="1"/>
  <c r="P37" i="333" s="1"/>
  <c r="J17" i="333" a="1"/>
  <c r="J17" i="333" s="1"/>
  <c r="K17" i="333" s="1" a="1"/>
  <c r="K17" i="333" s="1"/>
  <c r="M13" i="333" a="1"/>
  <c r="M13" i="333" s="1"/>
  <c r="N13" i="333" s="1" a="1"/>
  <c r="N13" i="333" s="1"/>
  <c r="M48" i="328"/>
  <c r="O48" i="328" s="1"/>
  <c r="M34" i="328"/>
  <c r="O34" i="328" s="1"/>
  <c r="M36" i="328"/>
  <c r="O36" i="328" s="1"/>
  <c r="N23" i="328"/>
  <c r="R23" i="328" s="1"/>
  <c r="N21" i="328"/>
  <c r="R21" i="328" s="1"/>
  <c r="L17" i="316"/>
  <c r="O32" i="333" a="1"/>
  <c r="O32" i="333" s="1"/>
  <c r="P32" i="333" s="1" a="1"/>
  <c r="P32" i="333" s="1"/>
  <c r="J28" i="333" a="1"/>
  <c r="J28" i="333" s="1"/>
  <c r="K28" i="333" s="1" a="1"/>
  <c r="K28" i="333" s="1"/>
  <c r="M24" i="333" a="1"/>
  <c r="M24" i="333" s="1"/>
  <c r="N24" i="333" s="1" a="1"/>
  <c r="N24" i="333" s="1"/>
  <c r="J12" i="333" a="1"/>
  <c r="J12" i="333" s="1"/>
  <c r="K12" i="333" s="1" a="1"/>
  <c r="K12" i="333" s="1"/>
  <c r="N18" i="328"/>
  <c r="R18" i="328" s="1"/>
  <c r="M38" i="328"/>
  <c r="O38" i="328" s="1"/>
  <c r="M44" i="328"/>
  <c r="O44" i="328" s="1"/>
  <c r="N31" i="328"/>
  <c r="R31" i="328" s="1"/>
  <c r="N25" i="328"/>
  <c r="R25" i="328" s="1"/>
  <c r="O43" i="333" a="1"/>
  <c r="O43" i="333" s="1"/>
  <c r="P43" i="333" s="1" a="1"/>
  <c r="P43" i="333" s="1"/>
  <c r="N41" i="333" a="1"/>
  <c r="N41" i="333" s="1"/>
  <c r="K29" i="333" a="1"/>
  <c r="K29" i="333" s="1"/>
  <c r="O27" i="333" a="1"/>
  <c r="O27" i="333" s="1"/>
  <c r="P27" i="333" s="1" a="1"/>
  <c r="P27" i="333" s="1"/>
  <c r="M19" i="333" a="1"/>
  <c r="M19" i="333" s="1"/>
  <c r="N19" i="333" s="1" a="1"/>
  <c r="N19" i="333" s="1"/>
  <c r="P17" i="333" a="1"/>
  <c r="P17" i="333" s="1"/>
  <c r="K13" i="333" a="1"/>
  <c r="K13" i="333" s="1"/>
  <c r="N30" i="328"/>
  <c r="R30" i="328" s="1"/>
  <c r="M42" i="328"/>
  <c r="O42" i="328" s="1"/>
  <c r="N14" i="328"/>
  <c r="R14" i="328" s="1"/>
  <c r="N39" i="328"/>
  <c r="R39" i="328" s="1"/>
  <c r="N29" i="328"/>
  <c r="R29" i="328" s="1"/>
  <c r="O38" i="333" a="1"/>
  <c r="O38" i="333" s="1"/>
  <c r="P38" i="333" s="1" a="1"/>
  <c r="P38" i="333" s="1"/>
  <c r="J34" i="333" a="1"/>
  <c r="J34" i="333" s="1"/>
  <c r="K34" i="333" s="1" a="1"/>
  <c r="K34" i="333" s="1"/>
  <c r="O22" i="333" a="1"/>
  <c r="O22" i="333" s="1"/>
  <c r="P22" i="333" s="1" a="1"/>
  <c r="P22" i="333" s="1"/>
  <c r="M14" i="333" a="1"/>
  <c r="M14" i="333" s="1"/>
  <c r="N14" i="333" s="1" a="1"/>
  <c r="N14" i="333" s="1"/>
  <c r="M17" i="328"/>
  <c r="O17" i="328" s="1"/>
  <c r="M46" i="328"/>
  <c r="O46" i="328" s="1"/>
  <c r="N22" i="328"/>
  <c r="R22" i="328" s="1"/>
  <c r="N43" i="328"/>
  <c r="R43" i="328" s="1"/>
  <c r="N33" i="328"/>
  <c r="R33" i="328" s="1"/>
  <c r="J45" i="333" a="1"/>
  <c r="J45" i="333" s="1"/>
  <c r="K45" i="333" s="1" a="1"/>
  <c r="K45" i="333" s="1"/>
  <c r="O33" i="333" a="1"/>
  <c r="O33" i="333" s="1"/>
  <c r="P33" i="333" s="1" a="1"/>
  <c r="P33" i="333" s="1"/>
  <c r="M25" i="333" a="1"/>
  <c r="M25" i="333" s="1"/>
  <c r="N25" i="333" s="1" a="1"/>
  <c r="N25" i="333" s="1"/>
  <c r="K19" i="333" a="1"/>
  <c r="K19" i="333" s="1"/>
  <c r="O11" i="333" a="1"/>
  <c r="O11" i="333" s="1"/>
  <c r="P11" i="333" s="1" a="1"/>
  <c r="P11" i="333" s="1"/>
  <c r="M25" i="328"/>
  <c r="O25" i="328" s="1"/>
  <c r="M50" i="328"/>
  <c r="O50" i="328" s="1"/>
  <c r="N26" i="328"/>
  <c r="R26" i="328" s="1"/>
  <c r="N47" i="328"/>
  <c r="R47" i="328" s="1"/>
  <c r="J40" i="333" a="1"/>
  <c r="J40" i="333" s="1"/>
  <c r="K40" i="333" s="1" a="1"/>
  <c r="K40" i="333" s="1"/>
  <c r="O28" i="333" a="1"/>
  <c r="O28" i="333" s="1"/>
  <c r="P28" i="333" s="1" a="1"/>
  <c r="P28" i="333" s="1"/>
  <c r="M20" i="333" a="1"/>
  <c r="M20" i="333" s="1"/>
  <c r="N20" i="333" s="1" a="1"/>
  <c r="N20" i="333" s="1"/>
  <c r="O12" i="333" a="1"/>
  <c r="O12" i="333" s="1"/>
  <c r="P12" i="333" s="1" a="1"/>
  <c r="P12" i="333" s="1"/>
  <c r="K25" i="333" a="1"/>
  <c r="K25" i="333" s="1"/>
  <c r="O23" i="333" a="1"/>
  <c r="O23" i="333" s="1"/>
  <c r="P23" i="333" s="1" a="1"/>
  <c r="P23" i="333" s="1"/>
  <c r="O14" i="333" l="1" a="1"/>
  <c r="O14" i="333" s="1"/>
  <c r="P14" i="333" s="1" a="1"/>
  <c r="P14" i="333" s="1"/>
  <c r="O35" i="333" a="1"/>
  <c r="O35" i="333" s="1"/>
  <c r="P35" i="333" s="1" a="1"/>
  <c r="P35" i="333" s="1"/>
  <c r="O30" i="333" a="1"/>
  <c r="O30" i="333" s="1"/>
  <c r="P30" i="333" s="1" a="1"/>
  <c r="P30" i="333" s="1"/>
  <c r="J36" i="333" a="1"/>
  <c r="J36" i="333" s="1"/>
  <c r="K36" i="333" s="1" a="1"/>
  <c r="K36" i="333" s="1"/>
  <c r="M17" i="333" a="1"/>
  <c r="M17" i="333" s="1"/>
  <c r="N17" i="333" s="1" a="1"/>
  <c r="N17" i="333" s="1"/>
  <c r="O40" i="333" a="1"/>
  <c r="O40" i="333" s="1"/>
  <c r="P40" i="333" s="1" a="1"/>
  <c r="P40" i="333" s="1"/>
  <c r="O36" i="333" a="1"/>
  <c r="O36" i="333" s="1"/>
  <c r="P36" i="333" s="1" a="1"/>
  <c r="P36" i="333" s="1"/>
  <c r="O19" i="333" a="1"/>
  <c r="O19" i="333" s="1"/>
  <c r="P19" i="333" s="1" a="1"/>
  <c r="P19" i="333" s="1"/>
  <c r="Q11" i="333"/>
  <c r="Q12" i="333" s="1"/>
  <c r="R51" i="328"/>
  <c r="O18" i="333" a="1"/>
  <c r="O18" i="333" s="1"/>
  <c r="P18" i="333" s="1" a="1"/>
  <c r="P18" i="333" s="1"/>
  <c r="J31" i="333" a="1"/>
  <c r="J31" i="333" s="1"/>
  <c r="K31" i="333" s="1" a="1"/>
  <c r="K31" i="333" s="1"/>
  <c r="O13" i="333" a="1"/>
  <c r="O13" i="333" s="1"/>
  <c r="P13" i="333" s="1" a="1"/>
  <c r="P13" i="333" s="1"/>
  <c r="M26" i="333" a="1"/>
  <c r="M26" i="333" s="1"/>
  <c r="N26" i="333" s="1" a="1"/>
  <c r="N26" i="333" s="1"/>
  <c r="O39" i="333" a="1"/>
  <c r="O39" i="333" s="1"/>
  <c r="P39" i="333" s="1" a="1"/>
  <c r="P39" i="333" s="1"/>
  <c r="O47" i="333" a="1"/>
  <c r="O47" i="333" s="1"/>
  <c r="P47" i="333" s="1" a="1"/>
  <c r="P47" i="333" s="1"/>
  <c r="J48" i="333" a="1"/>
  <c r="J48" i="333" s="1"/>
  <c r="K48" i="333" s="1" a="1"/>
  <c r="K48" i="333" s="1"/>
  <c r="L11" i="333"/>
  <c r="L12" i="333" s="1"/>
  <c r="L13" i="333" s="1"/>
  <c r="L14" i="333" s="1"/>
  <c r="L15" i="333" s="1"/>
  <c r="L16" i="333" s="1"/>
  <c r="L17" i="333" s="1"/>
  <c r="L18" i="333" s="1"/>
  <c r="L19" i="333" s="1"/>
  <c r="L20" i="333" s="1"/>
  <c r="L21" i="333" s="1"/>
  <c r="L22" i="333" s="1"/>
  <c r="L23" i="333" s="1"/>
  <c r="L24" i="333" s="1"/>
  <c r="L25" i="333" s="1"/>
  <c r="L26" i="333" s="1"/>
  <c r="L27" i="333" s="1"/>
  <c r="L28" i="333" s="1"/>
  <c r="L29" i="333" s="1"/>
  <c r="L30" i="333" s="1"/>
  <c r="M21" i="333" a="1"/>
  <c r="M21" i="333" s="1"/>
  <c r="N21" i="333" s="1" a="1"/>
  <c r="N21" i="333" s="1"/>
  <c r="O29" i="333" a="1"/>
  <c r="O29" i="333" s="1"/>
  <c r="P29" i="333" s="1" a="1"/>
  <c r="P29" i="333" s="1"/>
  <c r="J41" i="333" a="1"/>
  <c r="J41" i="333" s="1"/>
  <c r="K41" i="333" s="1" a="1"/>
  <c r="K41" i="333" s="1"/>
  <c r="O45" i="333" a="1"/>
  <c r="O45" i="333" s="1"/>
  <c r="P45" i="333" s="1" a="1"/>
  <c r="P45" i="333" s="1"/>
  <c r="J47" i="333" a="1"/>
  <c r="J47" i="333" s="1"/>
  <c r="K47" i="333" s="1" a="1"/>
  <c r="K47" i="333" s="1"/>
  <c r="M16" i="333" a="1"/>
  <c r="M16" i="333" s="1"/>
  <c r="N16" i="333" s="1" a="1"/>
  <c r="N16" i="333" s="1"/>
  <c r="M15" i="333" a="1"/>
  <c r="M15" i="333" s="1"/>
  <c r="N15" i="333" s="1" a="1"/>
  <c r="N15" i="333" s="1"/>
  <c r="O51" i="328"/>
  <c r="O44" i="333" a="1"/>
  <c r="O44" i="333" s="1"/>
  <c r="P44" i="333" s="1" a="1"/>
  <c r="P44" i="333" s="1"/>
  <c r="K49" i="333" l="1"/>
  <c r="L31" i="333"/>
  <c r="L32" i="333" s="1"/>
  <c r="L33" i="333" s="1"/>
  <c r="L34" i="333" s="1"/>
  <c r="L35" i="333" s="1"/>
  <c r="L36" i="333" s="1"/>
  <c r="L37" i="333" s="1"/>
  <c r="L38" i="333" s="1"/>
  <c r="L39" i="333" s="1"/>
  <c r="L40" i="333" s="1"/>
  <c r="L41" i="333" s="1"/>
  <c r="L42" i="333" s="1"/>
  <c r="L43" i="333" s="1"/>
  <c r="L44" i="333" s="1"/>
  <c r="L45" i="333" s="1"/>
  <c r="L46" i="333" s="1"/>
  <c r="L47" i="333" s="1"/>
  <c r="L48" i="333" s="1"/>
  <c r="P49" i="333"/>
  <c r="N49" i="333"/>
  <c r="A11" i="328"/>
  <c r="Q1" i="328"/>
  <c r="Q13" i="333"/>
  <c r="Q14" i="333" s="1"/>
  <c r="Q15" i="333" s="1"/>
  <c r="Q16" i="333" s="1"/>
  <c r="Q17" i="333" s="1"/>
  <c r="Q18" i="333" s="1"/>
  <c r="Q19" i="333" s="1"/>
  <c r="Q20" i="333" s="1"/>
  <c r="Q21" i="333" s="1"/>
  <c r="Q22" i="333" s="1"/>
  <c r="Q23" i="333" s="1"/>
  <c r="Q24" i="333" s="1"/>
  <c r="Q25" i="333" s="1"/>
  <c r="Q26" i="333" s="1"/>
  <c r="Q27" i="333" s="1"/>
  <c r="Q28" i="333" s="1"/>
  <c r="Q29" i="333" s="1"/>
  <c r="Q30" i="333" s="1"/>
  <c r="Q31" i="333" s="1"/>
  <c r="Q32" i="333" s="1"/>
  <c r="Q33" i="333" s="1"/>
  <c r="Q34" i="333" s="1"/>
  <c r="Q35" i="333" s="1"/>
  <c r="Q36" i="333" s="1"/>
  <c r="Q37" i="333" s="1"/>
  <c r="Q38" i="333" s="1"/>
  <c r="Q39" i="333" s="1"/>
  <c r="Q40" i="333" s="1"/>
  <c r="Q41" i="333" s="1"/>
  <c r="Q42" i="333" s="1"/>
  <c r="Q43" i="333" s="1"/>
  <c r="Q44" i="333" s="1"/>
  <c r="Q45" i="333" s="1"/>
  <c r="Q46" i="333" s="1"/>
  <c r="Q47" i="333" s="1"/>
  <c r="Q48" i="333" s="1"/>
  <c r="P50" i="33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<sst xmlns="http://schemas.openxmlformats.org/spreadsheetml/2006/main" count="2457" uniqueCount="1408">
  <si>
    <t>Date</t>
  </si>
  <si>
    <t>Debit</t>
  </si>
  <si>
    <t>Credit</t>
  </si>
  <si>
    <t>ROCHELLE R. CERVANTES</t>
  </si>
  <si>
    <t>Due to BIR</t>
  </si>
  <si>
    <t>719-1</t>
  </si>
  <si>
    <t>719-2</t>
  </si>
  <si>
    <t>719-3</t>
  </si>
  <si>
    <t>104</t>
  </si>
  <si>
    <t>106</t>
  </si>
  <si>
    <t>111</t>
  </si>
  <si>
    <t>121-3</t>
  </si>
  <si>
    <t>148</t>
  </si>
  <si>
    <t>Accounts Receivable - Others</t>
  </si>
  <si>
    <t>Due from Officers and Employees</t>
  </si>
  <si>
    <t>Due from Regional Offices</t>
  </si>
  <si>
    <t>Advances to Officers and Employees</t>
  </si>
  <si>
    <t>Merchandise Inventory</t>
  </si>
  <si>
    <t>Office Supplies Inventory</t>
  </si>
  <si>
    <t>Prepaid Rent</t>
  </si>
  <si>
    <t>Deposit on Letters of Credit</t>
  </si>
  <si>
    <t>Advances to Contractors</t>
  </si>
  <si>
    <t>Land</t>
  </si>
  <si>
    <t>Other Structures</t>
  </si>
  <si>
    <t>Office Equipment</t>
  </si>
  <si>
    <t>Communication Equipment</t>
  </si>
  <si>
    <t>Sports Equipment</t>
  </si>
  <si>
    <t>Technical and Scientific Equipment</t>
  </si>
  <si>
    <t>Motor Vehicles</t>
  </si>
  <si>
    <t>Watercrafts</t>
  </si>
  <si>
    <t>Other Transportation Equipment</t>
  </si>
  <si>
    <t>Other Property, Plant and Equipment</t>
  </si>
  <si>
    <t>412</t>
  </si>
  <si>
    <t>413</t>
  </si>
  <si>
    <t>414</t>
  </si>
  <si>
    <t>415</t>
  </si>
  <si>
    <t>416</t>
  </si>
  <si>
    <t>439</t>
  </si>
  <si>
    <t>454-1</t>
  </si>
  <si>
    <t>625-2</t>
  </si>
  <si>
    <t>627-1</t>
  </si>
  <si>
    <t>627-1A</t>
  </si>
  <si>
    <t>627-1B</t>
  </si>
  <si>
    <t>627-2A</t>
  </si>
  <si>
    <t>Other Assets</t>
  </si>
  <si>
    <t>Accounts Payable</t>
  </si>
  <si>
    <t>Notes Payable</t>
  </si>
  <si>
    <t>Due to Officers and Employees</t>
  </si>
  <si>
    <t>Due to GSIS</t>
  </si>
  <si>
    <t>Due to Central Office</t>
  </si>
  <si>
    <t>Other Payables</t>
  </si>
  <si>
    <t>627-2B</t>
  </si>
  <si>
    <t>627-2C</t>
  </si>
  <si>
    <t>627-2D</t>
  </si>
  <si>
    <t>629-1</t>
  </si>
  <si>
    <t>642-1A</t>
  </si>
  <si>
    <t>642-1B</t>
  </si>
  <si>
    <t>642-1C</t>
  </si>
  <si>
    <t>642-1D</t>
  </si>
  <si>
    <t>642-2</t>
  </si>
  <si>
    <t>678-1</t>
  </si>
  <si>
    <t>678-2</t>
  </si>
  <si>
    <t>678-13</t>
  </si>
  <si>
    <t>719-4</t>
  </si>
  <si>
    <t>719-7</t>
  </si>
  <si>
    <t>719-9</t>
  </si>
  <si>
    <t>Equipment Rental - External (BA)</t>
  </si>
  <si>
    <t>Interest Income</t>
  </si>
  <si>
    <t>Representation Allowance (RA)</t>
  </si>
  <si>
    <t>Transportation Allowance (TA)</t>
  </si>
  <si>
    <t>Clothing/Uniform Allowance</t>
  </si>
  <si>
    <t>Productivity Incentive Allowance</t>
  </si>
  <si>
    <t>Cash Gift</t>
  </si>
  <si>
    <t>Honoraria</t>
  </si>
  <si>
    <t>Terminal Leave Benefits</t>
  </si>
  <si>
    <t>Overtime and Night Pay</t>
  </si>
  <si>
    <t>Hazard Pay</t>
  </si>
  <si>
    <t>Longevity Pay</t>
  </si>
  <si>
    <t>884-3</t>
  </si>
  <si>
    <t>Training Expenses</t>
  </si>
  <si>
    <t>Office Supplies Expenses</t>
  </si>
  <si>
    <t>Accountable Forms Expenses</t>
  </si>
  <si>
    <t>Drugs and Medicines Expenses</t>
  </si>
  <si>
    <t>Textbooks and Instructional Materials Expenses</t>
  </si>
  <si>
    <t>Water Expenses</t>
  </si>
  <si>
    <t>Electricity Expenses</t>
  </si>
  <si>
    <t>Representation Expenses</t>
  </si>
  <si>
    <t>Transportation and Delivery Expenses</t>
  </si>
  <si>
    <t>Legal Services</t>
  </si>
  <si>
    <t>Auditing Services</t>
  </si>
  <si>
    <t>Janitorial Services</t>
  </si>
  <si>
    <t>Other Professional Services</t>
  </si>
  <si>
    <t>Donations</t>
  </si>
  <si>
    <t>Taxes, Duties and Licenses</t>
  </si>
  <si>
    <t>Fidelity Bond Premiums</t>
  </si>
  <si>
    <t>Insurance Expenses</t>
  </si>
  <si>
    <t>969-4</t>
  </si>
  <si>
    <t>Subscription Expenses</t>
  </si>
  <si>
    <t>Bank Charges</t>
  </si>
  <si>
    <t>Interest Expenses</t>
  </si>
  <si>
    <t>121-1</t>
  </si>
  <si>
    <t>678-13A</t>
  </si>
  <si>
    <t>Certified Correct:</t>
  </si>
  <si>
    <t>National Irrigation Administration</t>
  </si>
  <si>
    <t>CREDIT</t>
  </si>
  <si>
    <t>DEBIT</t>
  </si>
  <si>
    <t>TOTAL</t>
  </si>
  <si>
    <t>Regional Office</t>
  </si>
  <si>
    <t xml:space="preserve">Region 3 </t>
  </si>
  <si>
    <t>Tambubong , San Rafael, Bulacan</t>
  </si>
  <si>
    <t>TRIAL BALANCE</t>
  </si>
  <si>
    <t>ACCOUNT TITLE</t>
  </si>
  <si>
    <t>Manager,  Administrative &amp; Finance  Division</t>
  </si>
  <si>
    <t>DEBIT
PREVIOUS</t>
  </si>
  <si>
    <t>DEBIT
CURRENT</t>
  </si>
  <si>
    <t>CREDIT
CURRENT</t>
  </si>
  <si>
    <t>Agrarian Reform Infrastructure Support Project 3</t>
  </si>
  <si>
    <t>CREDIT
PREVIOUS</t>
  </si>
  <si>
    <t>5-03-01-040</t>
  </si>
  <si>
    <t>5-03-01-020</t>
  </si>
  <si>
    <t>ACCOUNT
CODE
(Old)</t>
  </si>
  <si>
    <t>ACCOUNT
CODE
(New)</t>
  </si>
  <si>
    <t>Advances for Payroll</t>
  </si>
  <si>
    <t>Other Supplies and Materials Inventory</t>
  </si>
  <si>
    <t>Other Machinery and Equipment</t>
  </si>
  <si>
    <t>5-02-99-990</t>
  </si>
  <si>
    <t>Account Name</t>
  </si>
  <si>
    <t>Account
Code</t>
  </si>
  <si>
    <t>Balance</t>
  </si>
  <si>
    <t>Responsibility
Center</t>
  </si>
  <si>
    <t>Particulars</t>
  </si>
  <si>
    <t>JOURNAL ENTRY VOUCHER</t>
  </si>
  <si>
    <t>No.</t>
  </si>
  <si>
    <t>Agency Name</t>
  </si>
  <si>
    <t>Collection</t>
  </si>
  <si>
    <t>X</t>
  </si>
  <si>
    <t>Check Disbursement</t>
  </si>
  <si>
    <t>Cash Disbursement</t>
  </si>
  <si>
    <t>Others</t>
  </si>
  <si>
    <t>ACCOUNTING ENTRIES</t>
  </si>
  <si>
    <t>Accounts and Explanation</t>
  </si>
  <si>
    <t>Ref.</t>
  </si>
  <si>
    <t>Amount</t>
  </si>
  <si>
    <t>Reporting Period:</t>
  </si>
  <si>
    <t>Disbursing Officer:</t>
  </si>
  <si>
    <t>Office:</t>
  </si>
  <si>
    <t>Approved by:</t>
  </si>
  <si>
    <t>/mhelz ®</t>
  </si>
  <si>
    <t>Debit (Array)</t>
  </si>
  <si>
    <t>Credit (Array)</t>
  </si>
  <si>
    <t>Fund CODE:</t>
  </si>
  <si>
    <t>DATE</t>
  </si>
  <si>
    <t>SUNDRY</t>
  </si>
  <si>
    <t>Acct. Code</t>
  </si>
  <si>
    <t>Prepared by:</t>
  </si>
  <si>
    <t>2</t>
  </si>
  <si>
    <t>3</t>
  </si>
  <si>
    <t>4</t>
  </si>
  <si>
    <t>2-1</t>
  </si>
  <si>
    <t>2-2</t>
  </si>
  <si>
    <t>2-3</t>
  </si>
  <si>
    <t>3-1</t>
  </si>
  <si>
    <t>3-2</t>
  </si>
  <si>
    <t>3-3</t>
  </si>
  <si>
    <t>4-1</t>
  </si>
  <si>
    <t>4-2</t>
  </si>
  <si>
    <t>4-3</t>
  </si>
  <si>
    <t>2-4</t>
  </si>
  <si>
    <t>Agency:</t>
  </si>
  <si>
    <t>Fund Code:</t>
  </si>
  <si>
    <t>Deposits</t>
  </si>
  <si>
    <t>Payment/W/drawals</t>
  </si>
  <si>
    <t>CASH IN BANK REGISTER</t>
  </si>
  <si>
    <t>To take-up Cash in Bank Register as follows:</t>
  </si>
  <si>
    <t>Row Labels</t>
  </si>
  <si>
    <t>Grand Total</t>
  </si>
  <si>
    <t>Values</t>
  </si>
  <si>
    <t>Running Balance</t>
  </si>
  <si>
    <t>Report Date</t>
  </si>
  <si>
    <t>Check Date</t>
  </si>
  <si>
    <t>Sum of Debit</t>
  </si>
  <si>
    <t>(blank)</t>
  </si>
  <si>
    <t>Cash in Bank</t>
  </si>
  <si>
    <t>JOURNAL ENTRY</t>
  </si>
  <si>
    <t>Sum of Credit</t>
  </si>
  <si>
    <t>Payee</t>
  </si>
  <si>
    <t>CK/ADA #</t>
  </si>
  <si>
    <t>AMOUNT</t>
  </si>
  <si>
    <t>PARTICULARS</t>
  </si>
  <si>
    <t>CREDIT SUNDRY</t>
  </si>
  <si>
    <t>DEBIT SUNDRY</t>
  </si>
  <si>
    <t>BREAKDOWN OF DEPOSITS</t>
  </si>
  <si>
    <t>Posted by:</t>
  </si>
  <si>
    <t>RD SIGNATORIES</t>
  </si>
  <si>
    <t>Name:</t>
  </si>
  <si>
    <t>Designation</t>
  </si>
  <si>
    <t>Certfied Correct:</t>
  </si>
  <si>
    <t>JEV SIGNATORIES</t>
  </si>
  <si>
    <t>Account</t>
  </si>
  <si>
    <t>Everything else are locked.</t>
  </si>
  <si>
    <t>Shaded areas are locked</t>
  </si>
  <si>
    <t>JEV Number will be filled-up in the Regional Office.</t>
  </si>
  <si>
    <t>Please refer to the table provided for "Sort Code" &amp; "Sub Code". Fill them up acccurately.</t>
  </si>
  <si>
    <t>When accomplished, filter "Check Number" and uncheck blank.</t>
  </si>
  <si>
    <t>Print as reference in preparing CkDRegister.</t>
  </si>
  <si>
    <t>CkDRegister</t>
  </si>
  <si>
    <t>Fill-up the Beginning Balance in cell H10.</t>
  </si>
  <si>
    <t>Recap</t>
  </si>
  <si>
    <t>Refresh all Pivot Tables</t>
  </si>
  <si>
    <t>Print as reference in preparing JEV.</t>
  </si>
  <si>
    <t>JEV Check</t>
  </si>
  <si>
    <t>Just enter the Journal Entries generated in the Recap</t>
  </si>
  <si>
    <t>Select the Corresponding Disbursing Officer in the bottom part of the form. A dropdown is available.</t>
  </si>
  <si>
    <t>Breakdown of Deposits</t>
  </si>
  <si>
    <t>ASA Charging</t>
  </si>
  <si>
    <t>Create a duplicate sheet of CkDJ Data Entry by using either of the ff. steps</t>
  </si>
  <si>
    <t>Right click the mouse on said sheet, move or copy..., a dialog box will appear, check Create a copy and click OK</t>
  </si>
  <si>
    <t>Drag the said sheet to any desired location in the sheet table, press the Ctrl button and release the mouse button.</t>
  </si>
  <si>
    <t>Filter the column "ASA #" and uncheck blank.</t>
  </si>
  <si>
    <t>Unprotect Sheet under the Menu Review.</t>
  </si>
  <si>
    <t>Hide all the irrelevant columns. (A,D,E,F,G &amp; O)</t>
  </si>
  <si>
    <t>Accomplish all shaded field (Funding Code, Reporting Period, Office and RD &amp; JEV Signatories)</t>
  </si>
  <si>
    <t>Accomplished all the necessary data per column without spaces, except the shaded areas.</t>
  </si>
  <si>
    <t>Make sure you  enter date format on column "Check Date".</t>
  </si>
  <si>
    <t>Filter the Payee column and uncheck blank.</t>
  </si>
  <si>
    <t>Print</t>
  </si>
  <si>
    <t>Make sure the original Blank worksheet is secured.</t>
  </si>
  <si>
    <t>Address:</t>
  </si>
  <si>
    <t>CkDJ Data Entry</t>
  </si>
  <si>
    <t>1</t>
  </si>
  <si>
    <t>R.O.</t>
  </si>
  <si>
    <t>Check/
Transaction
No.</t>
  </si>
  <si>
    <t>NO NEED FOR A SEPARATE REPORT FOR DEBIT MEMOS</t>
  </si>
  <si>
    <t>ALWAYS SAVE YOUR WORK</t>
  </si>
  <si>
    <t>NGAS CODE</t>
  </si>
  <si>
    <t>ACCOUNT NAME</t>
  </si>
  <si>
    <t>PPSAS CODE</t>
  </si>
  <si>
    <t>Cash-Collecting Officers</t>
  </si>
  <si>
    <t>Advances to Special Disbursing Officer</t>
  </si>
  <si>
    <t>Accounts Receivable - ISF (Current &amp; Back Accounts)</t>
  </si>
  <si>
    <t>Due from National Government Agencies</t>
  </si>
  <si>
    <t>Due from Local Government Units</t>
  </si>
  <si>
    <t>Due from Central Office</t>
  </si>
  <si>
    <t>Due from Other Funds</t>
  </si>
  <si>
    <t>Fuel, Oil and Lubricants Inventory</t>
  </si>
  <si>
    <t>Textbooks and Instructional Materials Inventory</t>
  </si>
  <si>
    <t>Construction Materials Inventory</t>
  </si>
  <si>
    <t>169-1</t>
  </si>
  <si>
    <t>169-2</t>
  </si>
  <si>
    <t>Semi-Expendable Office Equipment</t>
  </si>
  <si>
    <t>169-3</t>
  </si>
  <si>
    <t>169-4</t>
  </si>
  <si>
    <t>Semi-Expendable Agricultural and Forestry Equipment</t>
  </si>
  <si>
    <t>169-5</t>
  </si>
  <si>
    <t>Semi-Expendable Marine and Fishery Equipment</t>
  </si>
  <si>
    <t>169-6</t>
  </si>
  <si>
    <t>169-7</t>
  </si>
  <si>
    <t>Semi-Expendable Disaster Response and Rescue Equipment</t>
  </si>
  <si>
    <t>169-8</t>
  </si>
  <si>
    <t>Semi-Expendable Military, Police and Security Equipment</t>
  </si>
  <si>
    <t>169-9</t>
  </si>
  <si>
    <t>Semi-Expendable Medical Equipment</t>
  </si>
  <si>
    <t>169-10</t>
  </si>
  <si>
    <t>Semi-Expendable Printing Equipment</t>
  </si>
  <si>
    <t>169-11</t>
  </si>
  <si>
    <t>Semi-Expendable Sports Equipment</t>
  </si>
  <si>
    <t>169-12</t>
  </si>
  <si>
    <t>Semi-Expendable Technical and Scientific Equipment</t>
  </si>
  <si>
    <t>169-13</t>
  </si>
  <si>
    <t>Semi-Expendable Furniture and Fixtures</t>
  </si>
  <si>
    <t>169-14</t>
  </si>
  <si>
    <t>Semi-Expendable Books</t>
  </si>
  <si>
    <t>Prepaid Insurance</t>
  </si>
  <si>
    <t>Other Prepayments</t>
  </si>
  <si>
    <t>Power Supply Systems</t>
  </si>
  <si>
    <t>Buildings</t>
  </si>
  <si>
    <t>Medical Equipment</t>
  </si>
  <si>
    <t>Marine and Fishery Equipment</t>
  </si>
  <si>
    <t>Disaster Response and Rescue Equipment</t>
  </si>
  <si>
    <t>Road Networks</t>
  </si>
  <si>
    <t>Water Supply Systems</t>
  </si>
  <si>
    <t>Allowance for Impairment-Accounts Receivable</t>
  </si>
  <si>
    <t>Due to NGAs</t>
  </si>
  <si>
    <t>Due to Other Funds</t>
  </si>
  <si>
    <t>625-2A</t>
  </si>
  <si>
    <t>Assistance from Local Government Units</t>
  </si>
  <si>
    <t>Salaries and Wages-Casual/Contractual</t>
  </si>
  <si>
    <t>716-1</t>
  </si>
  <si>
    <t>Subsistence Allowance</t>
  </si>
  <si>
    <t>716-2</t>
  </si>
  <si>
    <t>716-3</t>
  </si>
  <si>
    <t>Quarters Allowance</t>
  </si>
  <si>
    <t>Retirement and Life Insurance Premiums</t>
  </si>
  <si>
    <t>Employees Compensation Insurance Premiums</t>
  </si>
  <si>
    <t>Scholarship Grants/Expenses</t>
  </si>
  <si>
    <t>Fuel, Oil and Lubricants Expenses</t>
  </si>
  <si>
    <t>Military, Police and Traffic Supplies Expenses</t>
  </si>
  <si>
    <t>Other Supplies and Materials Expenses</t>
  </si>
  <si>
    <t>769-1</t>
  </si>
  <si>
    <t>Semi-Expendable Machinery and Equipment Expenses</t>
  </si>
  <si>
    <t>769-2</t>
  </si>
  <si>
    <t>Semi-Expendable Furniture, Fixtures and Books Expenses</t>
  </si>
  <si>
    <t>Other Utility Expenses</t>
  </si>
  <si>
    <t>Internet Subscription Expenses</t>
  </si>
  <si>
    <t>Awards/Rewards Expenses</t>
  </si>
  <si>
    <t>779-1</t>
  </si>
  <si>
    <t>Indemnities</t>
  </si>
  <si>
    <t>Printing and Publication Expenses</t>
  </si>
  <si>
    <t>Rent/Lease Expenses</t>
  </si>
  <si>
    <t>Other General Services</t>
  </si>
  <si>
    <t>Security Services</t>
  </si>
  <si>
    <t>5-05-01-990</t>
  </si>
  <si>
    <t>5-02-99-990A</t>
  </si>
  <si>
    <t>5-02-99-990B</t>
  </si>
  <si>
    <t>5-02-99-990C</t>
  </si>
  <si>
    <t>Other Maintenance &amp; Operating Expenses - Job Order</t>
  </si>
  <si>
    <t>5-02-99-990D</t>
  </si>
  <si>
    <t>969-5</t>
  </si>
  <si>
    <t>Other Maintenance &amp; Operating Expenses - GAD</t>
  </si>
  <si>
    <t>5-02-99-990E</t>
  </si>
  <si>
    <t>Irrigator's Share / Remuneration /Subsidy</t>
  </si>
  <si>
    <t>Collection/Viability Bonus</t>
  </si>
  <si>
    <t>5-02-99-990F</t>
  </si>
  <si>
    <t>169-15</t>
  </si>
  <si>
    <t>169-16</t>
  </si>
  <si>
    <t>413-1</t>
  </si>
  <si>
    <t>413-2</t>
  </si>
  <si>
    <t>413-4</t>
  </si>
  <si>
    <t>413-5</t>
  </si>
  <si>
    <t>414-1</t>
  </si>
  <si>
    <t>414-2</t>
  </si>
  <si>
    <t>414-3</t>
  </si>
  <si>
    <t>Petty Cash</t>
  </si>
  <si>
    <t>Cash in Bank-Local Currency, Savings Account</t>
  </si>
  <si>
    <t>Cash in Bank-Local Currency, Savings Accounts-LBP</t>
  </si>
  <si>
    <t>Cash in Bank-Local Currency, Savings Accounts-PNB</t>
  </si>
  <si>
    <t>Cash in Bank-Local Currency, Time Deposits</t>
  </si>
  <si>
    <t>Cash in Bank-Local Currency, Time Deposits-LBP</t>
  </si>
  <si>
    <t>Cash in Bank-Foreign Currency, Current Account</t>
  </si>
  <si>
    <t>Cash in Bank-Foreign Currency, Savings Account</t>
  </si>
  <si>
    <t>Cash in Bank-Foreign Currency, Savings Account-LBP</t>
  </si>
  <si>
    <t>Cash in Bank-Foreign Currency, Time Deposits</t>
  </si>
  <si>
    <t>Cash in Bank-Foreign Currency, Time Deposits-LBP</t>
  </si>
  <si>
    <t>Accounts Receivable - Pump/CIP/CIS Equity</t>
  </si>
  <si>
    <t>Due from Government-Owned or Controlled Corporations</t>
  </si>
  <si>
    <t>Receivables-Disallowances/Charges</t>
  </si>
  <si>
    <t>Other Receivables</t>
  </si>
  <si>
    <t>Accountable Forms, Plates and Stickers Inventory</t>
  </si>
  <si>
    <t>Medical, Dental and Laboratory Supplies Inventory</t>
  </si>
  <si>
    <t>Semi-Expendable Machinery</t>
  </si>
  <si>
    <t>Semi-Expendable Information and Communications Technology Equipment</t>
  </si>
  <si>
    <t>Semi-Expendable Airport Equipment</t>
  </si>
  <si>
    <t>Semi-Expendable Communications Equipment</t>
  </si>
  <si>
    <t>Other Land Improvements</t>
  </si>
  <si>
    <t>Accumulated Depreciation-Other Land Improvements</t>
  </si>
  <si>
    <t>Accumulated Depreciation-Road Networks</t>
  </si>
  <si>
    <t>Accumulated Depreciation-Water Supply Systems</t>
  </si>
  <si>
    <t>Accumulated Depreciation-Power Supply Systems</t>
  </si>
  <si>
    <t>Accumulated Depreciation-Buildings</t>
  </si>
  <si>
    <t>Accumulated Depreciation-Other Structures</t>
  </si>
  <si>
    <t>Machinery</t>
  </si>
  <si>
    <t>Accumulated Depreciation-Machinery</t>
  </si>
  <si>
    <t>Accumulated Depreciation-Office Equipment</t>
  </si>
  <si>
    <t>Information and Communications Technology Equipment</t>
  </si>
  <si>
    <t>Accumulated Depreciation-Information and Communications Technology Equipment</t>
  </si>
  <si>
    <t>Agricultural and Forestry Equipment</t>
  </si>
  <si>
    <t>Accumulated Depreciation-Agricultural and Forestry Equipment</t>
  </si>
  <si>
    <t>Accumulated Depreciation-Marine and Fishery Equipment</t>
  </si>
  <si>
    <t>Accumulated Depreciation-Communication Equipment</t>
  </si>
  <si>
    <t>Construction and Heavy Equipment</t>
  </si>
  <si>
    <t>Accumulated Depreciation-Construction and Heavy Equipment</t>
  </si>
  <si>
    <t>Accumulated Depreciation-Disaster Response and Rescue Equipment</t>
  </si>
  <si>
    <t>Military, Police and Security Equipment</t>
  </si>
  <si>
    <t>Accumulated Depreciation-Military, Police and Security Equipment</t>
  </si>
  <si>
    <t>Accumulated Depreciation-Medical Equipment</t>
  </si>
  <si>
    <t>Accumulated Depreciation-Sports Equipment</t>
  </si>
  <si>
    <t>Accumulated Depreciation-Technical and Scientific Equipment</t>
  </si>
  <si>
    <t>Accumulated Depreciation-Other Machinery and Equipment</t>
  </si>
  <si>
    <t>Accumulated Depreciation-Motor Vehicles</t>
  </si>
  <si>
    <t>Aircrafts and Aircrafts Ground Equipment</t>
  </si>
  <si>
    <t>Accumulated Depreciation-Aircrafts and Aircrafts Ground Equipment</t>
  </si>
  <si>
    <t>Accumulated Depreciation-Watercrafts</t>
  </si>
  <si>
    <t>Accumulated Depreciation-Other Transportation Equipment</t>
  </si>
  <si>
    <t>Furniture and Fixtures</t>
  </si>
  <si>
    <t>Accumulated Depreciation-Furniture and Fixtures</t>
  </si>
  <si>
    <t>Books</t>
  </si>
  <si>
    <t>Accumulated Depreciation-Books</t>
  </si>
  <si>
    <t>Accumulated Depreciation-Other Property, Plant and Equipment</t>
  </si>
  <si>
    <t>Guaranty Deposits</t>
  </si>
  <si>
    <t>Accumulated Impairment Losses-Other Assets</t>
  </si>
  <si>
    <t>Loans Payable-Domestic</t>
  </si>
  <si>
    <t>Loans Payable-Foreign</t>
  </si>
  <si>
    <t>Due to GSIS - Life and Retirement Premium</t>
  </si>
  <si>
    <t>Due to GSIS - ECC</t>
  </si>
  <si>
    <t>Due to GSIS - Salary Loan</t>
  </si>
  <si>
    <t>Due to GSIS - Policy Loan</t>
  </si>
  <si>
    <t>Due to Pag-IBIG</t>
  </si>
  <si>
    <t>Due to Pag-IBIG - Pag-IBIG Premium</t>
  </si>
  <si>
    <t>Due to Pag-IBIG - Pag-IBIG Multi-Purpose Loan</t>
  </si>
  <si>
    <t>Due to Pag-IBIG - Pag-IBIG Housing Loan</t>
  </si>
  <si>
    <t>Due to PhilHealth</t>
  </si>
  <si>
    <t>Due to Regional Offices</t>
  </si>
  <si>
    <t>Guaranty/Security Deposits Payable</t>
  </si>
  <si>
    <t>Other Deferred Credits (PA/CIS/CIP Equity)</t>
  </si>
  <si>
    <t>Other Unearned Revenue</t>
  </si>
  <si>
    <t>Revenue and Expense Summary</t>
  </si>
  <si>
    <t>Other Service Income - CIS Equity &amp; Amortization</t>
  </si>
  <si>
    <t>Other Service Income - Pump Amortization (Current Account)</t>
  </si>
  <si>
    <t>Other Service Income - Pump Amortization (Back Account)</t>
  </si>
  <si>
    <t>Other Service Income - Pump Equity (Current Account)</t>
  </si>
  <si>
    <t>Other Service Income - Pump Equity (Back Account)</t>
  </si>
  <si>
    <t>Equipment Rental - Internal (CA)</t>
  </si>
  <si>
    <t>Equipment Rental - External (CA)</t>
  </si>
  <si>
    <t>Equipment Rental - Internal (BA)</t>
  </si>
  <si>
    <t>Income from Hostels/Dormitories and Other Like Facilities</t>
  </si>
  <si>
    <t>Fines and Penalties-Irrigation Service Fee</t>
  </si>
  <si>
    <t>Subsidy from National Government</t>
  </si>
  <si>
    <t>Subsidy from Other Funds</t>
  </si>
  <si>
    <t>Subsidy from Central Office</t>
  </si>
  <si>
    <t>Subsidy from Regional Office/Staff Bureau</t>
  </si>
  <si>
    <t>Sale of Unserviceable Property</t>
  </si>
  <si>
    <t>Salaries and Wages-Regular</t>
  </si>
  <si>
    <t>Laundry Allowance</t>
  </si>
  <si>
    <t>Other Bonuses and Allowances - Medical Allowance</t>
  </si>
  <si>
    <t>Other Bonuses and Allowances - Meal Allowance</t>
  </si>
  <si>
    <t>Other Bonuses and Allowances - Children Allowance</t>
  </si>
  <si>
    <t>Other Bonuses and Allowances - Anniversary Bonus</t>
  </si>
  <si>
    <t>Pag-IBIG Contributions</t>
  </si>
  <si>
    <t>PhilHealth Contributions</t>
  </si>
  <si>
    <t>Retirement Gratuity</t>
  </si>
  <si>
    <t>Traveling Expenses-Local</t>
  </si>
  <si>
    <t>Traveling Expenses-Foreign</t>
  </si>
  <si>
    <t>Food Supplies Expenses</t>
  </si>
  <si>
    <t>Medical, Dental and Laboratory Supplies Expenses</t>
  </si>
  <si>
    <t>Postage and Courier Expenses</t>
  </si>
  <si>
    <t>Telephone Expenses - Mobile</t>
  </si>
  <si>
    <t>Telephone Expenses - Landline</t>
  </si>
  <si>
    <t>Cable, Satellite, Telegraph and Radio Expenses</t>
  </si>
  <si>
    <t>Consultancy Services</t>
  </si>
  <si>
    <t>Repairs and Maintenance-Land Improvements</t>
  </si>
  <si>
    <t>Repairs and Maintenance-Buildings and Other Structures - Buildings</t>
  </si>
  <si>
    <t>Repairs and Maintenance-Buildings and Other Structures - Other Structures</t>
  </si>
  <si>
    <t>Repairs and Maintenance-Machinery and Equipment - Machinery</t>
  </si>
  <si>
    <t>Repairs and Maintenance-Machinery and Equipment - Office Equipment</t>
  </si>
  <si>
    <t>Repairs and Maintenance-Machinery and Equipment - ICT Equipment</t>
  </si>
  <si>
    <t>Repairs and Maintenance-Machinery and Equipment - Communication Equipment</t>
  </si>
  <si>
    <t>Repairs and Maintenance-Machinery and Equipment - Construction and Heavy Equipment</t>
  </si>
  <si>
    <t>Repairs and Maintenance-Machinery and Equipment - Disaster Response and Rescue Equipment</t>
  </si>
  <si>
    <t>Repairs and Maintenance-Machinery and Equipment - Military, Police and Security Equipment</t>
  </si>
  <si>
    <t>Repairs and Maintenance-Machinery and Equipment - Medical Equipment</t>
  </si>
  <si>
    <t>Repairs and Maintenance-Machinery and Equipment - Printing Equipment</t>
  </si>
  <si>
    <t>Repairs and Maintenance-Machinery and Equipment - Sports Equipment</t>
  </si>
  <si>
    <t>Repairs and Maintenance-Machinery and Equipment - Technical and Scientific Equipment</t>
  </si>
  <si>
    <t>Repairs and Maintenance-Transportation Equipment - Motor Vehicles</t>
  </si>
  <si>
    <t>Repairs and Maintenance-Transportation Equipment - Aircrafts and Aircrafts Ground Equipment</t>
  </si>
  <si>
    <t>Repairs and Maintenance-Transportation Equipment - Watercrafts</t>
  </si>
  <si>
    <t>Repairs and Maintenance-Transportation Equipment - Other Transportation Equipment</t>
  </si>
  <si>
    <t>Repairs and Maintenance-Furniture and Fixtures</t>
  </si>
  <si>
    <t>Subsidy to Regional Offices/Staff Bureaus</t>
  </si>
  <si>
    <t>Advertising Expenses</t>
  </si>
  <si>
    <t>Membership Dues and Contributions to Organizations</t>
  </si>
  <si>
    <t>Other Maintenance and Operating Expenses</t>
  </si>
  <si>
    <t>Depreciation-Buildings and Other Structures - Buildings</t>
  </si>
  <si>
    <t>Depreciation-Buildings and Other Structures - Other Structures</t>
  </si>
  <si>
    <t>Depreciation-Machinery and Equipment - Machinery</t>
  </si>
  <si>
    <t>Depreciation-Machinery and Equipment - Office Equipment</t>
  </si>
  <si>
    <t>Depreciation-Machinery and Equipment - ICT Equipment</t>
  </si>
  <si>
    <t>Depreciation-Machinery and Equipment - Agricultural and Forestry Equipment</t>
  </si>
  <si>
    <t>Depreciation-Machinery and Equipment - Communication Equipment</t>
  </si>
  <si>
    <t>Depreciation-Machinery and Equipment - Construction and Heavy Equipment</t>
  </si>
  <si>
    <t>Depreciation-Machinery and Equipment - Disaster Response and Rescue Equipment</t>
  </si>
  <si>
    <t>Depreciation-Machinery and Equipment - Military, Police and Security Equipment</t>
  </si>
  <si>
    <t>Depreciation-Machinery and Equipment - Sports Equipment</t>
  </si>
  <si>
    <t>Depreciation-Machinery and Equipment - Technical and Scientific Equipment</t>
  </si>
  <si>
    <t>Depreciation-Machinery and Equipment - Other Machinery and Equipment</t>
  </si>
  <si>
    <t>Depreciation-Transportation Equipment - Motor Vehicles</t>
  </si>
  <si>
    <t>Depreciation-Transportation Equipment - Aircrafts and Aircrafts Ground Equipment</t>
  </si>
  <si>
    <t>Depreciation-Transportation Equipment - Watercrafts</t>
  </si>
  <si>
    <t>Depreciation-Transportation Equipment - Other Transportation Equipment</t>
  </si>
  <si>
    <t>Depreciation-Furniture, Fixtures and Books - Furniture and Fixtures</t>
  </si>
  <si>
    <t>Depreciation-Furniture, Fixtures and Books - Books</t>
  </si>
  <si>
    <t>Depreciation-Other Property, Plant and Equipment</t>
  </si>
  <si>
    <t>PPSAS Code</t>
  </si>
  <si>
    <t>NGAS Code</t>
  </si>
  <si>
    <t>Rommel T. De Vera</t>
  </si>
  <si>
    <t>Cash in Bank-Local Currency, Current Account</t>
  </si>
  <si>
    <t>413-3</t>
  </si>
  <si>
    <t>Due to GSIS - Educ Assist Loan</t>
  </si>
  <si>
    <t>413-6</t>
  </si>
  <si>
    <t>Due to GSIS - Emergency Loan</t>
  </si>
  <si>
    <t>413-7</t>
  </si>
  <si>
    <t>Due to GSIS - Calamity Loan</t>
  </si>
  <si>
    <t>413-8</t>
  </si>
  <si>
    <t>Due to GSIS - Housing Loan</t>
  </si>
  <si>
    <t>414-4</t>
  </si>
  <si>
    <t>Due to Pag-IBIG - Calamity Loan</t>
  </si>
  <si>
    <t>414-5</t>
  </si>
  <si>
    <t>Fund Code</t>
  </si>
  <si>
    <t>Series</t>
  </si>
  <si>
    <t>Cr Sundry</t>
  </si>
  <si>
    <t>Cr CIB</t>
  </si>
  <si>
    <t>ASA # / Obligation #</t>
  </si>
  <si>
    <t>RECAPITULATION</t>
  </si>
  <si>
    <t xml:space="preserve">Amount </t>
  </si>
  <si>
    <t>Account Code</t>
  </si>
  <si>
    <t>Deposits is linked in the Breakdown of Deposits total</t>
  </si>
  <si>
    <t>Enter the Check Number and fill-up Series accordingly to generate data. (Check Number and Series are shaded)</t>
  </si>
  <si>
    <t>Hide the Series columns.</t>
  </si>
  <si>
    <t>Filter and make sure that blank field is uncheck.</t>
  </si>
  <si>
    <t>111ROSCO</t>
  </si>
  <si>
    <t>Cash in Bank-Local Currency, Current Account - RO Subsidy/Capital Outlay</t>
  </si>
  <si>
    <t>1010202000ROSCO</t>
  </si>
  <si>
    <t>111RONIMF</t>
  </si>
  <si>
    <t>Cash in Bank-Local Currency, Current Account - RO NIMF</t>
  </si>
  <si>
    <t>1010202000RONIMF</t>
  </si>
  <si>
    <t>1010202000FO</t>
  </si>
  <si>
    <t>111RO-LP</t>
  </si>
  <si>
    <t>Cash in Bank-Local Currency, Current Account - RO - LP</t>
  </si>
  <si>
    <t>1010202000ROLP</t>
  </si>
  <si>
    <t>Cash in Bank-Local Currency, Current Account-Land Bank of the Philippines ( LBP)</t>
  </si>
  <si>
    <t>Cash in Bank-Local Currency, Current Account-Philippine National Bank (PNB)</t>
  </si>
  <si>
    <t>112</t>
  </si>
  <si>
    <t>113</t>
  </si>
  <si>
    <t>116</t>
  </si>
  <si>
    <t>117</t>
  </si>
  <si>
    <t>121</t>
  </si>
  <si>
    <t>121-4</t>
  </si>
  <si>
    <t>136</t>
  </si>
  <si>
    <t>137</t>
  </si>
  <si>
    <t>138</t>
  </si>
  <si>
    <t>141</t>
  </si>
  <si>
    <t>142</t>
  </si>
  <si>
    <t>144</t>
  </si>
  <si>
    <t>146</t>
  </si>
  <si>
    <t>123</t>
  </si>
  <si>
    <t>149</t>
  </si>
  <si>
    <t>154</t>
  </si>
  <si>
    <t>155</t>
  </si>
  <si>
    <t>156</t>
  </si>
  <si>
    <t>160</t>
  </si>
  <si>
    <t>161</t>
  </si>
  <si>
    <t>163</t>
  </si>
  <si>
    <t>168</t>
  </si>
  <si>
    <t>165</t>
  </si>
  <si>
    <t>201</t>
  </si>
  <si>
    <t>202</t>
  </si>
  <si>
    <t>302</t>
  </si>
  <si>
    <t>251</t>
  </si>
  <si>
    <t>351</t>
  </si>
  <si>
    <t>255</t>
  </si>
  <si>
    <t>352</t>
  </si>
  <si>
    <t>205</t>
  </si>
  <si>
    <t>305</t>
  </si>
  <si>
    <t>211</t>
  </si>
  <si>
    <t>311</t>
  </si>
  <si>
    <t>215</t>
  </si>
  <si>
    <t>315</t>
  </si>
  <si>
    <t>226</t>
  </si>
  <si>
    <t>326</t>
  </si>
  <si>
    <t>221</t>
  </si>
  <si>
    <t>321</t>
  </si>
  <si>
    <t>223</t>
  </si>
  <si>
    <t>323</t>
  </si>
  <si>
    <t>227</t>
  </si>
  <si>
    <t>327</t>
  </si>
  <si>
    <t>228</t>
  </si>
  <si>
    <t>328</t>
  </si>
  <si>
    <t>229</t>
  </si>
  <si>
    <t>329</t>
  </si>
  <si>
    <t>230</t>
  </si>
  <si>
    <t>330</t>
  </si>
  <si>
    <t>231</t>
  </si>
  <si>
    <t>331</t>
  </si>
  <si>
    <t>234</t>
  </si>
  <si>
    <t>334</t>
  </si>
  <si>
    <t>233</t>
  </si>
  <si>
    <t>333</t>
  </si>
  <si>
    <t>235</t>
  </si>
  <si>
    <t>335</t>
  </si>
  <si>
    <t>236</t>
  </si>
  <si>
    <t>336</t>
  </si>
  <si>
    <t>240</t>
  </si>
  <si>
    <t>340</t>
  </si>
  <si>
    <t>241</t>
  </si>
  <si>
    <t>341</t>
  </si>
  <si>
    <t>243</t>
  </si>
  <si>
    <t>343</t>
  </si>
  <si>
    <t>244</t>
  </si>
  <si>
    <t>344</t>
  </si>
  <si>
    <t>248</t>
  </si>
  <si>
    <t>348</t>
  </si>
  <si>
    <t>222</t>
  </si>
  <si>
    <t>322</t>
  </si>
  <si>
    <t>224</t>
  </si>
  <si>
    <t>324</t>
  </si>
  <si>
    <t>250</t>
  </si>
  <si>
    <t>350</t>
  </si>
  <si>
    <t>103</t>
  </si>
  <si>
    <t>181</t>
  </si>
  <si>
    <t>177</t>
  </si>
  <si>
    <t>178</t>
  </si>
  <si>
    <t>185</t>
  </si>
  <si>
    <t>180</t>
  </si>
  <si>
    <t>186</t>
  </si>
  <si>
    <t>290</t>
  </si>
  <si>
    <t>355</t>
  </si>
  <si>
    <t>401</t>
  </si>
  <si>
    <t>402</t>
  </si>
  <si>
    <t>444</t>
  </si>
  <si>
    <t>445</t>
  </si>
  <si>
    <t>411</t>
  </si>
  <si>
    <t>Due to the Treasurer of the Philippines</t>
  </si>
  <si>
    <t>Due to Pag-IBIG - MP2</t>
  </si>
  <si>
    <t>421</t>
  </si>
  <si>
    <t>422</t>
  </si>
  <si>
    <t>424</t>
  </si>
  <si>
    <t>426</t>
  </si>
  <si>
    <t>454-2</t>
  </si>
  <si>
    <t>455</t>
  </si>
  <si>
    <t>501</t>
  </si>
  <si>
    <t>Accumulated Surplus/(Deficit) (Government Equity)</t>
  </si>
  <si>
    <t>510</t>
  </si>
  <si>
    <t>Accumulated Surplus/(Deficit) (Retained Earnings)</t>
  </si>
  <si>
    <t>512</t>
  </si>
  <si>
    <t>664</t>
  </si>
  <si>
    <t>651</t>
  </si>
  <si>
    <t>656</t>
  </si>
  <si>
    <t>657</t>
  </si>
  <si>
    <t>653</t>
  </si>
  <si>
    <t>654</t>
  </si>
  <si>
    <t>701</t>
  </si>
  <si>
    <t>705</t>
  </si>
  <si>
    <t>711</t>
  </si>
  <si>
    <t>713</t>
  </si>
  <si>
    <t>714</t>
  </si>
  <si>
    <t>715</t>
  </si>
  <si>
    <t>717</t>
  </si>
  <si>
    <t>720</t>
  </si>
  <si>
    <t>721</t>
  </si>
  <si>
    <t>722</t>
  </si>
  <si>
    <t>723</t>
  </si>
  <si>
    <t>725</t>
  </si>
  <si>
    <t>724</t>
  </si>
  <si>
    <t>731</t>
  </si>
  <si>
    <t>732</t>
  </si>
  <si>
    <t>733</t>
  </si>
  <si>
    <t>734</t>
  </si>
  <si>
    <t>740</t>
  </si>
  <si>
    <t>742</t>
  </si>
  <si>
    <t>749</t>
  </si>
  <si>
    <t>751</t>
  </si>
  <si>
    <t>752</t>
  </si>
  <si>
    <t>753</t>
  </si>
  <si>
    <t>754</t>
  </si>
  <si>
    <t>755</t>
  </si>
  <si>
    <t>756</t>
  </si>
  <si>
    <t>758</t>
  </si>
  <si>
    <t>759</t>
  </si>
  <si>
    <t>760</t>
  </si>
  <si>
    <t>761</t>
  </si>
  <si>
    <t>763</t>
  </si>
  <si>
    <t>764</t>
  </si>
  <si>
    <t>765</t>
  </si>
  <si>
    <t>766</t>
  </si>
  <si>
    <t>767</t>
  </si>
  <si>
    <t>768</t>
  </si>
  <si>
    <t>771</t>
  </si>
  <si>
    <t>773</t>
  </si>
  <si>
    <t>772</t>
  </si>
  <si>
    <t>774</t>
  </si>
  <si>
    <t>775</t>
  </si>
  <si>
    <t>779</t>
  </si>
  <si>
    <t>791</t>
  </si>
  <si>
    <t>792</t>
  </si>
  <si>
    <t>793</t>
  </si>
  <si>
    <t>799</t>
  </si>
  <si>
    <t>796</t>
  </si>
  <si>
    <t>797</t>
  </si>
  <si>
    <t>795</t>
  </si>
  <si>
    <t>802</t>
  </si>
  <si>
    <t>854</t>
  </si>
  <si>
    <t>855</t>
  </si>
  <si>
    <t>811</t>
  </si>
  <si>
    <t>815</t>
  </si>
  <si>
    <t>826</t>
  </si>
  <si>
    <t>821</t>
  </si>
  <si>
    <t>823</t>
  </si>
  <si>
    <t>829</t>
  </si>
  <si>
    <t>830</t>
  </si>
  <si>
    <t>831</t>
  </si>
  <si>
    <t>832</t>
  </si>
  <si>
    <t>833</t>
  </si>
  <si>
    <t>834</t>
  </si>
  <si>
    <t>835</t>
  </si>
  <si>
    <t>836</t>
  </si>
  <si>
    <t>840</t>
  </si>
  <si>
    <t>841</t>
  </si>
  <si>
    <t>843</t>
  </si>
  <si>
    <t>844</t>
  </si>
  <si>
    <t>848</t>
  </si>
  <si>
    <t>822</t>
  </si>
  <si>
    <t>850</t>
  </si>
  <si>
    <t>872</t>
  </si>
  <si>
    <t>891</t>
  </si>
  <si>
    <t>892</t>
  </si>
  <si>
    <t>893</t>
  </si>
  <si>
    <t>780</t>
  </si>
  <si>
    <t>781</t>
  </si>
  <si>
    <t>783</t>
  </si>
  <si>
    <t>784</t>
  </si>
  <si>
    <t>782</t>
  </si>
  <si>
    <t>778</t>
  </si>
  <si>
    <t>786</t>
  </si>
  <si>
    <t>878</t>
  </si>
  <si>
    <t>884</t>
  </si>
  <si>
    <t>975</t>
  </si>
  <si>
    <t>971</t>
  </si>
  <si>
    <t>902</t>
  </si>
  <si>
    <t>955</t>
  </si>
  <si>
    <t>911</t>
  </si>
  <si>
    <t>915</t>
  </si>
  <si>
    <t>926</t>
  </si>
  <si>
    <t>921</t>
  </si>
  <si>
    <t>923</t>
  </si>
  <si>
    <t>927</t>
  </si>
  <si>
    <t>929</t>
  </si>
  <si>
    <t>930</t>
  </si>
  <si>
    <t>931</t>
  </si>
  <si>
    <t>934</t>
  </si>
  <si>
    <t>935</t>
  </si>
  <si>
    <t>936</t>
  </si>
  <si>
    <t>940</t>
  </si>
  <si>
    <t>941</t>
  </si>
  <si>
    <t>943</t>
  </si>
  <si>
    <t>944</t>
  </si>
  <si>
    <t>948</t>
  </si>
  <si>
    <t>922</t>
  </si>
  <si>
    <t>924</t>
  </si>
  <si>
    <t>950</t>
  </si>
  <si>
    <t>Bayaoas, Urdaneta City, Pangasinan</t>
  </si>
  <si>
    <t>Pangasinan IMO</t>
  </si>
  <si>
    <t>Rosalita M. Ubando</t>
  </si>
  <si>
    <t>LA Union Imo</t>
  </si>
  <si>
    <t>Ilocos Sur IMO</t>
  </si>
  <si>
    <t>Ilocos Norte IMO</t>
  </si>
  <si>
    <t>VANESSA C. MOULIC, CPA</t>
  </si>
  <si>
    <t>Division Manager-AFD</t>
  </si>
  <si>
    <t>Ilocos Norte</t>
  </si>
  <si>
    <t>Ilocos Norte PIO</t>
  </si>
  <si>
    <t>Ilocos Norte INIS</t>
  </si>
  <si>
    <t>Ilocos Norte NISRIP</t>
  </si>
  <si>
    <t>Ilocos Norte SULVEC</t>
  </si>
  <si>
    <t>Iloco Sur IMO</t>
  </si>
  <si>
    <t>Ilocos Sur PIO</t>
  </si>
  <si>
    <t>Ilocos Sur RIS</t>
  </si>
  <si>
    <t>Ilocos Sur BPIS</t>
  </si>
  <si>
    <t xml:space="preserve">La Union </t>
  </si>
  <si>
    <t>La Union PIO</t>
  </si>
  <si>
    <t>La Union MASALIP RIS</t>
  </si>
  <si>
    <t>La Union AMBURAYAN RIS</t>
  </si>
  <si>
    <t>5</t>
  </si>
  <si>
    <t>5-1</t>
  </si>
  <si>
    <t>Pangasinan PIO</t>
  </si>
  <si>
    <t>5-2</t>
  </si>
  <si>
    <t>Pangasinan ARIS</t>
  </si>
  <si>
    <t>Cashiering Assistant</t>
  </si>
  <si>
    <t>Gross Amount BIR</t>
  </si>
  <si>
    <t>Project</t>
  </si>
  <si>
    <t>Sub-Project</t>
  </si>
  <si>
    <t>RHODA S. ECHANES</t>
  </si>
  <si>
    <t>Financial Planning Specialist</t>
  </si>
  <si>
    <t>428</t>
  </si>
  <si>
    <t>Trut Liabilities-Disallowances/Charges</t>
  </si>
  <si>
    <t>412-1</t>
  </si>
  <si>
    <t>Due to BIR - Compensation</t>
  </si>
  <si>
    <t>412-2</t>
  </si>
  <si>
    <t>Due to BIR - 5%</t>
  </si>
  <si>
    <t>412-3</t>
  </si>
  <si>
    <t>Due to BIR - 3%</t>
  </si>
  <si>
    <t>412-4</t>
  </si>
  <si>
    <t>Due to BIR - 2%</t>
  </si>
  <si>
    <t>412-5</t>
  </si>
  <si>
    <t>Due to BIR - 1%</t>
  </si>
  <si>
    <t>412-6</t>
  </si>
  <si>
    <t>Due to BIR - 10%</t>
  </si>
  <si>
    <t>PRINCESS SHAIRA GRACE T. TORALBA</t>
  </si>
  <si>
    <t>Marilou Lorenzo</t>
  </si>
  <si>
    <t>Leave Benefits Payable</t>
  </si>
  <si>
    <t>884-1</t>
  </si>
  <si>
    <t>884-4</t>
  </si>
  <si>
    <t>417</t>
  </si>
  <si>
    <t>Due to SSS</t>
  </si>
  <si>
    <t>Normal Balance</t>
  </si>
  <si>
    <t>CO PPSAS CODE</t>
  </si>
  <si>
    <t>102</t>
  </si>
  <si>
    <t>1-01-01-010</t>
  </si>
  <si>
    <t>1-01-01-020</t>
  </si>
  <si>
    <t>1-01-02-020</t>
  </si>
  <si>
    <t>1-01-02-02024</t>
  </si>
  <si>
    <t>1-01-02-02029</t>
  </si>
  <si>
    <t>1-01-02-030</t>
  </si>
  <si>
    <t>1-01-02-03001</t>
  </si>
  <si>
    <t>1-01-02-03004</t>
  </si>
  <si>
    <t>1-01-02-040</t>
  </si>
  <si>
    <t>1-01-02-04001</t>
  </si>
  <si>
    <t>1-01-03-02000</t>
  </si>
  <si>
    <t>1-01-03-030</t>
  </si>
  <si>
    <t>1-01-03-03001</t>
  </si>
  <si>
    <t>1-01-03-04000</t>
  </si>
  <si>
    <t>1-01-03-04001</t>
  </si>
  <si>
    <t>1-03-01-010</t>
  </si>
  <si>
    <t xml:space="preserve">Accounts Receivable - ISF </t>
  </si>
  <si>
    <t>1-03-01-010A</t>
  </si>
  <si>
    <t>121-2</t>
  </si>
  <si>
    <t>Accounts Receivable - ISF (Back Accounts)</t>
  </si>
  <si>
    <t>1-03-01-010B</t>
  </si>
  <si>
    <t>1-03-01-010C</t>
  </si>
  <si>
    <t>1-03-01-010E</t>
  </si>
  <si>
    <t>301-A</t>
  </si>
  <si>
    <t>1-03-01-012</t>
  </si>
  <si>
    <t>1-03-03-010</t>
  </si>
  <si>
    <t>1-03-03-050</t>
  </si>
  <si>
    <t>1-03-03-030</t>
  </si>
  <si>
    <t>1-03-04-060</t>
  </si>
  <si>
    <t>1-03-04-070</t>
  </si>
  <si>
    <t>1-03-04-050</t>
  </si>
  <si>
    <t>1-03-99-010</t>
  </si>
  <si>
    <t>1-03-99-020</t>
  </si>
  <si>
    <t>301-B</t>
  </si>
  <si>
    <t>Allowance for Impairment-Due from Officers and Employees</t>
  </si>
  <si>
    <t>1-03-99-022</t>
  </si>
  <si>
    <t>1-03-99-990</t>
  </si>
  <si>
    <t>1-04-01-010</t>
  </si>
  <si>
    <t>157</t>
  </si>
  <si>
    <t>Property and Equipment for Distribution</t>
  </si>
  <si>
    <t>1-04-02-090</t>
  </si>
  <si>
    <t>1-04-04-010</t>
  </si>
  <si>
    <t>1-04-04-020</t>
  </si>
  <si>
    <t>158</t>
  </si>
  <si>
    <t>Non-Accountable Forms Inventory</t>
  </si>
  <si>
    <t>1-04-04-030</t>
  </si>
  <si>
    <t>159</t>
  </si>
  <si>
    <t>Drugs and Medicines Inventory</t>
  </si>
  <si>
    <t>1-04-04-060</t>
  </si>
  <si>
    <t>1-04-04-070</t>
  </si>
  <si>
    <t>1-04-04-080</t>
  </si>
  <si>
    <t>162</t>
  </si>
  <si>
    <t>Agricultural and Marine Supplies Inventory</t>
  </si>
  <si>
    <t>1-04-04-090</t>
  </si>
  <si>
    <t>1-04-04-100</t>
  </si>
  <si>
    <t>164</t>
  </si>
  <si>
    <t>Military, Police and Traffic Supplies Inventory</t>
  </si>
  <si>
    <t>1-04-04-110</t>
  </si>
  <si>
    <t>1-04-04-130</t>
  </si>
  <si>
    <t>166</t>
  </si>
  <si>
    <t>Electrical Supplies and Materials Inventory</t>
  </si>
  <si>
    <t>1-04-04-190</t>
  </si>
  <si>
    <t>1-04-04-990</t>
  </si>
  <si>
    <t>1-04-05-010</t>
  </si>
  <si>
    <t>1-04-05-020</t>
  </si>
  <si>
    <t>1-04-05-030</t>
  </si>
  <si>
    <t>1-04-05-040</t>
  </si>
  <si>
    <t>1-04-05-050</t>
  </si>
  <si>
    <t>1-04-05-060</t>
  </si>
  <si>
    <t>1-04-05-070</t>
  </si>
  <si>
    <t>1-04-05-080</t>
  </si>
  <si>
    <t>1-04-05-090</t>
  </si>
  <si>
    <t>1-04-05-100</t>
  </si>
  <si>
    <t>1-04-05-110</t>
  </si>
  <si>
    <t>1-04-05-120</t>
  </si>
  <si>
    <t>1-04-05-130</t>
  </si>
  <si>
    <t>Semi-Expendable Other Equipment</t>
  </si>
  <si>
    <t>1-04-05-990</t>
  </si>
  <si>
    <t>1-04-06-010</t>
  </si>
  <si>
    <t>1-04-06-020</t>
  </si>
  <si>
    <t>1-06-01-010</t>
  </si>
  <si>
    <t>1-06-02-990</t>
  </si>
  <si>
    <t>1-06-02-991</t>
  </si>
  <si>
    <t>1-06-03-010</t>
  </si>
  <si>
    <t>1-06-03-011</t>
  </si>
  <si>
    <t>1-06-03-040</t>
  </si>
  <si>
    <t>1-06-03-041</t>
  </si>
  <si>
    <t>1-06-03-050</t>
  </si>
  <si>
    <t>1-06-03-051</t>
  </si>
  <si>
    <t>1-06-04-010</t>
  </si>
  <si>
    <t>1-06-04-011</t>
  </si>
  <si>
    <t>1-06-04-990</t>
  </si>
  <si>
    <t>1-06-04-991</t>
  </si>
  <si>
    <t>1-06-05-010</t>
  </si>
  <si>
    <t>1-06-05-011</t>
  </si>
  <si>
    <t>1-06-05-020</t>
  </si>
  <si>
    <t>1-06-05-021</t>
  </si>
  <si>
    <t>1-06-05-030</t>
  </si>
  <si>
    <t>1-06-05-031</t>
  </si>
  <si>
    <t>1-06-05-040</t>
  </si>
  <si>
    <t>1-06-05-041</t>
  </si>
  <si>
    <t>1-06-05-050</t>
  </si>
  <si>
    <t>1-06-05-051</t>
  </si>
  <si>
    <t>1-06-05-070</t>
  </si>
  <si>
    <t>1-06-05-071</t>
  </si>
  <si>
    <t>1-06-05-080</t>
  </si>
  <si>
    <t>1-06-05-081</t>
  </si>
  <si>
    <t>1-06-05-090</t>
  </si>
  <si>
    <t>1-06-05-091</t>
  </si>
  <si>
    <t>1-06-05-100</t>
  </si>
  <si>
    <t>1-06-05-101</t>
  </si>
  <si>
    <t>1-06-05-110</t>
  </si>
  <si>
    <t>1-06-05-111</t>
  </si>
  <si>
    <t>1-06-05-130</t>
  </si>
  <si>
    <t>1-06-05-131</t>
  </si>
  <si>
    <t>1-06-05-140</t>
  </si>
  <si>
    <t>1-06-05-141</t>
  </si>
  <si>
    <t>1-06-05-990</t>
  </si>
  <si>
    <t>1-06-05-991</t>
  </si>
  <si>
    <t>1-06-06-010</t>
  </si>
  <si>
    <t>1-06-06-011</t>
  </si>
  <si>
    <t>1-06-06-030</t>
  </si>
  <si>
    <t>1-06-06-031</t>
  </si>
  <si>
    <t>1-06-06-040</t>
  </si>
  <si>
    <t>1-06-06-041</t>
  </si>
  <si>
    <t>1-06-06-990</t>
  </si>
  <si>
    <t>1-06-06-991</t>
  </si>
  <si>
    <t>1-06-07-010</t>
  </si>
  <si>
    <t>1-06-07-011</t>
  </si>
  <si>
    <t>1-06-07-020</t>
  </si>
  <si>
    <t>1-06-07-021</t>
  </si>
  <si>
    <t>270-Land Imp</t>
  </si>
  <si>
    <t>Construction in Progress- Land Improvements</t>
  </si>
  <si>
    <t>1-06-98-010</t>
  </si>
  <si>
    <t>270-Infra</t>
  </si>
  <si>
    <t xml:space="preserve">Construction in Progress-Infrastructure Assets </t>
  </si>
  <si>
    <t>1-06-98-020</t>
  </si>
  <si>
    <t>270-Bldg/OS</t>
  </si>
  <si>
    <t>Construction in Progress-Building and Other Structures</t>
  </si>
  <si>
    <t>1-06-98-030</t>
  </si>
  <si>
    <t>270-F&amp;F</t>
  </si>
  <si>
    <t>Construction in Progress-furniture &amp; Fixtures</t>
  </si>
  <si>
    <t>1-06-98-060</t>
  </si>
  <si>
    <t>1-06-98-990</t>
  </si>
  <si>
    <t>1-06-98-991</t>
  </si>
  <si>
    <t>280</t>
  </si>
  <si>
    <t>Computer Software</t>
  </si>
  <si>
    <t>1-08-02-010</t>
  </si>
  <si>
    <t>380</t>
  </si>
  <si>
    <t>Accumulated Amortization-Computer Software</t>
  </si>
  <si>
    <t>1-08-01-021</t>
  </si>
  <si>
    <t>281</t>
  </si>
  <si>
    <t>Other Intangible Assets</t>
  </si>
  <si>
    <t>1-08-01-990</t>
  </si>
  <si>
    <t>1-99-01-020</t>
  </si>
  <si>
    <t>105</t>
  </si>
  <si>
    <t>Advances for Operating Expenses</t>
  </si>
  <si>
    <t>1-99-01-010</t>
  </si>
  <si>
    <t>1-99-01-030</t>
  </si>
  <si>
    <t>1-99-01-040</t>
  </si>
  <si>
    <t>1-99-02-010</t>
  </si>
  <si>
    <t>1-99-02-020</t>
  </si>
  <si>
    <t>1-99-02-050</t>
  </si>
  <si>
    <t>1-99-02-990</t>
  </si>
  <si>
    <t>1-99-03-010</t>
  </si>
  <si>
    <t>1-99-03-020</t>
  </si>
  <si>
    <t>1-99-99-990A</t>
  </si>
  <si>
    <t>290A</t>
  </si>
  <si>
    <t>Other Assets- Unserviceable Assets</t>
  </si>
  <si>
    <t>1-99-99-990B</t>
  </si>
  <si>
    <t>1-99-99-991</t>
  </si>
  <si>
    <t>2-01-01-010</t>
  </si>
  <si>
    <t>2-01-01-020</t>
  </si>
  <si>
    <t>403-FO</t>
  </si>
  <si>
    <t>2-01-01-040</t>
  </si>
  <si>
    <t>2-01-02-040</t>
  </si>
  <si>
    <t>2-01-02-050</t>
  </si>
  <si>
    <t>2-02-01-010</t>
  </si>
  <si>
    <t>2-02-01-020</t>
  </si>
  <si>
    <t>2-02-01-030</t>
  </si>
  <si>
    <t>2-02-01-040</t>
  </si>
  <si>
    <t>2-02-01-050</t>
  </si>
  <si>
    <t>2-02-01-110</t>
  </si>
  <si>
    <t>2-02-01-090</t>
  </si>
  <si>
    <t>2-03-01-060</t>
  </si>
  <si>
    <t>2-03-01-070</t>
  </si>
  <si>
    <t>2-03-01-050</t>
  </si>
  <si>
    <t>425</t>
  </si>
  <si>
    <t>Trust Liabilities</t>
  </si>
  <si>
    <t>2-04-01-010</t>
  </si>
  <si>
    <t>2-04-01-040</t>
  </si>
  <si>
    <t>Trust Liabilities-Disallowances/Charges</t>
  </si>
  <si>
    <t>2-04-01-080</t>
  </si>
  <si>
    <t>Deferred Credits (Irrigation Service Fee)</t>
  </si>
  <si>
    <t>2-05-01-990A</t>
  </si>
  <si>
    <t>456-RO</t>
  </si>
  <si>
    <t>2-06-01-020</t>
  </si>
  <si>
    <t>456-FO</t>
  </si>
  <si>
    <t>2-99-99-990</t>
  </si>
  <si>
    <t>3-01-01-010</t>
  </si>
  <si>
    <t>3-03-01-010</t>
  </si>
  <si>
    <t>625-1</t>
  </si>
  <si>
    <t>Irrigation Service Fee- Principal (Current Account)</t>
  </si>
  <si>
    <t>4-02-01-990A</t>
  </si>
  <si>
    <t>Irrigation Service Fee- Principal (Back Account)</t>
  </si>
  <si>
    <t>4-02-01-990B</t>
  </si>
  <si>
    <t>Irrigation Service Fee- Principal (Back Account)-CAP</t>
  </si>
  <si>
    <t>4-02-01-990C</t>
  </si>
  <si>
    <t>4-02-01-990D</t>
  </si>
  <si>
    <t>CIS Amortization (Current Account)</t>
  </si>
  <si>
    <t>4-02-01-990E</t>
  </si>
  <si>
    <t>CIS Amortization (Back Account)</t>
  </si>
  <si>
    <t>4-02-01-990F</t>
  </si>
  <si>
    <t>4-02-01-990H</t>
  </si>
  <si>
    <t>4-02-01-990I</t>
  </si>
  <si>
    <t>4-02-01-990J</t>
  </si>
  <si>
    <t>4-02-01-990K</t>
  </si>
  <si>
    <t>642-1</t>
  </si>
  <si>
    <t>Equipment Rental</t>
  </si>
  <si>
    <t>4-02-02-050</t>
  </si>
  <si>
    <t>4-02-02-050A</t>
  </si>
  <si>
    <t>4-02-02-050B</t>
  </si>
  <si>
    <t>4-02-02-050C</t>
  </si>
  <si>
    <t>4-02-02-050D</t>
  </si>
  <si>
    <t>642-1E</t>
  </si>
  <si>
    <t>Income from NIA facilities/Dormitory operations</t>
  </si>
  <si>
    <t>4-02-02-050E</t>
  </si>
  <si>
    <t>4-02-02-130</t>
  </si>
  <si>
    <t>4-02-02-210</t>
  </si>
  <si>
    <t>4-02-01-140</t>
  </si>
  <si>
    <t>4-03-01-010</t>
  </si>
  <si>
    <t>4-03-01-030</t>
  </si>
  <si>
    <t>4-03-01-050</t>
  </si>
  <si>
    <t>4-03-01-060</t>
  </si>
  <si>
    <t>4-03-01-070</t>
  </si>
  <si>
    <t>4-05-01-170</t>
  </si>
  <si>
    <t>Miscellaneous Income-Bid Documents</t>
  </si>
  <si>
    <t>4-06-09-990A</t>
  </si>
  <si>
    <t>678-12</t>
  </si>
  <si>
    <t>Miscellaneous Income-Scrap of Fixed Assets</t>
  </si>
  <si>
    <t>4-06-09-990L</t>
  </si>
  <si>
    <t>Miscellaneous Income-Filing Fee/Certification</t>
  </si>
  <si>
    <t>4-06-09-990U</t>
  </si>
  <si>
    <t>Miscellaneous Income-Liquidated Damages</t>
  </si>
  <si>
    <t>4-06-09-990K</t>
  </si>
  <si>
    <t>678-13B</t>
  </si>
  <si>
    <t>Miscellaneous Income-Other Miscellaneous Income</t>
  </si>
  <si>
    <t>4-06-09-990V</t>
  </si>
  <si>
    <t>5-01-01-010</t>
  </si>
  <si>
    <t>5-01-01-020</t>
  </si>
  <si>
    <t>705A</t>
  </si>
  <si>
    <t>Salaries and Wages-Casual</t>
  </si>
  <si>
    <t>5-01-01-020A</t>
  </si>
  <si>
    <t>Personal Economic Relief Allowance (PERA)</t>
  </si>
  <si>
    <t>5-01-02-010</t>
  </si>
  <si>
    <t>5-01-02-020</t>
  </si>
  <si>
    <t>5-01-02-030</t>
  </si>
  <si>
    <t>5-01-02-040</t>
  </si>
  <si>
    <t>5-01-02-050</t>
  </si>
  <si>
    <t>5-01-02-060</t>
  </si>
  <si>
    <t>5-01-02-070</t>
  </si>
  <si>
    <t>5-01-02-080</t>
  </si>
  <si>
    <t>5-01-02-100</t>
  </si>
  <si>
    <t>5-01-02-110</t>
  </si>
  <si>
    <t>5-01-02-120</t>
  </si>
  <si>
    <t>5-01-02-130</t>
  </si>
  <si>
    <t>Year End Bonus</t>
  </si>
  <si>
    <t>5-01-02-140</t>
  </si>
  <si>
    <t>5-01-02-150</t>
  </si>
  <si>
    <t>726</t>
  </si>
  <si>
    <t>Mid-Year Bonus</t>
  </si>
  <si>
    <t>5-01-02-160</t>
  </si>
  <si>
    <t>Other Bonuses and Allowances - Collective Negotiation Agreement Incentive Allowance</t>
  </si>
  <si>
    <t>5-01-02-990D</t>
  </si>
  <si>
    <t>Other Bonuses and Allowances - Rice Subsidy Allowance</t>
  </si>
  <si>
    <t>5-01-02-990I</t>
  </si>
  <si>
    <t>5-01-02-990A</t>
  </si>
  <si>
    <t>5-01-02-990B</t>
  </si>
  <si>
    <t>5-01-02-990C</t>
  </si>
  <si>
    <t>5-01-02-990G</t>
  </si>
  <si>
    <t>719-11</t>
  </si>
  <si>
    <t>Other Bonuses and Allowances - Performace Based Bonus</t>
  </si>
  <si>
    <t>5-01-02-990K</t>
  </si>
  <si>
    <t>719-12</t>
  </si>
  <si>
    <t>Other Bonuses and Allowances - Personnel Enhancement Incentive</t>
  </si>
  <si>
    <t>5-01-02-990L</t>
  </si>
  <si>
    <t>719-13</t>
  </si>
  <si>
    <t>Other Bonuses and Allowances - SRI</t>
  </si>
  <si>
    <t>5-01-02-990M</t>
  </si>
  <si>
    <t>5-01-03-010</t>
  </si>
  <si>
    <t>5-01-03-020</t>
  </si>
  <si>
    <t>5-01-03-030</t>
  </si>
  <si>
    <t>5-01-03-040</t>
  </si>
  <si>
    <t>5-01-04-020</t>
  </si>
  <si>
    <t>5-01-04-030</t>
  </si>
  <si>
    <t>Other Personnel Benefits</t>
  </si>
  <si>
    <t>5-01-04-990</t>
  </si>
  <si>
    <t>5-02-01-010</t>
  </si>
  <si>
    <t>5-02-01-020</t>
  </si>
  <si>
    <t>5-02-02-010</t>
  </si>
  <si>
    <t>5-02-02-020</t>
  </si>
  <si>
    <t>5-02-03-010</t>
  </si>
  <si>
    <t>5-02-03-020</t>
  </si>
  <si>
    <t>757</t>
  </si>
  <si>
    <t>Non-Accountable Forms Expense</t>
  </si>
  <si>
    <t>5-02-03-030</t>
  </si>
  <si>
    <t>5-02-03-050</t>
  </si>
  <si>
    <t>5-02-03-070</t>
  </si>
  <si>
    <t>5-02-03-080</t>
  </si>
  <si>
    <t>5-02-03-090</t>
  </si>
  <si>
    <t>5-02-03-110</t>
  </si>
  <si>
    <t>5-02-03-120</t>
  </si>
  <si>
    <t>5-02-03-210</t>
  </si>
  <si>
    <t>5-02-03-220</t>
  </si>
  <si>
    <t>770</t>
  </si>
  <si>
    <t>Electrical Supplies and Materials Expense</t>
  </si>
  <si>
    <t>5-02-03-260</t>
  </si>
  <si>
    <t>762-2</t>
  </si>
  <si>
    <t>Housekeeping/Cleaning Supplies Expense</t>
  </si>
  <si>
    <t>5-02-03-280</t>
  </si>
  <si>
    <t>5-02-03-990</t>
  </si>
  <si>
    <t>5-02-04-010</t>
  </si>
  <si>
    <t>5-02-04-020</t>
  </si>
  <si>
    <t>5-02-04-990</t>
  </si>
  <si>
    <t>5-02-05-010</t>
  </si>
  <si>
    <t>5-02-05-020A</t>
  </si>
  <si>
    <t>5-02-05-020B</t>
  </si>
  <si>
    <t>5-02-05-030</t>
  </si>
  <si>
    <t>5-02-05-040</t>
  </si>
  <si>
    <t>5-02-06-010</t>
  </si>
  <si>
    <t>5-02-06-030</t>
  </si>
  <si>
    <t>5-02-11-010</t>
  </si>
  <si>
    <t>5-02-11-020</t>
  </si>
  <si>
    <t>5-02-11-030</t>
  </si>
  <si>
    <t>5-02-11-990</t>
  </si>
  <si>
    <t>5-02-12-020</t>
  </si>
  <si>
    <t>5-02-12-030</t>
  </si>
  <si>
    <t>5-02-12-990</t>
  </si>
  <si>
    <t>5-02-13-020</t>
  </si>
  <si>
    <t>Repairs and Maintenance-Infrastructure Assets - Water Supply Systems</t>
  </si>
  <si>
    <t>5-02-13-030B</t>
  </si>
  <si>
    <t xml:space="preserve">Repairs and Maintenance-Infrastructure Assets - Other Infrastructure Assets </t>
  </si>
  <si>
    <t>5-02-13-030E</t>
  </si>
  <si>
    <t>5-02-13-040A</t>
  </si>
  <si>
    <t>5-02-13-040C</t>
  </si>
  <si>
    <t>5-02-13-050A</t>
  </si>
  <si>
    <t>5-02-13-050B</t>
  </si>
  <si>
    <t>5-02-13-050C</t>
  </si>
  <si>
    <t>5-02-13-050F</t>
  </si>
  <si>
    <t>5-02-13-050G</t>
  </si>
  <si>
    <t>5-02-13-050H</t>
  </si>
  <si>
    <t>5-02-13-050I</t>
  </si>
  <si>
    <t>5-02-13-050J</t>
  </si>
  <si>
    <t>5-02-13-050K</t>
  </si>
  <si>
    <t>5-02-13-050L</t>
  </si>
  <si>
    <t>5-02-13-050M</t>
  </si>
  <si>
    <t>Repairs and Maintenance-Machinery and Equipment - Other Equipment</t>
  </si>
  <si>
    <t>5-02-13-050O</t>
  </si>
  <si>
    <t>5-02-13-060A</t>
  </si>
  <si>
    <t>5-02-13-060B</t>
  </si>
  <si>
    <t>5-02-13-060C</t>
  </si>
  <si>
    <t>5-02-13-060D</t>
  </si>
  <si>
    <t>5-02-13-070</t>
  </si>
  <si>
    <t xml:space="preserve">Repairs and Maintenance-Other Property, Plant and Equipment </t>
  </si>
  <si>
    <t>5-02-13-990</t>
  </si>
  <si>
    <t>5-02-14-070</t>
  </si>
  <si>
    <t>5-02-15-010</t>
  </si>
  <si>
    <t>5-02-15-020</t>
  </si>
  <si>
    <t>5-02-15-030</t>
  </si>
  <si>
    <t>883</t>
  </si>
  <si>
    <t>Labor and Wages</t>
  </si>
  <si>
    <t>5-02-16-010</t>
  </si>
  <si>
    <t>5-02-99-010</t>
  </si>
  <si>
    <t>5-02-99-020</t>
  </si>
  <si>
    <t>5-02-99-030</t>
  </si>
  <si>
    <t>5-02-99-040</t>
  </si>
  <si>
    <t>5-02-99-050</t>
  </si>
  <si>
    <t>5-02-99-060</t>
  </si>
  <si>
    <t>5-02-99-070</t>
  </si>
  <si>
    <t>5-02-99-080</t>
  </si>
  <si>
    <t>879</t>
  </si>
  <si>
    <t>Major Events and Conventions Expenses</t>
  </si>
  <si>
    <t>5-02-99-180</t>
  </si>
  <si>
    <t>OMOE- Meals &amp; Snacks</t>
  </si>
  <si>
    <t>884-2</t>
  </si>
  <si>
    <t>OMOE- Laboratory Analysis of Soil &amp; Water Sample</t>
  </si>
  <si>
    <t>OMOE- Contractual Services</t>
  </si>
  <si>
    <t>OMOE- Job Order</t>
  </si>
  <si>
    <t>884-5</t>
  </si>
  <si>
    <t>OMOE- Collection/Viability Bonus</t>
  </si>
  <si>
    <t>884-6</t>
  </si>
  <si>
    <t>OMOE- Collection Expenses</t>
  </si>
  <si>
    <t>884-7</t>
  </si>
  <si>
    <t>OMOE- Motor Cycle Allowance</t>
  </si>
  <si>
    <t>5-02-99-990G</t>
  </si>
  <si>
    <t>884-8</t>
  </si>
  <si>
    <t>OMOE- Sports</t>
  </si>
  <si>
    <t>5-02-99-990H</t>
  </si>
  <si>
    <t>884-9</t>
  </si>
  <si>
    <t>OMOE- Rice Subsidy Allowance</t>
  </si>
  <si>
    <t>5-02-99-990I</t>
  </si>
  <si>
    <t>884-10</t>
  </si>
  <si>
    <t>OMOE- Gratuity Pay</t>
  </si>
  <si>
    <t>5-02-99-990J</t>
  </si>
  <si>
    <t>884-11</t>
  </si>
  <si>
    <t>OMOE- OME- Annual Physical Exam</t>
  </si>
  <si>
    <t>5-02-99-990K</t>
  </si>
  <si>
    <t>884-12</t>
  </si>
  <si>
    <t>OMOE- OME- IA Remuneration for Operation &amp; Maintenance</t>
  </si>
  <si>
    <t>5-02-99-990L</t>
  </si>
  <si>
    <t>884-13</t>
  </si>
  <si>
    <t>OMOE- OME- COVID 19 Expenses</t>
  </si>
  <si>
    <t>5-02-99-990N</t>
  </si>
  <si>
    <t>884-14</t>
  </si>
  <si>
    <t>OMOE- OME- Various Expenses</t>
  </si>
  <si>
    <t>5-02-99-990M</t>
  </si>
  <si>
    <t>Depreciation-Other Land Improvements</t>
  </si>
  <si>
    <t>5-05-01-020B</t>
  </si>
  <si>
    <t>Depreciation-Infrastructure Assets - Water Supply Systems</t>
  </si>
  <si>
    <t>5-05-01-030C</t>
  </si>
  <si>
    <t>5-05-01-040A</t>
  </si>
  <si>
    <t>5-05-01-040C</t>
  </si>
  <si>
    <t>5-05-01-050A</t>
  </si>
  <si>
    <t>5-05-01-050B</t>
  </si>
  <si>
    <t>5-05-01-050C</t>
  </si>
  <si>
    <t>5-05-01-050D</t>
  </si>
  <si>
    <t>5-05-01-050F</t>
  </si>
  <si>
    <t>5-05-01-050G</t>
  </si>
  <si>
    <t>5-05-01-050H</t>
  </si>
  <si>
    <t>5-05-01-050I</t>
  </si>
  <si>
    <t>5-05-01-050L</t>
  </si>
  <si>
    <t>5-05-01-050M</t>
  </si>
  <si>
    <t>5-05-01-050P</t>
  </si>
  <si>
    <t>5-05-01-060A</t>
  </si>
  <si>
    <t>5-05-01-060B</t>
  </si>
  <si>
    <t>5-05-01-060C</t>
  </si>
  <si>
    <t>5-05-01-060D</t>
  </si>
  <si>
    <t>5-05-01-070A</t>
  </si>
  <si>
    <t>5-05-01-070B</t>
  </si>
  <si>
    <t>970-A</t>
  </si>
  <si>
    <t>Impairment Loss- Loans and Receivables</t>
  </si>
  <si>
    <t>5-05-03-030</t>
  </si>
  <si>
    <t>970-B</t>
  </si>
  <si>
    <t>Impairment Loss- Other Receivables</t>
  </si>
  <si>
    <t>5-05-03-060</t>
  </si>
  <si>
    <t>970-C</t>
  </si>
  <si>
    <t>Impairment Loss- Inventories</t>
  </si>
  <si>
    <t>5-05-03-070</t>
  </si>
  <si>
    <t>970-D</t>
  </si>
  <si>
    <t>Impairment Loss- Property,Planr and Equipment</t>
  </si>
  <si>
    <t>5-05-03-090</t>
  </si>
  <si>
    <t>111FO-COB</t>
  </si>
  <si>
    <t>111FO-TRUST</t>
  </si>
  <si>
    <t>Cash in Bank-Local Currency, Current Account - FO TRUST</t>
  </si>
  <si>
    <t>1-01-02-02000ROLP</t>
  </si>
  <si>
    <t>1-01-02-02000RONIMF</t>
  </si>
  <si>
    <t>111RO-TRUST</t>
  </si>
  <si>
    <t>Cash in Bank-Local Currency, Current Account - RO Trust</t>
  </si>
  <si>
    <t>1010202000ROTrust</t>
  </si>
  <si>
    <t>111FO-SUBNISRIP</t>
  </si>
  <si>
    <t>Cash in Bank-Local Currency, Current Account - FO - nisrip</t>
  </si>
  <si>
    <t>10102020FOSUBNISRIP</t>
  </si>
  <si>
    <t>111RO-SUBNISRIP</t>
  </si>
  <si>
    <t>Cash in Bank-Local Currency, Current Account - RO - nisrip</t>
  </si>
  <si>
    <t>10102020ROSUBNISRIP</t>
  </si>
  <si>
    <t>205019900A</t>
  </si>
  <si>
    <t>2-05-01-990B</t>
  </si>
  <si>
    <t>454-3</t>
  </si>
  <si>
    <t>Other Deferred Credits</t>
  </si>
  <si>
    <t>205019900B</t>
  </si>
  <si>
    <t>2-05-01-990C</t>
  </si>
  <si>
    <t>205029900C</t>
  </si>
  <si>
    <t>2-05-02-990</t>
  </si>
  <si>
    <t>Mayla Rose Rafal</t>
  </si>
  <si>
    <t>ROCHELLE E. RABANAL, CPA</t>
  </si>
  <si>
    <t>Chief Corporate Accountant B</t>
  </si>
  <si>
    <t>Fund:</t>
  </si>
  <si>
    <t>Account No. :</t>
  </si>
  <si>
    <t>Sub Code
(%)</t>
  </si>
  <si>
    <t>Check/Serial Number</t>
  </si>
  <si>
    <t>DV/Payroll Number</t>
  </si>
  <si>
    <t>ORS/BURS No.</t>
  </si>
  <si>
    <t>Responsibility Center Code</t>
  </si>
  <si>
    <t>Appendix 13</t>
  </si>
  <si>
    <t xml:space="preserve">REPORT OF ADVICE TO DEBIT ACCOUNT ISSUED </t>
  </si>
  <si>
    <t>ADA</t>
  </si>
  <si>
    <t xml:space="preserve">DV/Payroll No. </t>
  </si>
  <si>
    <t xml:space="preserve">Payee </t>
  </si>
  <si>
    <t>UACS Object Code</t>
  </si>
  <si>
    <t>Nature of Payment</t>
  </si>
  <si>
    <t>Serial No.</t>
  </si>
  <si>
    <t>CERTIFICATION</t>
  </si>
  <si>
    <t xml:space="preserve">I hereby certify on my official oath that the above is a true statement of all ADAs issued by me during </t>
  </si>
  <si>
    <t>Name and Signature of Disbursing Officer/Cashier</t>
  </si>
  <si>
    <t>Official Designation</t>
  </si>
  <si>
    <t>C E R T I F I C A T I O N</t>
  </si>
  <si>
    <t>were actually issued by me in payment for obligations shown in the attached disbursement vouchers/payroll.</t>
  </si>
  <si>
    <t>REPORT OF CHECKS ISSUED</t>
  </si>
  <si>
    <t>111FO</t>
  </si>
  <si>
    <t>Fund 501 COB (LBP Account # 0112-1157-49)</t>
  </si>
  <si>
    <t>Fund 501 CAPITAL OUTLAY (LBP Account # 0112-1157-49)</t>
  </si>
  <si>
    <t>NIA PANGASINAN IMO</t>
  </si>
  <si>
    <t>FRANCIS CARLO L. ZACARIAS</t>
  </si>
  <si>
    <t>Chief, Administrative &amp; Finance Section</t>
  </si>
  <si>
    <t>FEBRUARY 1-29, 2024</t>
  </si>
  <si>
    <t>403</t>
  </si>
  <si>
    <t>Fund 501 SUBSIDY (LBP Account # 0112-1157-49)</t>
  </si>
  <si>
    <t>Fund 501 CARP (LBP Account # 0112-1157-30)</t>
  </si>
  <si>
    <t>Fund 101 (LBP Account # 0112-1108-95)</t>
  </si>
  <si>
    <t>Fund 102 NISRIP LP (LBP Account # 0112-1162-22)</t>
  </si>
  <si>
    <t>Fund 501 SUBSIDY NISRIP (LBP Account # 0112-1157-49)</t>
  </si>
  <si>
    <t>Fund 501 COB (MOOE) O &amp; M (LBP Account # 0112-1157-49)</t>
  </si>
  <si>
    <t>Fund 501 TRUST (LBP Account # 0112-1157-57)</t>
  </si>
  <si>
    <t>Fund 102 NISRIP PC (LBP Account # 0112-1152-34)</t>
  </si>
  <si>
    <t>Fund 501 LFPS  (LBP Account # 0112-1157-22)</t>
  </si>
  <si>
    <t>Fund 501 LFPS ARISEP (LBP Account # 0112-1157-22)</t>
  </si>
  <si>
    <t>DARIEL F. GABRILLO</t>
  </si>
  <si>
    <t>501 CARP</t>
  </si>
  <si>
    <t>0112-1157-30</t>
  </si>
  <si>
    <t>DM-PAYROLL-2024-02-0003</t>
  </si>
  <si>
    <t>Shalimar E. Velasco</t>
  </si>
  <si>
    <t>DM-PAYROLL-2024-02-0004</t>
  </si>
  <si>
    <t>Emerson A. Delos Santos &amp; 1 other</t>
  </si>
  <si>
    <t>PS CY 2024</t>
  </si>
  <si>
    <t>DM-PAYROLL-2024-02-0005</t>
  </si>
  <si>
    <t>DM-PAYROLL-2024-02-0006</t>
  </si>
  <si>
    <t>Jerico T. Baraquio &amp; 2 Others</t>
  </si>
  <si>
    <t>Payment of Salaries and Allowances of Jerico T. Baraquio &amp; 2 Others of NIA Pangasinan IMO (CARP) for the period of for the periof of February 1-15, 2024</t>
  </si>
  <si>
    <t>Payment of Salaries and Allowances of Shalimar E. Velasco of NIA Pangasinan IMO (CARP) for the periof of for the period of February 1-15, 2024</t>
  </si>
  <si>
    <t>Payment of Salaries and Allowances of Shalimar E. Velasco of NIA Pangasinan IMO (CARP) for the period of for the periof of January 16-31, 2024</t>
  </si>
  <si>
    <t>Payment of Salaries and Allowances of Emerson A. Delos Santos &amp; 1 other of NIA Pangasinan IMO (CARP) for the period of February 1-29, 2024</t>
  </si>
  <si>
    <t>1-501-2024-01-003</t>
  </si>
  <si>
    <t>1-501-2024-02-007</t>
  </si>
  <si>
    <t>1-501-2024-02-008</t>
  </si>
  <si>
    <t>1-501-2024-02-009</t>
  </si>
  <si>
    <t>1-501-2024-02-012</t>
  </si>
  <si>
    <t>1799847</t>
  </si>
  <si>
    <t>1-501-2024-02-003</t>
  </si>
  <si>
    <t xml:space="preserve">Vyragus Construction </t>
  </si>
  <si>
    <t xml:space="preserve">Payment of 15% Advance Payment of contract under R1-PIMO-23-09-066 in connection with the CATUDAY DWIP (EXT'N.) - Package 1 (CARP-IC 2023) lacated at Bolinao, Pangasinan </t>
  </si>
  <si>
    <t>240003</t>
  </si>
  <si>
    <t>240001</t>
  </si>
  <si>
    <t>1799848</t>
  </si>
  <si>
    <t>2024-02-0007</t>
  </si>
  <si>
    <t>1-501-2024-02-006</t>
  </si>
  <si>
    <t>A.P Tagarino Engineering &amp; Construction Services</t>
  </si>
  <si>
    <t xml:space="preserve">Payment of 15% Advance Payment of contract under R1-PIMO-23-10-070 in connection with the CONSTRUCTION OF SINAPOG CIS (CARP-IC 2023) lacated at Bolinao, Pangasinan </t>
  </si>
  <si>
    <t>1799849</t>
  </si>
  <si>
    <t>2024-02-0008</t>
  </si>
  <si>
    <t>1-501-2024-02-013</t>
  </si>
  <si>
    <t>G.S.I.S</t>
  </si>
  <si>
    <t>Remit GSIS Premiums (Personal &amp; Government Shares) of Emerson A. Delos Santos &amp; 2 others of NIA Pangasinan IMO (CARP), for the month of February, 2024</t>
  </si>
  <si>
    <t>Cash in Bank-Local Currency, Current Account - FO</t>
  </si>
  <si>
    <t>1799850</t>
  </si>
  <si>
    <t>2024-02-0009</t>
  </si>
  <si>
    <t>1-501-2024-02-014</t>
  </si>
  <si>
    <t>1-501-2024-02-010</t>
  </si>
  <si>
    <t>Remit GSIS Premiums (Personal &amp; Government Shares) of Jerico T. Baraquio &amp; 2 others of NIA Pangasinan IMO (CARP), for the month of February, 2024</t>
  </si>
  <si>
    <t>1799851</t>
  </si>
  <si>
    <t>2024-02-0010</t>
  </si>
  <si>
    <t>H.D.M.F</t>
  </si>
  <si>
    <t>Remit monthly HDMF Premiums (Personal &amp; Government Shares) of Emerson A. Delos Santos &amp; 2 others of NIA Pangasinan IMO (CARP), for the month of February, 2024</t>
  </si>
  <si>
    <t>1799852</t>
  </si>
  <si>
    <t>2024-02-0011</t>
  </si>
  <si>
    <t>Remit HDMF (MP Loan) of Shalimar E. Velasco of NIA Pangasinan IMO (CARP), for the month of February, 2024</t>
  </si>
  <si>
    <t>1799853</t>
  </si>
  <si>
    <t>2024-02-0012</t>
  </si>
  <si>
    <t>Remit HDMF Modified Pag-Ibig 2 of E. Emerson A. Delos Santos &amp; 1 other of NIA Pangasinan IMO (CARP), for the month of February, 2024</t>
  </si>
  <si>
    <t>1799854</t>
  </si>
  <si>
    <t>2024-02-0013</t>
  </si>
  <si>
    <t>Remit monthly HDMF Premiums (Personal &amp; Government Shares) of Jerico T. Baraquio &amp; 2 others of NIA Pangasinan IMO (CARP), for the month of February, 2024</t>
  </si>
  <si>
    <t>1799855</t>
  </si>
  <si>
    <t>2024-02-0014</t>
  </si>
  <si>
    <t>Remit HDMF (MP Loan) of Christian L. Basanes &amp; 1 Other of NIA Pangasinan IMO (CARP), for the month of February, 2024</t>
  </si>
  <si>
    <t>LBP for the account of BIR</t>
  </si>
  <si>
    <t>1799856</t>
  </si>
  <si>
    <t>2024-02-0015</t>
  </si>
  <si>
    <t>Remit Withholding Tax of of Emerson A. Delos Santos &amp; 1 other of NIA Pangasinan IMO (CARP), for the month of February, 2024</t>
  </si>
  <si>
    <t>Remit Withholding Tax of Jerico T. Baraquio &amp; 2 other of NIA Pangasinan IMO (CARP), for the month of February, 2024</t>
  </si>
  <si>
    <t>1799857</t>
  </si>
  <si>
    <t>2024-02-0016</t>
  </si>
  <si>
    <t>Philippine Health Insurance Corporation</t>
  </si>
  <si>
    <t>Remit PHIC Premiums (Personal &amp; Government Shares) of Emerson A. Delos Santos &amp; 2 others of NIA Pangasinan IMO (CARP), for the month of February, 2024</t>
  </si>
  <si>
    <t>DM-PHIC-2024-02-0002</t>
  </si>
  <si>
    <t>DM-PHIC-2024-02-0003</t>
  </si>
  <si>
    <t>Remit PHIC Premiums (Personal &amp; Government Shares) of Jerico T. Baraquio &amp; 2 others of NIA Pangasinan IMO (CARP), for the month of February, 2024</t>
  </si>
  <si>
    <r>
      <t xml:space="preserve">Entity Name : </t>
    </r>
    <r>
      <rPr>
        <b/>
        <u/>
        <sz val="14"/>
        <rFont val="Cambria"/>
        <family val="1"/>
        <scheme val="major"/>
      </rPr>
      <t>NIA-RO1</t>
    </r>
  </si>
  <si>
    <r>
      <t xml:space="preserve">Fund Cluster : </t>
    </r>
    <r>
      <rPr>
        <b/>
        <u/>
        <sz val="14"/>
        <rFont val="Cambria"/>
        <family val="1"/>
        <scheme val="major"/>
      </rPr>
      <t>501 COB</t>
    </r>
  </si>
  <si>
    <r>
      <t xml:space="preserve">Report No.: </t>
    </r>
    <r>
      <rPr>
        <b/>
        <u/>
        <sz val="14"/>
        <rFont val="Cambria"/>
        <family val="1"/>
        <scheme val="major"/>
      </rPr>
      <t>2023-09-001</t>
    </r>
  </si>
  <si>
    <r>
      <t xml:space="preserve">Bank Name/Account No. : </t>
    </r>
    <r>
      <rPr>
        <b/>
        <u/>
        <sz val="14"/>
        <rFont val="Cambria"/>
        <family val="1"/>
        <scheme val="major"/>
      </rPr>
      <t>NIA-R1-501 COB/ 0112-1156-76</t>
    </r>
  </si>
  <si>
    <r>
      <t xml:space="preserve">Sheet No.:  </t>
    </r>
    <r>
      <rPr>
        <b/>
        <u/>
        <sz val="14"/>
        <rFont val="Cambria"/>
        <family val="1"/>
        <scheme val="major"/>
      </rPr>
      <t>1 of 1</t>
    </r>
  </si>
  <si>
    <t>DM-PAYROLL-2024-02-0004A</t>
  </si>
  <si>
    <t>1807310</t>
  </si>
  <si>
    <t>PS- JANUARY TO MARCH 2024</t>
  </si>
  <si>
    <t xml:space="preserve">     I  hereby certify on my official oath that this Report of Checks Issued in 5 sheet(s) is a full, true and correct </t>
  </si>
  <si>
    <t xml:space="preserve">statement  of   all   checks issued by   me   during  the period  stated above for which Check Nos.  1799847  to  1799857   inclusive, </t>
  </si>
  <si>
    <t>I hereby certifiy on my official oath that this Cash in Bank Regsiter in 4 sheets is a full, true and correct  statement of all checks issued by me during the period stated above for which Check Nos. 1799847-1799857 inclusive, were actually issued by me in payment for obligation shown in the attached disbursement voucher/payroll.</t>
  </si>
  <si>
    <t>PAYROLL-2024-02-0003</t>
  </si>
  <si>
    <t>PAYROLL-2024-02-0004</t>
  </si>
  <si>
    <t>PAYROLL-2024-02-0005</t>
  </si>
  <si>
    <t>PHIC-2024-02-0002</t>
  </si>
  <si>
    <t>PHIC-2024-02-0003</t>
  </si>
  <si>
    <t>PAYROLL-2024-02-0006</t>
  </si>
  <si>
    <t>PAYROLL-2024-02-0004A</t>
  </si>
  <si>
    <t>1-501-2024-02-011</t>
  </si>
  <si>
    <t>1-501-2024-02-015</t>
  </si>
  <si>
    <r>
      <t xml:space="preserve">Period Covered: </t>
    </r>
    <r>
      <rPr>
        <b/>
        <u/>
        <sz val="16"/>
        <rFont val="Cambria"/>
        <family val="1"/>
        <scheme val="major"/>
      </rPr>
      <t>FEBRUARY 1-29, 2024</t>
    </r>
  </si>
  <si>
    <t>2024-02-0017</t>
  </si>
  <si>
    <t xml:space="preserve">the period and ADA Serial Nos. stated above inclusive, were actually issued by me in the amounts shown thereon. </t>
  </si>
  <si>
    <t>240003 PS CY 2024</t>
  </si>
  <si>
    <t>240001 Capital Outlay - Masa Florenda SWIP</t>
  </si>
  <si>
    <t>240001 Capital Outlay - Catuday SWIP</t>
  </si>
  <si>
    <t>240001 Capital Outlay - Sinapog CIS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</si>
</sst>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(* #,##0.00_);_(* \(#,##0.00\);_(* &quot;-&quot;??_);_(@_)"/>
    <numFmt numFmtId="165" formatCode="&quot;P&quot;#,##0.00_);\(&quot;P&quot;#,##0.00\)"/>
    <numFmt numFmtId="166" formatCode="_(&quot;P&quot;* #,##0.00_);_(&quot;P&quot;* \(#,##0.00\);_(&quot;P&quot;* &quot;-&quot;??_);_(@_)"/>
    <numFmt numFmtId="167" formatCode="&quot;For the month ended&quot;\ mmmm\ d\,\ yyyy"/>
    <numFmt numFmtId="168" formatCode="mm/dd/yyyy"/>
    <numFmt numFmtId="169" formatCode="mmmm\ &quot;01-&quot;dd\,\ yyyy"/>
    <numFmt numFmtId="170" formatCode="[$-3409]mmmm\ dd\,\ yyyy;@"/>
    <numFmt numFmtId="171" formatCode="mm/dd/yy;@"/>
    <numFmt numFmtId="172" formatCode="mmmm\ &quot;1-&quot;dd\,\ yyyy"/>
    <numFmt numFmtId="173" formatCode="&quot;Beginning Balance as of &quot;mmmm\ &quot;01&quot;\,\ yyyy"/>
    <numFmt numFmtId="174" formatCode="[$-3409]dd\-mmm\-yy;@"/>
    <numFmt numFmtId="175" formatCode="[$-409]mmmm\ d\,\ yyyy;@"/>
  </numFmts>
  <fonts count="56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5"/>
      <name val="Matura MT Script Capitals"/>
      <family val="4"/>
    </font>
    <font>
      <b/>
      <sz val="18"/>
      <name val="Monotype Corsiva"/>
      <family val="4"/>
    </font>
    <font>
      <sz val="14"/>
      <name val="Times New Roman"/>
      <family val="1"/>
    </font>
    <font>
      <b/>
      <sz val="12"/>
      <color rgb="FF002060"/>
      <name val="Times New Roman"/>
      <family val="1"/>
    </font>
    <font>
      <b/>
      <sz val="12"/>
      <color rgb="FFFF0000"/>
      <name val="Times New Roman"/>
      <family val="1"/>
    </font>
    <font>
      <b/>
      <sz val="18"/>
      <name val="Times New Roman"/>
      <family val="1"/>
    </font>
    <font>
      <b/>
      <sz val="15"/>
      <name val="Times New Roman"/>
      <family val="1"/>
    </font>
    <font>
      <b/>
      <u/>
      <sz val="12"/>
      <name val="Times New Roman"/>
      <family val="1"/>
    </font>
    <font>
      <sz val="12"/>
      <color rgb="FFC0000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2"/>
      <color rgb="FF0070C0"/>
      <name val="Times New Roman"/>
      <family val="1"/>
    </font>
    <font>
      <sz val="12"/>
      <color theme="1"/>
      <name val="Times New Roman"/>
      <family val="1"/>
    </font>
    <font>
      <sz val="12"/>
      <name val="Calibri"/>
      <family val="2"/>
      <scheme val="minor"/>
    </font>
    <font>
      <sz val="9"/>
      <color theme="1"/>
      <name val="Times New Roman"/>
      <family val="1"/>
    </font>
    <font>
      <sz val="6"/>
      <color theme="1"/>
      <name val="Times New Roman"/>
      <family val="1"/>
    </font>
    <font>
      <sz val="8"/>
      <name val="Times New Roman"/>
      <family val="1"/>
    </font>
    <font>
      <b/>
      <sz val="12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Cambria"/>
      <family val="1"/>
      <scheme val="major"/>
    </font>
    <font>
      <sz val="8"/>
      <name val="Times New Roman"/>
      <family val="1"/>
    </font>
    <font>
      <sz val="12"/>
      <name val="Cambria"/>
      <family val="1"/>
      <scheme val="major"/>
    </font>
    <font>
      <b/>
      <sz val="12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24"/>
      <name val="Cambria"/>
      <family val="1"/>
      <scheme val="major"/>
    </font>
    <font>
      <sz val="16"/>
      <name val="Cambria"/>
      <family val="1"/>
      <scheme val="major"/>
    </font>
    <font>
      <b/>
      <u/>
      <sz val="18"/>
      <name val="Cambria"/>
      <family val="1"/>
      <scheme val="major"/>
    </font>
    <font>
      <sz val="18"/>
      <name val="Cambria"/>
      <family val="1"/>
      <scheme val="major"/>
    </font>
    <font>
      <b/>
      <sz val="11"/>
      <name val="Cambria"/>
      <family val="1"/>
      <scheme val="major"/>
    </font>
    <font>
      <b/>
      <sz val="12"/>
      <color rgb="FFFF0000"/>
      <name val="Cambria"/>
      <family val="1"/>
      <scheme val="major"/>
    </font>
    <font>
      <sz val="10"/>
      <name val="Cambria"/>
      <family val="1"/>
      <scheme val="major"/>
    </font>
    <font>
      <b/>
      <sz val="10"/>
      <color rgb="FFFF0000"/>
      <name val="Cambria"/>
      <family val="1"/>
      <scheme val="major"/>
    </font>
    <font>
      <b/>
      <u/>
      <sz val="12"/>
      <name val="Cambria"/>
      <family val="1"/>
      <scheme val="major"/>
    </font>
    <font>
      <sz val="11"/>
      <name val="Cambria"/>
      <family val="1"/>
      <scheme val="major"/>
    </font>
    <font>
      <i/>
      <sz val="14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8"/>
      <name val="Cambria"/>
      <family val="1"/>
      <scheme val="major"/>
    </font>
    <font>
      <b/>
      <sz val="13"/>
      <color theme="1"/>
      <name val="Cambria"/>
      <family val="1"/>
      <scheme val="major"/>
    </font>
    <font>
      <b/>
      <sz val="16"/>
      <name val="Cambria"/>
      <family val="1"/>
      <scheme val="major"/>
    </font>
    <font>
      <b/>
      <u/>
      <sz val="16"/>
      <name val="Cambria"/>
      <family val="1"/>
      <scheme val="major"/>
    </font>
    <font>
      <sz val="10"/>
      <color theme="1"/>
      <name val="Cambria"/>
      <family val="1"/>
      <scheme val="major"/>
    </font>
    <font>
      <u/>
      <sz val="11"/>
      <name val="Cambria"/>
      <family val="1"/>
      <scheme val="major"/>
    </font>
    <font>
      <b/>
      <sz val="14"/>
      <name val="Cambria"/>
      <family val="1"/>
      <scheme val="major"/>
    </font>
    <font>
      <b/>
      <u/>
      <sz val="14"/>
      <name val="Cambria"/>
      <family val="1"/>
      <scheme val="major"/>
    </font>
    <font>
      <b/>
      <sz val="13"/>
      <name val="Cambria"/>
      <family val="1"/>
      <scheme val="major"/>
    </font>
    <font>
      <sz val="13"/>
      <name val="Cambria"/>
      <family val="1"/>
      <scheme val="major"/>
    </font>
    <font>
      <sz val="13"/>
      <color theme="1"/>
      <name val="Cambria"/>
      <family val="1"/>
      <scheme val="maj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0625">
        <fgColor indexed="8"/>
      </patternFill>
    </fill>
    <fill>
      <patternFill patternType="gray125">
        <fgColor indexed="53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8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11">
    <xf numFmtId="0" fontId="0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0" fontId="4" fillId="0" borderId="0"/>
    <xf numFmtId="43" fontId="1" fillId="0" borderId="0" applyFont="0" applyFill="0" applyBorder="0" applyAlignment="0" applyProtection="0"/>
    <xf numFmtId="0" fontId="26" fillId="0" borderId="0" applyNumberFormat="0" applyFill="0" applyBorder="0" applyAlignment="0" applyProtection="0"/>
  </cellStyleXfs>
  <cellXfs count="506">
    <xf numFmtId="0" fontId="0" fillId="0" borderId="0" xfId="0"/>
    <xf numFmtId="0" fontId="2" fillId="0" borderId="0" xfId="0" applyFont="1" applyProtection="1">
      <protection locked="0"/>
    </xf>
    <xf numFmtId="166" fontId="2" fillId="0" borderId="3" xfId="2" applyFont="1" applyBorder="1" applyAlignment="1">
      <alignment horizontal="center"/>
    </xf>
    <xf numFmtId="164" fontId="2" fillId="0" borderId="3" xfId="1" applyFont="1" applyBorder="1" applyAlignment="1">
      <alignment horizontal="center"/>
    </xf>
    <xf numFmtId="0" fontId="5" fillId="0" borderId="0" xfId="3" applyFont="1" applyAlignment="1">
      <alignment horizontal="centerContinuous"/>
    </xf>
    <xf numFmtId="0" fontId="6" fillId="0" borderId="0" xfId="3" applyFont="1" applyAlignment="1">
      <alignment horizontal="centerContinuous"/>
    </xf>
    <xf numFmtId="0" fontId="4" fillId="0" borderId="0" xfId="3"/>
    <xf numFmtId="0" fontId="3" fillId="0" borderId="0" xfId="3" applyFont="1" applyAlignment="1">
      <alignment horizontal="centerContinuous"/>
    </xf>
    <xf numFmtId="0" fontId="2" fillId="0" borderId="0" xfId="3" applyFont="1" applyAlignment="1">
      <alignment horizontal="centerContinuous"/>
    </xf>
    <xf numFmtId="0" fontId="4" fillId="0" borderId="0" xfId="3" applyAlignment="1">
      <alignment horizontal="centerContinuous"/>
    </xf>
    <xf numFmtId="0" fontId="4" fillId="0" borderId="1" xfId="3" applyBorder="1" applyAlignment="1">
      <alignment horizontal="centerContinuous"/>
    </xf>
    <xf numFmtId="167" fontId="2" fillId="0" borderId="0" xfId="0" applyNumberFormat="1" applyFont="1" applyAlignment="1">
      <alignment horizontal="centerContinuous" vertical="center"/>
    </xf>
    <xf numFmtId="0" fontId="7" fillId="0" borderId="0" xfId="3" applyFont="1" applyAlignment="1">
      <alignment horizontal="centerContinuous"/>
    </xf>
    <xf numFmtId="0" fontId="2" fillId="0" borderId="9" xfId="3" applyFont="1" applyBorder="1" applyAlignment="1">
      <alignment horizontal="left" indent="1"/>
    </xf>
    <xf numFmtId="166" fontId="2" fillId="0" borderId="2" xfId="2" applyFont="1" applyBorder="1" applyAlignment="1">
      <alignment horizontal="center"/>
    </xf>
    <xf numFmtId="164" fontId="2" fillId="0" borderId="10" xfId="4" applyFont="1" applyBorder="1" applyAlignment="1">
      <alignment horizontal="center"/>
    </xf>
    <xf numFmtId="164" fontId="2" fillId="0" borderId="2" xfId="4" applyFont="1" applyBorder="1" applyAlignment="1">
      <alignment horizontal="center"/>
    </xf>
    <xf numFmtId="0" fontId="2" fillId="0" borderId="9" xfId="3" applyFont="1" applyBorder="1" applyAlignment="1">
      <alignment horizontal="left" indent="3"/>
    </xf>
    <xf numFmtId="166" fontId="2" fillId="0" borderId="10" xfId="2" applyFont="1" applyBorder="1" applyAlignment="1">
      <alignment horizontal="center"/>
    </xf>
    <xf numFmtId="0" fontId="3" fillId="2" borderId="7" xfId="3" applyFont="1" applyFill="1" applyBorder="1" applyAlignment="1">
      <alignment horizontal="center"/>
    </xf>
    <xf numFmtId="164" fontId="2" fillId="2" borderId="5" xfId="3" applyNumberFormat="1" applyFont="1" applyFill="1" applyBorder="1" applyAlignment="1">
      <alignment horizontal="center"/>
    </xf>
    <xf numFmtId="166" fontId="3" fillId="0" borderId="5" xfId="2" applyFont="1" applyBorder="1" applyAlignment="1">
      <alignment horizontal="center"/>
    </xf>
    <xf numFmtId="166" fontId="3" fillId="0" borderId="8" xfId="2" applyFont="1" applyBorder="1" applyAlignment="1">
      <alignment horizontal="center"/>
    </xf>
    <xf numFmtId="0" fontId="2" fillId="0" borderId="0" xfId="3" applyFont="1"/>
    <xf numFmtId="165" fontId="2" fillId="0" borderId="0" xfId="0" applyNumberFormat="1" applyFont="1" applyAlignment="1">
      <alignment vertical="center"/>
    </xf>
    <xf numFmtId="165" fontId="2" fillId="0" borderId="0" xfId="3" applyNumberFormat="1" applyFont="1"/>
    <xf numFmtId="164" fontId="2" fillId="0" borderId="0" xfId="3" applyNumberFormat="1" applyFont="1"/>
    <xf numFmtId="164" fontId="2" fillId="0" borderId="0" xfId="3" applyNumberFormat="1" applyFont="1" applyAlignment="1">
      <alignment horizontal="center"/>
    </xf>
    <xf numFmtId="164" fontId="2" fillId="0" borderId="2" xfId="1" applyFont="1" applyBorder="1" applyAlignment="1">
      <alignment horizontal="center"/>
    </xf>
    <xf numFmtId="164" fontId="2" fillId="0" borderId="10" xfId="1" applyFont="1" applyBorder="1" applyAlignment="1">
      <alignment horizontal="center"/>
    </xf>
    <xf numFmtId="164" fontId="3" fillId="0" borderId="0" xfId="0" applyNumberFormat="1" applyFont="1" applyAlignment="1">
      <alignment horizontal="centerContinuous"/>
    </xf>
    <xf numFmtId="164" fontId="2" fillId="0" borderId="3" xfId="1" applyFont="1" applyBorder="1" applyAlignment="1" applyProtection="1">
      <alignment horizontal="center"/>
      <protection locked="0"/>
    </xf>
    <xf numFmtId="0" fontId="3" fillId="2" borderId="6" xfId="3" applyFont="1" applyFill="1" applyBorder="1" applyAlignment="1">
      <alignment horizontal="center" vertical="center" wrapText="1"/>
    </xf>
    <xf numFmtId="0" fontId="3" fillId="2" borderId="11" xfId="3" applyFont="1" applyFill="1" applyBorder="1" applyAlignment="1">
      <alignment horizontal="center" vertical="center" wrapText="1"/>
    </xf>
    <xf numFmtId="0" fontId="3" fillId="2" borderId="4" xfId="3" applyFont="1" applyFill="1" applyBorder="1" applyAlignment="1">
      <alignment horizontal="center" vertical="center" wrapText="1"/>
    </xf>
    <xf numFmtId="0" fontId="3" fillId="2" borderId="12" xfId="3" applyFont="1" applyFill="1" applyBorder="1" applyAlignment="1">
      <alignment horizontal="center" vertical="center" wrapText="1"/>
    </xf>
    <xf numFmtId="49" fontId="2" fillId="0" borderId="3" xfId="0" applyNumberFormat="1" applyFont="1" applyBorder="1" applyAlignment="1" applyProtection="1">
      <alignment horizontal="center"/>
      <protection locked="0"/>
    </xf>
    <xf numFmtId="164" fontId="2" fillId="0" borderId="3" xfId="4" applyFont="1" applyBorder="1" applyAlignment="1">
      <alignment horizontal="center"/>
    </xf>
    <xf numFmtId="0" fontId="2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/>
    <xf numFmtId="0" fontId="10" fillId="0" borderId="16" xfId="0" applyFont="1" applyBorder="1" applyAlignment="1">
      <alignment horizontal="centerContinuous" vertical="center"/>
    </xf>
    <xf numFmtId="0" fontId="11" fillId="0" borderId="17" xfId="0" applyFont="1" applyBorder="1" applyAlignment="1">
      <alignment horizontal="centerContinuous" vertical="center"/>
    </xf>
    <xf numFmtId="0" fontId="11" fillId="0" borderId="18" xfId="0" applyFont="1" applyBorder="1" applyAlignment="1">
      <alignment horizontal="centerContinuous" vertical="center"/>
    </xf>
    <xf numFmtId="0" fontId="0" fillId="0" borderId="0" xfId="0" applyAlignment="1">
      <alignment horizontal="centerContinuous"/>
    </xf>
    <xf numFmtId="0" fontId="0" fillId="0" borderId="19" xfId="0" applyBorder="1" applyAlignment="1">
      <alignment horizontal="centerContinuous"/>
    </xf>
    <xf numFmtId="0" fontId="0" fillId="0" borderId="1" xfId="0" applyBorder="1"/>
    <xf numFmtId="0" fontId="2" fillId="0" borderId="1" xfId="0" applyFont="1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0" fillId="0" borderId="24" xfId="0" applyBorder="1" applyAlignment="1">
      <alignment horizontal="centerContinuous"/>
    </xf>
    <xf numFmtId="0" fontId="0" fillId="0" borderId="25" xfId="0" applyBorder="1" applyAlignment="1">
      <alignment horizontal="centerContinuous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2" fillId="0" borderId="16" xfId="0" applyFont="1" applyBorder="1"/>
    <xf numFmtId="0" fontId="2" fillId="0" borderId="17" xfId="0" applyFont="1" applyBorder="1"/>
    <xf numFmtId="0" fontId="2" fillId="0" borderId="17" xfId="0" applyFont="1" applyBorder="1" applyAlignment="1">
      <alignment horizontal="center"/>
    </xf>
    <xf numFmtId="0" fontId="2" fillId="0" borderId="18" xfId="0" applyFont="1" applyBorder="1"/>
    <xf numFmtId="0" fontId="2" fillId="0" borderId="1" xfId="0" applyFont="1" applyBorder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/>
    </xf>
    <xf numFmtId="0" fontId="2" fillId="0" borderId="19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3" fillId="0" borderId="16" xfId="0" applyFont="1" applyBorder="1"/>
    <xf numFmtId="0" fontId="0" fillId="0" borderId="17" xfId="0" applyBorder="1"/>
    <xf numFmtId="0" fontId="0" fillId="0" borderId="45" xfId="0" applyBorder="1"/>
    <xf numFmtId="0" fontId="0" fillId="0" borderId="17" xfId="0" applyBorder="1" applyAlignment="1">
      <alignment horizontal="left" indent="1"/>
    </xf>
    <xf numFmtId="0" fontId="2" fillId="0" borderId="1" xfId="0" applyFont="1" applyBorder="1" applyAlignment="1">
      <alignment horizontal="left" indent="1"/>
    </xf>
    <xf numFmtId="0" fontId="0" fillId="0" borderId="46" xfId="0" applyBorder="1" applyAlignment="1">
      <alignment horizontal="left" indent="1"/>
    </xf>
    <xf numFmtId="0" fontId="0" fillId="0" borderId="0" xfId="0" applyAlignment="1">
      <alignment horizontal="left" indent="1"/>
    </xf>
    <xf numFmtId="39" fontId="2" fillId="0" borderId="0" xfId="1" applyNumberFormat="1" applyFont="1" applyBorder="1" applyProtection="1"/>
    <xf numFmtId="39" fontId="2" fillId="0" borderId="19" xfId="1" applyNumberFormat="1" applyFont="1" applyBorder="1" applyProtection="1"/>
    <xf numFmtId="0" fontId="0" fillId="0" borderId="46" xfId="0" applyBorder="1"/>
    <xf numFmtId="0" fontId="0" fillId="0" borderId="19" xfId="0" applyBorder="1"/>
    <xf numFmtId="0" fontId="2" fillId="0" borderId="0" xfId="0" applyFont="1" applyAlignment="1">
      <alignment horizontal="center"/>
    </xf>
    <xf numFmtId="164" fontId="2" fillId="0" borderId="2" xfId="1" applyFont="1" applyBorder="1" applyProtection="1"/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2" fillId="0" borderId="13" xfId="0" applyFont="1" applyBorder="1"/>
    <xf numFmtId="0" fontId="3" fillId="0" borderId="33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2" fillId="0" borderId="1" xfId="0" applyFont="1" applyBorder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/>
    <xf numFmtId="0" fontId="2" fillId="0" borderId="48" xfId="0" applyFont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0" fontId="14" fillId="0" borderId="24" xfId="0" applyFont="1" applyBorder="1" applyAlignment="1">
      <alignment horizontal="centerContinuous"/>
    </xf>
    <xf numFmtId="0" fontId="15" fillId="0" borderId="24" xfId="0" applyFont="1" applyBorder="1" applyAlignment="1">
      <alignment horizontal="centerContinuous"/>
    </xf>
    <xf numFmtId="0" fontId="14" fillId="0" borderId="25" xfId="0" applyFont="1" applyBorder="1" applyAlignment="1">
      <alignment horizontal="centerContinuous"/>
    </xf>
    <xf numFmtId="0" fontId="2" fillId="0" borderId="46" xfId="0" applyFont="1" applyBorder="1" applyAlignment="1">
      <alignment horizontal="left" indent="1"/>
    </xf>
    <xf numFmtId="0" fontId="2" fillId="0" borderId="0" xfId="0" applyFont="1" applyAlignment="1">
      <alignment shrinkToFit="1"/>
    </xf>
    <xf numFmtId="0" fontId="13" fillId="0" borderId="48" xfId="0" applyFont="1" applyBorder="1"/>
    <xf numFmtId="0" fontId="9" fillId="0" borderId="48" xfId="0" applyFont="1" applyBorder="1"/>
    <xf numFmtId="0" fontId="16" fillId="0" borderId="48" xfId="0" applyFont="1" applyBorder="1"/>
    <xf numFmtId="0" fontId="2" fillId="0" borderId="48" xfId="0" applyFont="1" applyBorder="1"/>
    <xf numFmtId="0" fontId="3" fillId="5" borderId="48" xfId="0" applyFont="1" applyFill="1" applyBorder="1" applyAlignment="1" applyProtection="1">
      <alignment horizontal="center" shrinkToFit="1"/>
      <protection locked="0"/>
    </xf>
    <xf numFmtId="0" fontId="2" fillId="5" borderId="48" xfId="0" applyFont="1" applyFill="1" applyBorder="1" applyAlignment="1" applyProtection="1">
      <alignment horizontal="center" shrinkToFit="1"/>
      <protection locked="0"/>
    </xf>
    <xf numFmtId="0" fontId="3" fillId="0" borderId="1" xfId="0" applyFont="1" applyBorder="1" applyAlignment="1">
      <alignment horizontal="centerContinuous"/>
    </xf>
    <xf numFmtId="0" fontId="3" fillId="0" borderId="46" xfId="0" applyFont="1" applyBorder="1" applyAlignment="1">
      <alignment horizontal="centerContinuous"/>
    </xf>
    <xf numFmtId="0" fontId="14" fillId="0" borderId="23" xfId="0" applyFont="1" applyBorder="1" applyAlignment="1">
      <alignment horizontal="centerContinuous"/>
    </xf>
    <xf numFmtId="0" fontId="14" fillId="0" borderId="47" xfId="0" applyFont="1" applyBorder="1" applyAlignment="1">
      <alignment horizontal="centerContinuous"/>
    </xf>
    <xf numFmtId="0" fontId="8" fillId="5" borderId="48" xfId="0" applyFont="1" applyFill="1" applyBorder="1" applyAlignment="1" applyProtection="1">
      <alignment shrinkToFit="1"/>
      <protection locked="0"/>
    </xf>
    <xf numFmtId="170" fontId="8" fillId="5" borderId="48" xfId="0" applyNumberFormat="1" applyFont="1" applyFill="1" applyBorder="1" applyAlignment="1" applyProtection="1">
      <alignment horizontal="left" shrinkToFit="1"/>
      <protection locked="0"/>
    </xf>
    <xf numFmtId="0" fontId="9" fillId="0" borderId="0" xfId="0" applyFont="1"/>
    <xf numFmtId="0" fontId="2" fillId="0" borderId="48" xfId="0" applyFont="1" applyBorder="1" applyAlignment="1" applyProtection="1">
      <alignment horizontal="center"/>
      <protection locked="0"/>
    </xf>
    <xf numFmtId="0" fontId="2" fillId="0" borderId="59" xfId="0" applyFont="1" applyBorder="1" applyAlignment="1" applyProtection="1">
      <alignment horizontal="center"/>
      <protection locked="0"/>
    </xf>
    <xf numFmtId="49" fontId="2" fillId="0" borderId="3" xfId="1" applyNumberFormat="1" applyFont="1" applyBorder="1" applyAlignment="1" applyProtection="1">
      <alignment horizontal="center"/>
      <protection locked="0"/>
    </xf>
    <xf numFmtId="0" fontId="3" fillId="0" borderId="0" xfId="0" applyFon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170" fontId="3" fillId="0" borderId="0" xfId="0" applyNumberFormat="1" applyFont="1" applyAlignment="1" applyProtection="1">
      <alignment horizontal="left" vertical="center"/>
      <protection locked="0"/>
    </xf>
    <xf numFmtId="164" fontId="0" fillId="0" borderId="48" xfId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38" xfId="0" applyNumberFormat="1" applyFont="1" applyBorder="1" applyAlignment="1" applyProtection="1">
      <alignment horizontal="center"/>
      <protection locked="0"/>
    </xf>
    <xf numFmtId="0" fontId="2" fillId="0" borderId="3" xfId="0" applyFont="1" applyBorder="1" applyAlignment="1" applyProtection="1">
      <alignment horizontal="center" shrinkToFit="1"/>
      <protection locked="0"/>
    </xf>
    <xf numFmtId="171" fontId="0" fillId="0" borderId="48" xfId="0" applyNumberFormat="1" applyBorder="1" applyAlignment="1" applyProtection="1">
      <alignment horizontal="center" vertical="center"/>
      <protection locked="0"/>
    </xf>
    <xf numFmtId="49" fontId="0" fillId="0" borderId="48" xfId="0" applyNumberFormat="1" applyBorder="1" applyAlignment="1" applyProtection="1">
      <alignment vertical="center" wrapText="1"/>
      <protection locked="0"/>
    </xf>
    <xf numFmtId="49" fontId="2" fillId="0" borderId="48" xfId="0" applyNumberFormat="1" applyFont="1" applyBorder="1" applyAlignment="1" applyProtection="1">
      <alignment vertical="center" wrapText="1"/>
      <protection locked="0"/>
    </xf>
    <xf numFmtId="164" fontId="0" fillId="0" borderId="48" xfId="1" applyFont="1" applyBorder="1" applyAlignment="1" applyProtection="1">
      <alignment vertical="center"/>
      <protection locked="0"/>
    </xf>
    <xf numFmtId="49" fontId="0" fillId="0" borderId="48" xfId="0" applyNumberFormat="1" applyBorder="1" applyAlignment="1" applyProtection="1">
      <alignment vertical="center"/>
      <protection locked="0"/>
    </xf>
    <xf numFmtId="49" fontId="3" fillId="0" borderId="0" xfId="0" applyNumberFormat="1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left"/>
      <protection locked="0"/>
    </xf>
    <xf numFmtId="0" fontId="3" fillId="8" borderId="48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left"/>
    </xf>
    <xf numFmtId="0" fontId="2" fillId="0" borderId="3" xfId="0" applyFont="1" applyBorder="1" applyAlignment="1">
      <alignment horizontal="center"/>
    </xf>
    <xf numFmtId="0" fontId="2" fillId="0" borderId="58" xfId="0" applyFont="1" applyBorder="1" applyAlignment="1">
      <alignment horizontal="left"/>
    </xf>
    <xf numFmtId="0" fontId="2" fillId="0" borderId="59" xfId="0" applyFont="1" applyBorder="1"/>
    <xf numFmtId="0" fontId="2" fillId="0" borderId="63" xfId="0" applyFont="1" applyBorder="1" applyAlignment="1">
      <alignment horizontal="center"/>
    </xf>
    <xf numFmtId="0" fontId="17" fillId="10" borderId="48" xfId="0" applyFont="1" applyFill="1" applyBorder="1"/>
    <xf numFmtId="0" fontId="17" fillId="11" borderId="48" xfId="0" applyFont="1" applyFill="1" applyBorder="1"/>
    <xf numFmtId="0" fontId="17" fillId="11" borderId="64" xfId="0" applyFont="1" applyFill="1" applyBorder="1"/>
    <xf numFmtId="0" fontId="2" fillId="0" borderId="48" xfId="0" applyFont="1" applyBorder="1" applyAlignment="1">
      <alignment shrinkToFit="1"/>
    </xf>
    <xf numFmtId="49" fontId="2" fillId="0" borderId="48" xfId="0" applyNumberFormat="1" applyFont="1" applyBorder="1" applyAlignment="1" applyProtection="1">
      <alignment horizontal="center"/>
      <protection locked="0"/>
    </xf>
    <xf numFmtId="0" fontId="2" fillId="0" borderId="48" xfId="0" applyFont="1" applyBorder="1" applyProtection="1">
      <protection locked="0"/>
    </xf>
    <xf numFmtId="0" fontId="2" fillId="0" borderId="14" xfId="0" quotePrefix="1" applyFont="1" applyBorder="1" applyAlignment="1">
      <alignment horizontal="left"/>
    </xf>
    <xf numFmtId="0" fontId="2" fillId="0" borderId="58" xfId="0" quotePrefix="1" applyFont="1" applyBorder="1" applyAlignment="1">
      <alignment horizontal="left"/>
    </xf>
    <xf numFmtId="0" fontId="18" fillId="0" borderId="48" xfId="0" applyFont="1" applyBorder="1" applyAlignment="1" applyProtection="1">
      <alignment horizontal="center"/>
      <protection locked="0"/>
    </xf>
    <xf numFmtId="0" fontId="18" fillId="0" borderId="46" xfId="0" applyFont="1" applyBorder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20" fillId="10" borderId="48" xfId="0" applyFont="1" applyFill="1" applyBorder="1"/>
    <xf numFmtId="0" fontId="20" fillId="11" borderId="48" xfId="0" applyFont="1" applyFill="1" applyBorder="1"/>
    <xf numFmtId="0" fontId="19" fillId="11" borderId="64" xfId="0" applyFont="1" applyFill="1" applyBorder="1"/>
    <xf numFmtId="49" fontId="22" fillId="0" borderId="48" xfId="0" applyNumberFormat="1" applyFont="1" applyBorder="1" applyAlignment="1">
      <alignment horizontal="center"/>
    </xf>
    <xf numFmtId="0" fontId="22" fillId="0" borderId="48" xfId="0" applyFont="1" applyBorder="1" applyAlignment="1">
      <alignment horizontal="center"/>
    </xf>
    <xf numFmtId="0" fontId="22" fillId="0" borderId="48" xfId="0" applyFont="1" applyBorder="1" applyAlignment="1" applyProtection="1">
      <alignment horizontal="center"/>
      <protection locked="0"/>
    </xf>
    <xf numFmtId="49" fontId="22" fillId="0" borderId="14" xfId="0" applyNumberFormat="1" applyFont="1" applyBorder="1" applyAlignment="1">
      <alignment horizontal="center"/>
    </xf>
    <xf numFmtId="49" fontId="18" fillId="0" borderId="48" xfId="0" applyNumberFormat="1" applyFont="1" applyBorder="1" applyAlignment="1">
      <alignment horizontal="left"/>
    </xf>
    <xf numFmtId="0" fontId="18" fillId="0" borderId="48" xfId="0" applyFont="1" applyBorder="1" applyAlignment="1">
      <alignment horizontal="left"/>
    </xf>
    <xf numFmtId="49" fontId="18" fillId="0" borderId="48" xfId="0" applyNumberFormat="1" applyFont="1" applyBorder="1" applyAlignment="1">
      <alignment horizontal="center"/>
    </xf>
    <xf numFmtId="49" fontId="23" fillId="0" borderId="48" xfId="0" quotePrefix="1" applyNumberFormat="1" applyFont="1" applyBorder="1" applyAlignment="1">
      <alignment horizontal="left"/>
    </xf>
    <xf numFmtId="49" fontId="18" fillId="0" borderId="48" xfId="0" quotePrefix="1" applyNumberFormat="1" applyFont="1" applyBorder="1" applyAlignment="1">
      <alignment horizontal="left"/>
    </xf>
    <xf numFmtId="49" fontId="23" fillId="0" borderId="48" xfId="0" applyNumberFormat="1" applyFont="1" applyBorder="1" applyAlignment="1">
      <alignment horizontal="left"/>
    </xf>
    <xf numFmtId="0" fontId="23" fillId="0" borderId="48" xfId="0" applyFont="1" applyBorder="1" applyAlignment="1">
      <alignment horizontal="left"/>
    </xf>
    <xf numFmtId="0" fontId="23" fillId="0" borderId="48" xfId="0" applyFont="1" applyBorder="1" applyAlignment="1" applyProtection="1">
      <alignment horizontal="center"/>
      <protection locked="0"/>
    </xf>
    <xf numFmtId="49" fontId="23" fillId="0" borderId="48" xfId="0" applyNumberFormat="1" applyFont="1" applyBorder="1" applyAlignment="1">
      <alignment horizontal="center"/>
    </xf>
    <xf numFmtId="49" fontId="23" fillId="0" borderId="14" xfId="0" applyNumberFormat="1" applyFont="1" applyBorder="1" applyAlignment="1">
      <alignment horizontal="left"/>
    </xf>
    <xf numFmtId="49" fontId="23" fillId="0" borderId="14" xfId="0" quotePrefix="1" applyNumberFormat="1" applyFont="1" applyBorder="1" applyAlignment="1">
      <alignment horizontal="left"/>
    </xf>
    <xf numFmtId="0" fontId="24" fillId="0" borderId="0" xfId="0" applyFont="1" applyAlignment="1">
      <alignment horizontal="center"/>
    </xf>
    <xf numFmtId="49" fontId="25" fillId="0" borderId="48" xfId="0" applyNumberFormat="1" applyFont="1" applyBorder="1" applyAlignment="1">
      <alignment horizontal="left"/>
    </xf>
    <xf numFmtId="0" fontId="25" fillId="0" borderId="48" xfId="0" applyFont="1" applyBorder="1" applyAlignment="1">
      <alignment horizontal="left"/>
    </xf>
    <xf numFmtId="0" fontId="25" fillId="0" borderId="48" xfId="0" applyFont="1" applyBorder="1" applyAlignment="1" applyProtection="1">
      <alignment horizontal="center"/>
      <protection locked="0"/>
    </xf>
    <xf numFmtId="49" fontId="25" fillId="0" borderId="48" xfId="0" applyNumberFormat="1" applyFont="1" applyBorder="1" applyAlignment="1">
      <alignment horizontal="center"/>
    </xf>
    <xf numFmtId="49" fontId="0" fillId="0" borderId="0" xfId="0" applyNumberFormat="1" applyAlignment="1" applyProtection="1">
      <alignment horizontal="left"/>
      <protection locked="0"/>
    </xf>
    <xf numFmtId="0" fontId="29" fillId="0" borderId="0" xfId="0" applyFont="1" applyAlignment="1">
      <alignment vertical="center"/>
    </xf>
    <xf numFmtId="0" fontId="30" fillId="0" borderId="0" xfId="0" applyFont="1" applyAlignment="1">
      <alignment horizontal="center" vertical="center"/>
    </xf>
    <xf numFmtId="49" fontId="30" fillId="0" borderId="0" xfId="0" applyNumberFormat="1" applyFont="1" applyAlignment="1">
      <alignment horizontal="left" vertical="center"/>
    </xf>
    <xf numFmtId="49" fontId="2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49" fontId="29" fillId="0" borderId="0" xfId="0" applyNumberFormat="1" applyFont="1" applyAlignment="1">
      <alignment horizontal="left" vertical="center" wrapText="1"/>
    </xf>
    <xf numFmtId="43" fontId="29" fillId="12" borderId="0" xfId="0" applyNumberFormat="1" applyFont="1" applyFill="1" applyAlignment="1">
      <alignment vertical="center" wrapText="1"/>
    </xf>
    <xf numFmtId="0" fontId="30" fillId="0" borderId="0" xfId="0" applyFont="1" applyAlignment="1">
      <alignment horizontal="left" vertical="center"/>
    </xf>
    <xf numFmtId="49" fontId="29" fillId="12" borderId="0" xfId="0" applyNumberFormat="1" applyFont="1" applyFill="1" applyAlignment="1">
      <alignment horizontal="left" vertical="center" wrapText="1"/>
    </xf>
    <xf numFmtId="0" fontId="29" fillId="12" borderId="0" xfId="0" applyFont="1" applyFill="1" applyAlignment="1">
      <alignment vertical="center" wrapText="1"/>
    </xf>
    <xf numFmtId="0" fontId="32" fillId="6" borderId="61" xfId="0" applyFont="1" applyFill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 wrapText="1"/>
    </xf>
    <xf numFmtId="0" fontId="32" fillId="6" borderId="13" xfId="0" applyFont="1" applyFill="1" applyBorder="1" applyAlignment="1">
      <alignment horizontal="center" vertical="center" wrapText="1"/>
    </xf>
    <xf numFmtId="164" fontId="32" fillId="0" borderId="13" xfId="1" applyFont="1" applyFill="1" applyBorder="1" applyAlignment="1" applyProtection="1">
      <alignment horizontal="center" vertical="center" wrapText="1"/>
    </xf>
    <xf numFmtId="49" fontId="29" fillId="0" borderId="2" xfId="0" applyNumberFormat="1" applyFont="1" applyBorder="1" applyAlignment="1" applyProtection="1">
      <alignment horizontal="center" vertical="center" shrinkToFit="1"/>
      <protection locked="0"/>
    </xf>
    <xf numFmtId="49" fontId="29" fillId="0" borderId="48" xfId="0" applyNumberFormat="1" applyFont="1" applyBorder="1" applyAlignment="1" applyProtection="1">
      <alignment horizontal="center" vertical="center" shrinkToFit="1"/>
      <protection locked="0"/>
    </xf>
    <xf numFmtId="49" fontId="29" fillId="0" borderId="2" xfId="0" applyNumberFormat="1" applyFont="1" applyBorder="1" applyAlignment="1" applyProtection="1">
      <alignment horizontal="left" vertical="center" wrapText="1" shrinkToFit="1"/>
      <protection locked="0"/>
    </xf>
    <xf numFmtId="49" fontId="29" fillId="0" borderId="48" xfId="0" applyNumberFormat="1" applyFont="1" applyBorder="1" applyAlignment="1" applyProtection="1">
      <alignment horizontal="left" vertical="center" wrapText="1" shrinkToFit="1"/>
      <protection locked="0"/>
    </xf>
    <xf numFmtId="0" fontId="29" fillId="6" borderId="2" xfId="0" applyFont="1" applyFill="1" applyBorder="1" applyAlignment="1">
      <alignment vertical="center" wrapText="1" shrinkToFit="1"/>
    </xf>
    <xf numFmtId="0" fontId="29" fillId="6" borderId="48" xfId="0" applyFont="1" applyFill="1" applyBorder="1" applyAlignment="1">
      <alignment vertical="center" wrapText="1" shrinkToFit="1"/>
    </xf>
    <xf numFmtId="164" fontId="29" fillId="0" borderId="48" xfId="1" applyFont="1" applyBorder="1" applyAlignment="1" applyProtection="1">
      <alignment vertical="center" shrinkToFit="1"/>
      <protection locked="0"/>
    </xf>
    <xf numFmtId="164" fontId="29" fillId="0" borderId="0" xfId="1" applyFont="1"/>
    <xf numFmtId="0" fontId="29" fillId="0" borderId="0" xfId="0" applyFont="1" applyAlignment="1">
      <alignment vertical="center" wrapText="1"/>
    </xf>
    <xf numFmtId="164" fontId="29" fillId="0" borderId="0" xfId="1" applyFont="1" applyAlignment="1" applyProtection="1">
      <alignment vertical="center"/>
    </xf>
    <xf numFmtId="0" fontId="33" fillId="0" borderId="0" xfId="0" applyFont="1" applyAlignment="1">
      <alignment horizontal="centerContinuous" vertical="center"/>
    </xf>
    <xf numFmtId="0" fontId="29" fillId="0" borderId="0" xfId="0" applyFont="1" applyAlignment="1">
      <alignment horizontal="centerContinuous" vertical="center"/>
    </xf>
    <xf numFmtId="0" fontId="34" fillId="0" borderId="0" xfId="0" applyFont="1" applyAlignment="1">
      <alignment horizontal="centerContinuous" vertical="center"/>
    </xf>
    <xf numFmtId="172" fontId="35" fillId="0" borderId="0" xfId="0" applyNumberFormat="1" applyFont="1" applyAlignment="1">
      <alignment horizontal="centerContinuous" vertical="center"/>
    </xf>
    <xf numFmtId="0" fontId="36" fillId="0" borderId="0" xfId="0" applyFont="1" applyAlignment="1">
      <alignment horizontal="centerContinuous" vertical="center"/>
    </xf>
    <xf numFmtId="0" fontId="29" fillId="0" borderId="0" xfId="0" applyFont="1" applyAlignment="1">
      <alignment horizontal="left" vertical="center"/>
    </xf>
    <xf numFmtId="164" fontId="30" fillId="0" borderId="0" xfId="1" applyFont="1" applyAlignment="1" applyProtection="1">
      <alignment horizontal="left" vertical="center"/>
    </xf>
    <xf numFmtId="0" fontId="30" fillId="0" borderId="48" xfId="0" applyFont="1" applyBorder="1" applyAlignment="1">
      <alignment horizontal="center" vertical="center"/>
    </xf>
    <xf numFmtId="0" fontId="30" fillId="0" borderId="42" xfId="0" applyFont="1" applyBorder="1" applyAlignment="1">
      <alignment horizontal="center" vertical="center"/>
    </xf>
    <xf numFmtId="0" fontId="30" fillId="0" borderId="30" xfId="0" applyFont="1" applyBorder="1" applyAlignment="1">
      <alignment horizontal="center" vertical="center"/>
    </xf>
    <xf numFmtId="0" fontId="30" fillId="0" borderId="42" xfId="0" applyFont="1" applyBorder="1" applyAlignment="1">
      <alignment vertical="center"/>
    </xf>
    <xf numFmtId="0" fontId="30" fillId="0" borderId="30" xfId="0" applyFont="1" applyBorder="1" applyAlignment="1">
      <alignment horizontal="center" vertical="center" shrinkToFit="1"/>
    </xf>
    <xf numFmtId="0" fontId="38" fillId="9" borderId="48" xfId="0" applyFont="1" applyFill="1" applyBorder="1" applyAlignment="1">
      <alignment horizontal="center" vertical="center"/>
    </xf>
    <xf numFmtId="0" fontId="30" fillId="0" borderId="48" xfId="0" applyFont="1" applyBorder="1" applyAlignment="1">
      <alignment horizontal="center" vertical="center" shrinkToFit="1"/>
    </xf>
    <xf numFmtId="49" fontId="30" fillId="0" borderId="30" xfId="0" applyNumberFormat="1" applyFont="1" applyBorder="1" applyAlignment="1">
      <alignment horizontal="center" vertical="center"/>
    </xf>
    <xf numFmtId="171" fontId="29" fillId="0" borderId="42" xfId="0" applyNumberFormat="1" applyFont="1" applyBorder="1" applyAlignment="1">
      <alignment horizontal="center" vertical="center" shrinkToFit="1"/>
    </xf>
    <xf numFmtId="0" fontId="38" fillId="9" borderId="48" xfId="0" quotePrefix="1" applyFont="1" applyFill="1" applyBorder="1" applyAlignment="1">
      <alignment horizontal="left" vertical="center"/>
    </xf>
    <xf numFmtId="173" fontId="38" fillId="9" borderId="48" xfId="0" applyNumberFormat="1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</xf>
    <xf numFmtId="0" fontId="30" fillId="0" borderId="42" xfId="1" applyNumberFormat="1" applyFont="1" applyBorder="1" applyAlignment="1" applyProtection="1">
      <alignment horizontal="center" vertical="center" shrinkToFit="1"/>
      <protection locked="0"/>
    </xf>
    <xf numFmtId="164" fontId="29" fillId="0" borderId="48" xfId="1" applyFont="1" applyBorder="1" applyAlignment="1" applyProtection="1">
      <alignment vertical="center" shrinkToFit="1"/>
    </xf>
    <xf numFmtId="0" fontId="30" fillId="0" borderId="48" xfId="1" applyNumberFormat="1" applyFont="1" applyBorder="1" applyAlignment="1" applyProtection="1">
      <alignment horizontal="center" vertical="center" shrinkToFit="1"/>
      <protection locked="0"/>
    </xf>
    <xf numFmtId="0" fontId="29" fillId="0" borderId="48" xfId="0" applyFont="1" applyBorder="1" applyAlignment="1">
      <alignment vertical="center"/>
    </xf>
    <xf numFmtId="0" fontId="30" fillId="0" borderId="48" xfId="0" applyFont="1" applyBorder="1" applyAlignment="1">
      <alignment vertical="center" shrinkToFit="1"/>
    </xf>
    <xf numFmtId="0" fontId="29" fillId="0" borderId="48" xfId="0" applyFont="1" applyBorder="1" applyAlignment="1">
      <alignment vertical="center" shrinkToFit="1"/>
    </xf>
    <xf numFmtId="0" fontId="38" fillId="9" borderId="3" xfId="0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  <protection locked="0"/>
    </xf>
    <xf numFmtId="0" fontId="29" fillId="0" borderId="48" xfId="0" applyFont="1" applyBorder="1" applyAlignment="1">
      <alignment horizontal="left" vertical="center" shrinkToFit="1"/>
    </xf>
    <xf numFmtId="0" fontId="39" fillId="0" borderId="48" xfId="0" applyFont="1" applyBorder="1" applyAlignment="1">
      <alignment horizontal="left" vertical="center" wrapText="1" shrinkToFit="1"/>
    </xf>
    <xf numFmtId="0" fontId="40" fillId="9" borderId="3" xfId="0" applyFont="1" applyFill="1" applyBorder="1" applyAlignment="1">
      <alignment horizontal="center" vertical="center" wrapText="1" shrinkToFit="1"/>
    </xf>
    <xf numFmtId="0" fontId="30" fillId="0" borderId="42" xfId="1" applyNumberFormat="1" applyFont="1" applyFill="1" applyBorder="1" applyAlignment="1" applyProtection="1">
      <alignment horizontal="center" vertical="center" shrinkToFit="1"/>
      <protection locked="0"/>
    </xf>
    <xf numFmtId="0" fontId="30" fillId="0" borderId="48" xfId="1" applyNumberFormat="1" applyFont="1" applyFill="1" applyBorder="1" applyAlignment="1" applyProtection="1">
      <alignment horizontal="center" vertical="center" shrinkToFit="1"/>
      <protection locked="0"/>
    </xf>
    <xf numFmtId="164" fontId="29" fillId="0" borderId="48" xfId="0" applyNumberFormat="1" applyFont="1" applyBorder="1" applyAlignment="1">
      <alignment vertical="center"/>
    </xf>
    <xf numFmtId="0" fontId="30" fillId="0" borderId="34" xfId="0" applyFont="1" applyBorder="1" applyAlignment="1">
      <alignment horizontal="center" vertical="center" shrinkToFit="1"/>
    </xf>
    <xf numFmtId="164" fontId="30" fillId="0" borderId="44" xfId="1" applyFont="1" applyBorder="1" applyAlignment="1" applyProtection="1">
      <alignment vertical="center" shrinkToFit="1"/>
    </xf>
    <xf numFmtId="0" fontId="30" fillId="4" borderId="50" xfId="0" applyFont="1" applyFill="1" applyBorder="1" applyAlignment="1">
      <alignment horizontal="center" vertical="center" shrinkToFit="1"/>
    </xf>
    <xf numFmtId="164" fontId="30" fillId="0" borderId="32" xfId="1" applyFont="1" applyBorder="1" applyAlignment="1" applyProtection="1">
      <alignment vertical="center" shrinkToFit="1"/>
    </xf>
    <xf numFmtId="49" fontId="30" fillId="0" borderId="32" xfId="1" applyNumberFormat="1" applyFont="1" applyBorder="1" applyAlignment="1" applyProtection="1">
      <alignment horizontal="center" vertical="center" shrinkToFit="1"/>
    </xf>
    <xf numFmtId="0" fontId="30" fillId="0" borderId="50" xfId="1" applyNumberFormat="1" applyFont="1" applyBorder="1" applyAlignment="1" applyProtection="1">
      <alignment horizontal="center" vertical="center" shrinkToFit="1"/>
    </xf>
    <xf numFmtId="164" fontId="30" fillId="0" borderId="0" xfId="0" applyNumberFormat="1" applyFont="1" applyAlignment="1">
      <alignment vertical="center"/>
    </xf>
    <xf numFmtId="164" fontId="29" fillId="0" borderId="0" xfId="0" applyNumberFormat="1" applyFont="1" applyAlignment="1">
      <alignment vertical="center"/>
    </xf>
    <xf numFmtId="0" fontId="30" fillId="0" borderId="0" xfId="0" applyFont="1" applyAlignment="1">
      <alignment horizontal="centerContinuous" vertical="center"/>
    </xf>
    <xf numFmtId="0" fontId="30" fillId="0" borderId="0" xfId="0" applyFont="1" applyAlignment="1">
      <alignment horizontal="centerContinuous"/>
    </xf>
    <xf numFmtId="0" fontId="29" fillId="0" borderId="0" xfId="0" applyFont="1" applyAlignment="1">
      <alignment horizontal="centerContinuous"/>
    </xf>
    <xf numFmtId="0" fontId="29" fillId="0" borderId="0" xfId="0" applyFont="1"/>
    <xf numFmtId="172" fontId="41" fillId="0" borderId="0" xfId="0" applyNumberFormat="1" applyFont="1" applyAlignment="1">
      <alignment horizontal="centerContinuous" vertical="center"/>
    </xf>
    <xf numFmtId="164" fontId="29" fillId="0" borderId="0" xfId="1" applyFont="1" applyAlignment="1" applyProtection="1">
      <alignment horizontal="centerContinuous" vertical="center"/>
    </xf>
    <xf numFmtId="0" fontId="30" fillId="0" borderId="0" xfId="0" applyFont="1"/>
    <xf numFmtId="0" fontId="29" fillId="0" borderId="48" xfId="0" applyFont="1" applyBorder="1"/>
    <xf numFmtId="0" fontId="29" fillId="0" borderId="48" xfId="0" pivotButton="1" applyFont="1" applyBorder="1"/>
    <xf numFmtId="0" fontId="29" fillId="0" borderId="48" xfId="0" applyFont="1" applyBorder="1" applyAlignment="1">
      <alignment horizontal="center"/>
    </xf>
    <xf numFmtId="0" fontId="29" fillId="0" borderId="48" xfId="0" applyFont="1" applyBorder="1" applyAlignment="1">
      <alignment horizontal="left"/>
    </xf>
    <xf numFmtId="164" fontId="29" fillId="0" borderId="48" xfId="0" applyNumberFormat="1" applyFont="1" applyBorder="1"/>
    <xf numFmtId="164" fontId="29" fillId="0" borderId="0" xfId="0" applyNumberFormat="1" applyFont="1"/>
    <xf numFmtId="49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0" fontId="42" fillId="0" borderId="0" xfId="5" applyFont="1" applyAlignment="1">
      <alignment horizontal="right" vertical="center"/>
    </xf>
    <xf numFmtId="0" fontId="29" fillId="0" borderId="0" xfId="5" applyFont="1" applyAlignment="1">
      <alignment horizontal="right" vertical="center"/>
    </xf>
    <xf numFmtId="0" fontId="42" fillId="0" borderId="0" xfId="5" applyFont="1" applyAlignment="1">
      <alignment horizontal="right" vertical="center" wrapText="1"/>
    </xf>
    <xf numFmtId="164" fontId="43" fillId="0" borderId="0" xfId="1" applyFont="1" applyBorder="1" applyAlignment="1">
      <alignment horizontal="right" vertical="center"/>
    </xf>
    <xf numFmtId="0" fontId="44" fillId="0" borderId="0" xfId="5" applyFont="1" applyAlignment="1">
      <alignment vertical="center"/>
    </xf>
    <xf numFmtId="0" fontId="39" fillId="0" borderId="0" xfId="3" applyFont="1"/>
    <xf numFmtId="0" fontId="44" fillId="0" borderId="0" xfId="5" applyFont="1"/>
    <xf numFmtId="0" fontId="46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0" fontId="50" fillId="0" borderId="0" xfId="5" applyFont="1"/>
    <xf numFmtId="0" fontId="37" fillId="0" borderId="0" xfId="5" applyFont="1"/>
    <xf numFmtId="0" fontId="30" fillId="0" borderId="0" xfId="5" applyFont="1"/>
    <xf numFmtId="0" fontId="42" fillId="0" borderId="0" xfId="5" applyFont="1"/>
    <xf numFmtId="0" fontId="50" fillId="0" borderId="0" xfId="5" applyFont="1" applyAlignment="1">
      <alignment wrapText="1"/>
    </xf>
    <xf numFmtId="164" fontId="50" fillId="0" borderId="0" xfId="1" applyFont="1" applyBorder="1"/>
    <xf numFmtId="0" fontId="27" fillId="0" borderId="0" xfId="5" applyFont="1" applyAlignment="1">
      <alignment horizontal="center"/>
    </xf>
    <xf numFmtId="0" fontId="51" fillId="0" borderId="0" xfId="5" applyFont="1"/>
    <xf numFmtId="0" fontId="27" fillId="0" borderId="0" xfId="5" applyFont="1" applyAlignment="1">
      <alignment horizontal="center" wrapText="1"/>
    </xf>
    <xf numFmtId="164" fontId="27" fillId="0" borderId="0" xfId="1" applyFont="1" applyBorder="1"/>
    <xf numFmtId="0" fontId="43" fillId="0" borderId="0" xfId="5" applyFont="1" applyAlignment="1">
      <alignment horizontal="center"/>
    </xf>
    <xf numFmtId="0" fontId="42" fillId="0" borderId="24" xfId="5" applyFont="1" applyBorder="1"/>
    <xf numFmtId="0" fontId="42" fillId="0" borderId="24" xfId="5" applyFont="1" applyBorder="1" applyAlignment="1">
      <alignment wrapText="1"/>
    </xf>
    <xf numFmtId="164" fontId="42" fillId="0" borderId="24" xfId="1" applyFont="1" applyBorder="1"/>
    <xf numFmtId="0" fontId="54" fillId="0" borderId="67" xfId="5" applyFont="1" applyBorder="1" applyAlignment="1">
      <alignment horizontal="center" vertical="center"/>
    </xf>
    <xf numFmtId="0" fontId="54" fillId="0" borderId="69" xfId="5" applyFont="1" applyBorder="1" applyAlignment="1">
      <alignment horizontal="center" vertical="center"/>
    </xf>
    <xf numFmtId="0" fontId="54" fillId="0" borderId="18" xfId="5" applyFont="1" applyBorder="1" applyAlignment="1">
      <alignment horizontal="center" vertical="center"/>
    </xf>
    <xf numFmtId="0" fontId="29" fillId="0" borderId="0" xfId="5" applyFont="1"/>
    <xf numFmtId="0" fontId="29" fillId="0" borderId="75" xfId="0" pivotButton="1" applyFont="1" applyBorder="1"/>
    <xf numFmtId="0" fontId="29" fillId="0" borderId="75" xfId="0" applyFont="1" applyBorder="1"/>
    <xf numFmtId="0" fontId="53" fillId="0" borderId="0" xfId="5" applyFont="1" applyAlignment="1">
      <alignment vertical="center"/>
    </xf>
    <xf numFmtId="0" fontId="29" fillId="0" borderId="0" xfId="7" applyFont="1"/>
    <xf numFmtId="0" fontId="29" fillId="0" borderId="71" xfId="0" pivotButton="1" applyFont="1" applyBorder="1"/>
    <xf numFmtId="0" fontId="29" fillId="0" borderId="72" xfId="0" pivotButton="1" applyFont="1" applyBorder="1"/>
    <xf numFmtId="0" fontId="29" fillId="0" borderId="73" xfId="0" applyFont="1" applyBorder="1"/>
    <xf numFmtId="14" fontId="29" fillId="0" borderId="71" xfId="0" applyNumberFormat="1" applyFont="1" applyBorder="1"/>
    <xf numFmtId="0" fontId="29" fillId="0" borderId="71" xfId="0" applyFont="1" applyBorder="1"/>
    <xf numFmtId="0" fontId="29" fillId="0" borderId="76" xfId="0" applyFont="1" applyBorder="1"/>
    <xf numFmtId="0" fontId="29" fillId="0" borderId="77" xfId="0" applyFont="1" applyBorder="1"/>
    <xf numFmtId="0" fontId="29" fillId="0" borderId="74" xfId="0" applyFont="1" applyBorder="1"/>
    <xf numFmtId="0" fontId="42" fillId="0" borderId="16" xfId="5" applyFont="1" applyBorder="1"/>
    <xf numFmtId="0" fontId="42" fillId="0" borderId="17" xfId="5" applyFont="1" applyBorder="1"/>
    <xf numFmtId="0" fontId="42" fillId="0" borderId="0" xfId="5" applyFont="1" applyAlignment="1">
      <alignment wrapText="1"/>
    </xf>
    <xf numFmtId="164" fontId="42" fillId="0" borderId="18" xfId="1" applyFont="1" applyBorder="1"/>
    <xf numFmtId="0" fontId="53" fillId="0" borderId="1" xfId="5" applyFont="1" applyBorder="1" applyAlignment="1">
      <alignment horizontal="center"/>
    </xf>
    <xf numFmtId="0" fontId="53" fillId="0" borderId="0" xfId="5" applyFont="1" applyAlignment="1">
      <alignment horizontal="center"/>
    </xf>
    <xf numFmtId="0" fontId="53" fillId="0" borderId="0" xfId="5" applyFont="1" applyAlignment="1">
      <alignment horizontal="center" wrapText="1"/>
    </xf>
    <xf numFmtId="164" fontId="53" fillId="0" borderId="19" xfId="1" applyFont="1" applyBorder="1" applyAlignment="1">
      <alignment horizontal="center"/>
    </xf>
    <xf numFmtId="0" fontId="54" fillId="0" borderId="1" xfId="5" applyFont="1" applyBorder="1" applyAlignment="1">
      <alignment horizontal="center"/>
    </xf>
    <xf numFmtId="0" fontId="54" fillId="0" borderId="0" xfId="5" applyFont="1" applyAlignment="1">
      <alignment horizontal="center"/>
    </xf>
    <xf numFmtId="164" fontId="54" fillId="0" borderId="19" xfId="1" applyFont="1" applyBorder="1" applyAlignment="1">
      <alignment horizontal="center"/>
    </xf>
    <xf numFmtId="0" fontId="54" fillId="0" borderId="19" xfId="5" applyFont="1" applyBorder="1" applyAlignment="1">
      <alignment horizontal="center"/>
    </xf>
    <xf numFmtId="0" fontId="54" fillId="0" borderId="0" xfId="5" applyFont="1"/>
    <xf numFmtId="0" fontId="55" fillId="0" borderId="1" xfId="5" applyFont="1" applyBorder="1" applyAlignment="1">
      <alignment horizontal="center" vertical="center"/>
    </xf>
    <xf numFmtId="0" fontId="55" fillId="0" borderId="0" xfId="5" applyFont="1" applyAlignment="1">
      <alignment horizontal="center" vertical="center"/>
    </xf>
    <xf numFmtId="0" fontId="55" fillId="0" borderId="0" xfId="5" applyFont="1" applyAlignment="1">
      <alignment horizontal="center" vertical="center" wrapText="1"/>
    </xf>
    <xf numFmtId="164" fontId="55" fillId="0" borderId="19" xfId="1" applyFont="1" applyBorder="1" applyAlignment="1">
      <alignment horizontal="center" vertical="center"/>
    </xf>
    <xf numFmtId="0" fontId="54" fillId="0" borderId="1" xfId="5" applyFont="1" applyBorder="1"/>
    <xf numFmtId="0" fontId="54" fillId="0" borderId="0" xfId="5" applyFont="1" applyAlignment="1">
      <alignment horizontal="center" wrapText="1"/>
    </xf>
    <xf numFmtId="164" fontId="54" fillId="0" borderId="19" xfId="1" applyFont="1" applyBorder="1"/>
    <xf numFmtId="0" fontId="54" fillId="0" borderId="23" xfId="5" applyFont="1" applyBorder="1"/>
    <xf numFmtId="0" fontId="54" fillId="0" borderId="24" xfId="5" applyFont="1" applyBorder="1"/>
    <xf numFmtId="0" fontId="54" fillId="0" borderId="24" xfId="5" applyFont="1" applyBorder="1" applyAlignment="1">
      <alignment horizontal="center" wrapText="1"/>
    </xf>
    <xf numFmtId="164" fontId="54" fillId="0" borderId="25" xfId="1" applyFont="1" applyBorder="1"/>
    <xf numFmtId="0" fontId="29" fillId="0" borderId="0" xfId="5" applyFont="1" applyAlignment="1">
      <alignment wrapText="1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 vertical="center" wrapText="1"/>
    </xf>
    <xf numFmtId="0" fontId="30" fillId="12" borderId="0" xfId="0" applyFont="1" applyFill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49" fontId="30" fillId="0" borderId="0" xfId="0" applyNumberFormat="1" applyFont="1" applyAlignment="1">
      <alignment horizontal="left" vertical="center" wrapText="1"/>
    </xf>
    <xf numFmtId="49" fontId="29" fillId="0" borderId="0" xfId="0" applyNumberFormat="1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30" fillId="0" borderId="0" xfId="0" applyFont="1" applyAlignment="1">
      <alignment horizontal="left" vertical="center" wrapText="1"/>
    </xf>
    <xf numFmtId="164" fontId="29" fillId="0" borderId="0" xfId="1" applyFont="1" applyAlignment="1">
      <alignment vertical="center" wrapText="1"/>
    </xf>
    <xf numFmtId="164" fontId="32" fillId="0" borderId="62" xfId="1" applyFont="1" applyFill="1" applyBorder="1" applyAlignment="1" applyProtection="1">
      <alignment horizontal="center" vertical="center" wrapText="1"/>
    </xf>
    <xf numFmtId="164" fontId="32" fillId="6" borderId="62" xfId="1" applyFont="1" applyFill="1" applyBorder="1" applyAlignment="1" applyProtection="1">
      <alignment horizontal="center" vertical="center" wrapText="1"/>
    </xf>
    <xf numFmtId="174" fontId="29" fillId="6" borderId="14" xfId="0" applyNumberFormat="1" applyFont="1" applyFill="1" applyBorder="1" applyAlignment="1">
      <alignment horizontal="center" vertical="center" wrapText="1" shrinkToFit="1"/>
    </xf>
    <xf numFmtId="174" fontId="29" fillId="0" borderId="2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2" xfId="0" applyNumberFormat="1" applyFont="1" applyBorder="1" applyAlignment="1" applyProtection="1">
      <alignment horizontal="center" vertical="center" wrapText="1" shrinkToFit="1"/>
      <protection locked="0"/>
    </xf>
    <xf numFmtId="0" fontId="29" fillId="6" borderId="48" xfId="0" applyFont="1" applyFill="1" applyBorder="1" applyAlignment="1" applyProtection="1">
      <alignment horizontal="center" vertical="center" wrapText="1" shrinkToFit="1"/>
      <protection locked="0"/>
    </xf>
    <xf numFmtId="0" fontId="29" fillId="6" borderId="48" xfId="0" quotePrefix="1" applyFont="1" applyFill="1" applyBorder="1" applyAlignment="1" applyProtection="1">
      <alignment horizontal="center" vertical="center" wrapText="1" shrinkToFit="1"/>
      <protection locked="0"/>
    </xf>
    <xf numFmtId="0" fontId="29" fillId="0" borderId="48" xfId="0" quotePrefix="1" applyFont="1" applyBorder="1" applyAlignment="1" applyProtection="1">
      <alignment horizontal="center" vertical="center" wrapText="1" shrinkToFit="1"/>
      <protection locked="0"/>
    </xf>
    <xf numFmtId="164" fontId="29" fillId="0" borderId="2" xfId="1" applyFont="1" applyBorder="1" applyAlignment="1" applyProtection="1">
      <alignment vertical="center" wrapText="1" shrinkToFit="1"/>
      <protection locked="0"/>
    </xf>
    <xf numFmtId="49" fontId="29" fillId="0" borderId="2" xfId="1" applyNumberFormat="1" applyFont="1" applyBorder="1" applyAlignment="1" applyProtection="1">
      <alignment horizontal="center" vertical="center" wrapText="1" shrinkToFit="1"/>
      <protection locked="0"/>
    </xf>
    <xf numFmtId="49" fontId="29" fillId="0" borderId="3" xfId="1" applyNumberFormat="1" applyFont="1" applyBorder="1" applyAlignment="1" applyProtection="1">
      <alignment horizontal="center" vertical="center" wrapText="1" shrinkToFit="1"/>
      <protection locked="0"/>
    </xf>
    <xf numFmtId="164" fontId="29" fillId="6" borderId="3" xfId="1" applyFont="1" applyFill="1" applyBorder="1" applyAlignment="1" applyProtection="1">
      <alignment vertical="center" wrapText="1" shrinkToFit="1"/>
    </xf>
    <xf numFmtId="164" fontId="29" fillId="0" borderId="48" xfId="1" applyFont="1" applyBorder="1" applyAlignment="1" applyProtection="1">
      <alignment vertical="center" wrapText="1" shrinkToFit="1"/>
      <protection locked="0"/>
    </xf>
    <xf numFmtId="49" fontId="29" fillId="0" borderId="48" xfId="1" applyNumberFormat="1" applyFont="1" applyBorder="1" applyAlignment="1" applyProtection="1">
      <alignment horizontal="center" vertical="center" wrapText="1" shrinkToFit="1"/>
      <protection locked="0"/>
    </xf>
    <xf numFmtId="0" fontId="29" fillId="0" borderId="1" xfId="0" applyFont="1" applyBorder="1" applyAlignment="1">
      <alignment horizontal="center" wrapText="1"/>
    </xf>
    <xf numFmtId="0" fontId="29" fillId="0" borderId="0" xfId="0" applyFont="1" applyAlignment="1">
      <alignment horizontal="center" wrapText="1"/>
    </xf>
    <xf numFmtId="0" fontId="29" fillId="0" borderId="19" xfId="0" applyFont="1" applyBorder="1" applyAlignment="1">
      <alignment horizontal="center" wrapText="1"/>
    </xf>
    <xf numFmtId="164" fontId="29" fillId="0" borderId="0" xfId="1" applyFont="1" applyAlignment="1" applyProtection="1">
      <alignment vertical="center" wrapText="1"/>
    </xf>
    <xf numFmtId="164" fontId="29" fillId="0" borderId="0" xfId="1" applyFont="1" applyAlignment="1" applyProtection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4" fontId="29" fillId="0" borderId="37" xfId="5" applyNumberFormat="1" applyFont="1" applyBorder="1" applyAlignment="1">
      <alignment horizontal="center" vertical="center"/>
    </xf>
    <xf numFmtId="14" fontId="29" fillId="0" borderId="62" xfId="5" applyNumberFormat="1" applyFont="1" applyBorder="1" applyAlignment="1">
      <alignment horizontal="center" vertical="center"/>
    </xf>
    <xf numFmtId="14" fontId="29" fillId="0" borderId="27" xfId="5" applyNumberFormat="1" applyFont="1" applyBorder="1" applyAlignment="1">
      <alignment horizontal="center" vertical="center"/>
    </xf>
    <xf numFmtId="14" fontId="29" fillId="0" borderId="27" xfId="5" applyNumberFormat="1" applyFont="1" applyBorder="1" applyAlignment="1">
      <alignment horizontal="center" vertical="center" wrapText="1"/>
    </xf>
    <xf numFmtId="164" fontId="29" fillId="0" borderId="28" xfId="1" applyFont="1" applyBorder="1"/>
    <xf numFmtId="14" fontId="29" fillId="0" borderId="3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center" vertical="center" wrapText="1"/>
    </xf>
    <xf numFmtId="164" fontId="29" fillId="0" borderId="30" xfId="1" applyFont="1" applyBorder="1"/>
    <xf numFmtId="14" fontId="29" fillId="0" borderId="79" xfId="5" applyNumberFormat="1" applyFont="1" applyBorder="1" applyAlignment="1">
      <alignment horizontal="center" vertical="center"/>
    </xf>
    <xf numFmtId="14" fontId="29" fillId="0" borderId="63" xfId="5" applyNumberFormat="1" applyFont="1" applyBorder="1" applyAlignment="1">
      <alignment horizontal="center" vertical="center"/>
    </xf>
    <xf numFmtId="14" fontId="29" fillId="0" borderId="59" xfId="5" applyNumberFormat="1" applyFont="1" applyBorder="1" applyAlignment="1">
      <alignment horizontal="center" vertical="center"/>
    </xf>
    <xf numFmtId="14" fontId="29" fillId="0" borderId="59" xfId="5" applyNumberFormat="1" applyFont="1" applyBorder="1" applyAlignment="1">
      <alignment horizontal="center" vertical="center" wrapText="1"/>
    </xf>
    <xf numFmtId="164" fontId="29" fillId="0" borderId="60" xfId="1" applyFont="1" applyBorder="1"/>
    <xf numFmtId="0" fontId="29" fillId="0" borderId="67" xfId="5" applyFont="1" applyBorder="1"/>
    <xf numFmtId="0" fontId="29" fillId="0" borderId="69" xfId="5" applyFont="1" applyBorder="1"/>
    <xf numFmtId="0" fontId="29" fillId="0" borderId="80" xfId="5" applyFont="1" applyBorder="1"/>
    <xf numFmtId="0" fontId="29" fillId="0" borderId="78" xfId="5" applyFont="1" applyBorder="1"/>
    <xf numFmtId="0" fontId="29" fillId="0" borderId="78" xfId="5" applyFont="1" applyBorder="1" applyAlignment="1">
      <alignment wrapText="1"/>
    </xf>
    <xf numFmtId="164" fontId="29" fillId="0" borderId="70" xfId="1" applyFont="1" applyBorder="1"/>
    <xf numFmtId="14" fontId="29" fillId="0" borderId="81" xfId="5" applyNumberFormat="1" applyFont="1" applyBorder="1" applyAlignment="1">
      <alignment horizontal="center" vertical="center"/>
    </xf>
    <xf numFmtId="49" fontId="29" fillId="6" borderId="48" xfId="0" applyNumberFormat="1" applyFont="1" applyFill="1" applyBorder="1" applyAlignment="1" applyProtection="1">
      <alignment horizontal="center" vertical="center" wrapText="1" shrinkToFit="1"/>
      <protection locked="0"/>
    </xf>
    <xf numFmtId="0" fontId="29" fillId="0" borderId="0" xfId="0" applyFont="1" applyAlignment="1">
      <alignment horizontal="centerContinuous" vertical="center" wrapText="1"/>
    </xf>
    <xf numFmtId="164" fontId="30" fillId="0" borderId="0" xfId="1" applyFont="1" applyFill="1" applyAlignment="1" applyProtection="1">
      <alignment horizontal="left" vertical="center" wrapText="1"/>
    </xf>
    <xf numFmtId="0" fontId="30" fillId="0" borderId="0" xfId="0" applyFont="1" applyAlignment="1">
      <alignment horizontal="centerContinuous" vertical="center" wrapText="1"/>
    </xf>
    <xf numFmtId="49" fontId="29" fillId="0" borderId="3" xfId="0" applyNumberFormat="1" applyFont="1" applyBorder="1" applyAlignment="1" applyProtection="1">
      <alignment horizontal="center" vertical="center" wrapText="1" shrinkToFit="1"/>
      <protection locked="0"/>
    </xf>
    <xf numFmtId="49" fontId="29" fillId="7" borderId="48" xfId="0" applyNumberFormat="1" applyFont="1" applyFill="1" applyBorder="1" applyAlignment="1" applyProtection="1">
      <alignment horizontal="center" vertical="center" wrapText="1" shrinkToFit="1"/>
      <protection locked="0"/>
    </xf>
    <xf numFmtId="164" fontId="30" fillId="0" borderId="0" xfId="1" applyFont="1" applyAlignment="1" applyProtection="1">
      <alignment horizontal="left" vertical="center" wrapText="1"/>
    </xf>
    <xf numFmtId="0" fontId="3" fillId="0" borderId="0" xfId="3" applyFont="1" applyAlignment="1">
      <alignment horizontal="center"/>
    </xf>
    <xf numFmtId="0" fontId="2" fillId="0" borderId="0" xfId="3" applyFont="1" applyAlignment="1">
      <alignment horizontal="center"/>
    </xf>
    <xf numFmtId="0" fontId="31" fillId="0" borderId="1" xfId="0" applyFont="1" applyBorder="1" applyAlignment="1">
      <alignment horizontal="center" wrapText="1"/>
    </xf>
    <xf numFmtId="0" fontId="31" fillId="0" borderId="0" xfId="0" applyFont="1" applyAlignment="1">
      <alignment horizontal="center" wrapText="1"/>
    </xf>
    <xf numFmtId="0" fontId="31" fillId="0" borderId="19" xfId="0" applyFont="1" applyBorder="1" applyAlignment="1">
      <alignment horizontal="center" wrapText="1"/>
    </xf>
    <xf numFmtId="0" fontId="29" fillId="0" borderId="23" xfId="0" applyFont="1" applyBorder="1" applyAlignment="1">
      <alignment horizontal="center" wrapText="1"/>
    </xf>
    <xf numFmtId="0" fontId="29" fillId="0" borderId="24" xfId="0" applyFont="1" applyBorder="1" applyAlignment="1">
      <alignment horizontal="center" wrapText="1"/>
    </xf>
    <xf numFmtId="0" fontId="29" fillId="0" borderId="25" xfId="0" applyFont="1" applyBorder="1" applyAlignment="1">
      <alignment horizontal="center" wrapText="1"/>
    </xf>
    <xf numFmtId="0" fontId="30" fillId="0" borderId="0" xfId="0" applyFont="1" applyAlignment="1">
      <alignment horizontal="center" vertical="center" wrapText="1"/>
    </xf>
    <xf numFmtId="0" fontId="29" fillId="0" borderId="68" xfId="0" applyFont="1" applyBorder="1" applyAlignment="1">
      <alignment horizontal="center" vertical="center" wrapText="1"/>
    </xf>
    <xf numFmtId="0" fontId="29" fillId="0" borderId="69" xfId="0" applyFont="1" applyBorder="1" applyAlignment="1">
      <alignment horizontal="center" vertical="center" wrapText="1"/>
    </xf>
    <xf numFmtId="0" fontId="29" fillId="0" borderId="70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wrapText="1"/>
    </xf>
    <xf numFmtId="0" fontId="29" fillId="0" borderId="0" xfId="0" applyFont="1" applyAlignment="1">
      <alignment horizontal="center" wrapText="1"/>
    </xf>
    <xf numFmtId="0" fontId="29" fillId="0" borderId="19" xfId="0" applyFont="1" applyBorder="1" applyAlignment="1">
      <alignment horizontal="center" wrapText="1"/>
    </xf>
    <xf numFmtId="0" fontId="30" fillId="0" borderId="1" xfId="0" applyFont="1" applyBorder="1" applyAlignment="1">
      <alignment horizontal="center" wrapText="1"/>
    </xf>
    <xf numFmtId="0" fontId="30" fillId="0" borderId="0" xfId="0" applyFont="1" applyAlignment="1">
      <alignment horizontal="center" wrapText="1"/>
    </xf>
    <xf numFmtId="0" fontId="30" fillId="0" borderId="19" xfId="0" applyFont="1" applyBorder="1" applyAlignment="1">
      <alignment horizontal="center" wrapText="1"/>
    </xf>
    <xf numFmtId="49" fontId="30" fillId="0" borderId="0" xfId="0" applyNumberFormat="1" applyFont="1" applyAlignment="1">
      <alignment horizontal="left" vertical="center" wrapText="1"/>
    </xf>
    <xf numFmtId="0" fontId="27" fillId="0" borderId="0" xfId="0" applyFont="1" applyAlignment="1">
      <alignment horizontal="center" vertical="center" wrapText="1"/>
    </xf>
    <xf numFmtId="0" fontId="38" fillId="9" borderId="45" xfId="0" applyFont="1" applyFill="1" applyBorder="1" applyAlignment="1">
      <alignment horizontal="center" vertical="center"/>
    </xf>
    <xf numFmtId="0" fontId="38" fillId="9" borderId="17" xfId="0" applyFont="1" applyFill="1" applyBorder="1" applyAlignment="1">
      <alignment horizontal="center" vertical="center"/>
    </xf>
    <xf numFmtId="0" fontId="38" fillId="9" borderId="26" xfId="0" applyFont="1" applyFill="1" applyBorder="1" applyAlignment="1">
      <alignment horizontal="center" vertical="center"/>
    </xf>
    <xf numFmtId="0" fontId="38" fillId="9" borderId="62" xfId="0" applyFont="1" applyFill="1" applyBorder="1" applyAlignment="1">
      <alignment horizontal="center" vertical="center"/>
    </xf>
    <xf numFmtId="0" fontId="38" fillId="9" borderId="20" xfId="0" applyFont="1" applyFill="1" applyBorder="1" applyAlignment="1">
      <alignment horizontal="center" vertical="center"/>
    </xf>
    <xf numFmtId="0" fontId="38" fillId="9" borderId="61" xfId="0" applyFont="1" applyFill="1" applyBorder="1" applyAlignment="1">
      <alignment horizontal="center" vertical="center"/>
    </xf>
    <xf numFmtId="0" fontId="30" fillId="0" borderId="48" xfId="0" applyFont="1" applyBorder="1" applyAlignment="1">
      <alignment horizontal="center" vertical="center"/>
    </xf>
    <xf numFmtId="173" fontId="30" fillId="0" borderId="3" xfId="0" applyNumberFormat="1" applyFont="1" applyBorder="1" applyAlignment="1">
      <alignment horizontal="left" vertical="center" shrinkToFit="1"/>
    </xf>
    <xf numFmtId="173" fontId="30" fillId="0" borderId="14" xfId="0" applyNumberFormat="1" applyFont="1" applyBorder="1" applyAlignment="1">
      <alignment horizontal="left" vertical="center" shrinkToFit="1"/>
    </xf>
    <xf numFmtId="0" fontId="30" fillId="4" borderId="43" xfId="0" applyFont="1" applyFill="1" applyBorder="1" applyAlignment="1">
      <alignment horizontal="center" vertical="center" shrinkToFit="1"/>
    </xf>
    <xf numFmtId="0" fontId="30" fillId="4" borderId="34" xfId="0" applyFont="1" applyFill="1" applyBorder="1" applyAlignment="1">
      <alignment horizontal="center" vertical="center" shrinkToFit="1"/>
    </xf>
    <xf numFmtId="0" fontId="30" fillId="4" borderId="35" xfId="0" applyFont="1" applyFill="1" applyBorder="1" applyAlignment="1">
      <alignment horizontal="center" vertical="center" shrinkToFit="1"/>
    </xf>
    <xf numFmtId="0" fontId="30" fillId="0" borderId="49" xfId="0" applyFont="1" applyBorder="1" applyAlignment="1">
      <alignment horizontal="center" vertical="center"/>
    </xf>
    <xf numFmtId="0" fontId="30" fillId="0" borderId="42" xfId="0" applyFont="1" applyBorder="1" applyAlignment="1">
      <alignment horizontal="center" vertical="center"/>
    </xf>
    <xf numFmtId="0" fontId="37" fillId="6" borderId="27" xfId="0" applyFont="1" applyFill="1" applyBorder="1" applyAlignment="1">
      <alignment horizontal="center" vertical="center" wrapText="1"/>
    </xf>
    <xf numFmtId="0" fontId="37" fillId="6" borderId="48" xfId="0" applyFont="1" applyFill="1" applyBorder="1" applyAlignment="1">
      <alignment horizontal="center" vertical="center" wrapText="1"/>
    </xf>
    <xf numFmtId="0" fontId="30" fillId="0" borderId="27" xfId="0" applyFont="1" applyBorder="1" applyAlignment="1">
      <alignment horizontal="center" vertical="center"/>
    </xf>
    <xf numFmtId="0" fontId="30" fillId="0" borderId="30" xfId="0" applyFont="1" applyBorder="1" applyAlignment="1">
      <alignment horizontal="center" vertical="center"/>
    </xf>
    <xf numFmtId="164" fontId="30" fillId="0" borderId="54" xfId="1" applyFont="1" applyBorder="1" applyAlignment="1" applyProtection="1">
      <alignment horizontal="center" vertical="center"/>
    </xf>
    <xf numFmtId="164" fontId="30" fillId="0" borderId="55" xfId="1" applyFont="1" applyBorder="1" applyAlignment="1" applyProtection="1">
      <alignment horizontal="center" vertical="center"/>
    </xf>
    <xf numFmtId="164" fontId="30" fillId="0" borderId="41" xfId="1" applyFont="1" applyBorder="1" applyAlignment="1" applyProtection="1">
      <alignment horizontal="center" vertical="center"/>
    </xf>
    <xf numFmtId="0" fontId="30" fillId="0" borderId="28" xfId="0" applyFont="1" applyBorder="1" applyAlignment="1">
      <alignment horizontal="center" vertical="center"/>
    </xf>
    <xf numFmtId="0" fontId="30" fillId="0" borderId="51" xfId="0" applyFont="1" applyBorder="1" applyAlignment="1">
      <alignment horizontal="center" vertical="center"/>
    </xf>
    <xf numFmtId="0" fontId="30" fillId="0" borderId="39" xfId="0" applyFont="1" applyBorder="1" applyAlignment="1">
      <alignment horizontal="center" vertical="center"/>
    </xf>
    <xf numFmtId="0" fontId="30" fillId="0" borderId="52" xfId="0" applyFont="1" applyBorder="1" applyAlignment="1">
      <alignment horizontal="center" vertical="center"/>
    </xf>
    <xf numFmtId="0" fontId="30" fillId="0" borderId="53" xfId="0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0" fontId="37" fillId="0" borderId="27" xfId="0" applyFont="1" applyBorder="1" applyAlignment="1">
      <alignment horizontal="center" vertical="center" wrapText="1"/>
    </xf>
    <xf numFmtId="0" fontId="37" fillId="0" borderId="48" xfId="0" applyFont="1" applyBorder="1" applyAlignment="1">
      <alignment horizontal="center" vertical="center" wrapText="1"/>
    </xf>
    <xf numFmtId="0" fontId="45" fillId="0" borderId="0" xfId="5" applyFont="1" applyAlignment="1">
      <alignment horizontal="center"/>
    </xf>
    <xf numFmtId="0" fontId="43" fillId="0" borderId="0" xfId="5" applyFont="1" applyAlignment="1">
      <alignment horizontal="right" vertical="center"/>
    </xf>
    <xf numFmtId="0" fontId="47" fillId="0" borderId="0" xfId="5" applyFont="1" applyAlignment="1">
      <alignment horizontal="center"/>
    </xf>
    <xf numFmtId="0" fontId="51" fillId="0" borderId="0" xfId="5" applyFont="1" applyAlignment="1">
      <alignment horizontal="left"/>
    </xf>
    <xf numFmtId="0" fontId="53" fillId="0" borderId="1" xfId="5" applyFont="1" applyBorder="1" applyAlignment="1">
      <alignment horizontal="center"/>
    </xf>
    <xf numFmtId="0" fontId="53" fillId="0" borderId="0" xfId="5" applyFont="1" applyAlignment="1">
      <alignment horizontal="center"/>
    </xf>
    <xf numFmtId="0" fontId="53" fillId="0" borderId="19" xfId="5" applyFont="1" applyBorder="1" applyAlignment="1">
      <alignment horizontal="center"/>
    </xf>
    <xf numFmtId="0" fontId="53" fillId="0" borderId="68" xfId="5" applyFont="1" applyBorder="1" applyAlignment="1">
      <alignment horizontal="center" vertical="center"/>
    </xf>
    <xf numFmtId="0" fontId="53" fillId="0" borderId="69" xfId="5" applyFont="1" applyBorder="1" applyAlignment="1">
      <alignment horizontal="center" vertical="center"/>
    </xf>
    <xf numFmtId="0" fontId="53" fillId="0" borderId="65" xfId="5" applyFont="1" applyBorder="1" applyAlignment="1">
      <alignment horizontal="center" vertical="center" wrapText="1"/>
    </xf>
    <xf numFmtId="0" fontId="53" fillId="0" borderId="66" xfId="5" applyFont="1" applyBorder="1" applyAlignment="1">
      <alignment horizontal="center" vertical="center" wrapText="1"/>
    </xf>
    <xf numFmtId="0" fontId="53" fillId="0" borderId="65" xfId="5" applyFont="1" applyBorder="1" applyAlignment="1">
      <alignment horizontal="center" vertical="center"/>
    </xf>
    <xf numFmtId="0" fontId="53" fillId="0" borderId="66" xfId="5" applyFont="1" applyBorder="1" applyAlignment="1">
      <alignment horizontal="center" vertical="center"/>
    </xf>
    <xf numFmtId="164" fontId="53" fillId="0" borderId="65" xfId="1" applyFont="1" applyBorder="1" applyAlignment="1">
      <alignment horizontal="center" vertical="center"/>
    </xf>
    <xf numFmtId="164" fontId="53" fillId="0" borderId="66" xfId="1" applyFont="1" applyBorder="1" applyAlignment="1">
      <alignment horizontal="center" vertical="center"/>
    </xf>
    <xf numFmtId="0" fontId="54" fillId="0" borderId="0" xfId="5" applyFont="1" applyAlignment="1">
      <alignment horizontal="center"/>
    </xf>
    <xf numFmtId="0" fontId="54" fillId="0" borderId="1" xfId="5" applyFont="1" applyBorder="1" applyAlignment="1">
      <alignment horizontal="center"/>
    </xf>
    <xf numFmtId="0" fontId="54" fillId="0" borderId="19" xfId="5" applyFont="1" applyBorder="1" applyAlignment="1">
      <alignment horizontal="center"/>
    </xf>
    <xf numFmtId="0" fontId="55" fillId="0" borderId="1" xfId="5" applyFont="1" applyBorder="1" applyAlignment="1">
      <alignment horizontal="center" vertical="center"/>
    </xf>
    <xf numFmtId="0" fontId="55" fillId="0" borderId="0" xfId="5" applyFont="1" applyAlignment="1">
      <alignment horizontal="center" vertical="center"/>
    </xf>
    <xf numFmtId="0" fontId="55" fillId="0" borderId="19" xfId="5" applyFont="1" applyBorder="1" applyAlignment="1">
      <alignment horizontal="center" vertical="center"/>
    </xf>
    <xf numFmtId="175" fontId="54" fillId="0" borderId="0" xfId="5" applyNumberFormat="1" applyFont="1" applyAlignment="1">
      <alignment horizontal="center"/>
    </xf>
    <xf numFmtId="0" fontId="54" fillId="0" borderId="24" xfId="5" applyFont="1" applyBorder="1" applyAlignment="1">
      <alignment horizontal="center"/>
    </xf>
    <xf numFmtId="164" fontId="2" fillId="0" borderId="2" xfId="1" applyFont="1" applyBorder="1" applyProtection="1"/>
    <xf numFmtId="164" fontId="2" fillId="0" borderId="30" xfId="1" applyFont="1" applyBorder="1" applyProtection="1"/>
    <xf numFmtId="0" fontId="2" fillId="0" borderId="42" xfId="0" applyFont="1" applyBorder="1"/>
    <xf numFmtId="0" fontId="2" fillId="0" borderId="2" xfId="0" applyFont="1" applyBorder="1"/>
    <xf numFmtId="0" fontId="2" fillId="0" borderId="3" xfId="0" applyFont="1" applyBorder="1" applyAlignment="1">
      <alignment shrinkToFit="1"/>
    </xf>
    <xf numFmtId="0" fontId="2" fillId="0" borderId="15" xfId="0" applyFont="1" applyBorder="1" applyAlignment="1">
      <alignment shrinkToFit="1"/>
    </xf>
    <xf numFmtId="0" fontId="2" fillId="0" borderId="14" xfId="0" applyFont="1" applyBorder="1" applyAlignment="1">
      <alignment shrinkToFit="1"/>
    </xf>
    <xf numFmtId="39" fontId="2" fillId="0" borderId="45" xfId="1" applyNumberFormat="1" applyFont="1" applyBorder="1" applyProtection="1"/>
    <xf numFmtId="39" fontId="2" fillId="0" borderId="17" xfId="1" applyNumberFormat="1" applyFont="1" applyBorder="1" applyProtection="1"/>
    <xf numFmtId="39" fontId="2" fillId="0" borderId="18" xfId="1" applyNumberFormat="1" applyFont="1" applyBorder="1" applyProtection="1"/>
    <xf numFmtId="0" fontId="2" fillId="0" borderId="3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4" xfId="0" applyFont="1" applyBorder="1" applyAlignment="1">
      <alignment horizontal="left"/>
    </xf>
    <xf numFmtId="0" fontId="3" fillId="3" borderId="56" xfId="0" applyFont="1" applyFill="1" applyBorder="1" applyAlignment="1">
      <alignment horizontal="center"/>
    </xf>
    <xf numFmtId="0" fontId="3" fillId="3" borderId="57" xfId="0" applyFont="1" applyFill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164" fontId="3" fillId="0" borderId="59" xfId="1" applyFont="1" applyBorder="1" applyProtection="1"/>
    <xf numFmtId="164" fontId="3" fillId="0" borderId="60" xfId="1" applyFont="1" applyBorder="1" applyProtection="1"/>
    <xf numFmtId="0" fontId="2" fillId="0" borderId="15" xfId="0" applyFont="1" applyBorder="1" applyAlignment="1" applyProtection="1">
      <alignment horizontal="left" shrinkToFit="1"/>
      <protection locked="0"/>
    </xf>
    <xf numFmtId="0" fontId="2" fillId="0" borderId="14" xfId="0" applyFont="1" applyBorder="1" applyAlignment="1" applyProtection="1">
      <alignment horizontal="left" shrinkToFit="1"/>
      <protection locked="0"/>
    </xf>
    <xf numFmtId="0" fontId="2" fillId="0" borderId="15" xfId="0" applyFont="1" applyBorder="1" applyAlignment="1" applyProtection="1">
      <alignment horizontal="left"/>
      <protection locked="0"/>
    </xf>
    <xf numFmtId="0" fontId="2" fillId="0" borderId="14" xfId="0" applyFont="1" applyBorder="1" applyAlignment="1" applyProtection="1">
      <alignment horizontal="left"/>
      <protection locked="0"/>
    </xf>
    <xf numFmtId="0" fontId="2" fillId="0" borderId="3" xfId="0" applyFont="1" applyBorder="1" applyAlignment="1">
      <alignment horizontal="left" shrinkToFit="1"/>
    </xf>
    <xf numFmtId="0" fontId="2" fillId="0" borderId="15" xfId="0" applyFont="1" applyBorder="1" applyAlignment="1">
      <alignment horizontal="left" shrinkToFit="1"/>
    </xf>
    <xf numFmtId="0" fontId="2" fillId="0" borderId="14" xfId="0" applyFont="1" applyBorder="1" applyAlignment="1">
      <alignment horizontal="left" shrinkToFit="1"/>
    </xf>
    <xf numFmtId="169" fontId="2" fillId="0" borderId="15" xfId="0" applyNumberFormat="1" applyFont="1" applyBorder="1" applyAlignment="1">
      <alignment horizontal="left" shrinkToFit="1"/>
    </xf>
    <xf numFmtId="169" fontId="2" fillId="0" borderId="14" xfId="0" applyNumberFormat="1" applyFont="1" applyBorder="1" applyAlignment="1">
      <alignment horizontal="left" shrinkToFit="1"/>
    </xf>
    <xf numFmtId="1" fontId="9" fillId="0" borderId="37" xfId="0" applyNumberFormat="1" applyFont="1" applyBorder="1"/>
    <xf numFmtId="1" fontId="9" fillId="0" borderId="13" xfId="0" applyNumberFormat="1" applyFont="1" applyBorder="1"/>
    <xf numFmtId="0" fontId="11" fillId="0" borderId="38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2" fillId="0" borderId="13" xfId="0" applyFont="1" applyBorder="1"/>
    <xf numFmtId="0" fontId="2" fillId="0" borderId="41" xfId="0" applyFont="1" applyBorder="1"/>
    <xf numFmtId="0" fontId="2" fillId="0" borderId="30" xfId="0" applyFont="1" applyBorder="1"/>
    <xf numFmtId="39" fontId="9" fillId="0" borderId="16" xfId="0" applyNumberFormat="1" applyFont="1" applyBorder="1" applyAlignment="1">
      <alignment horizontal="center" vertical="center"/>
    </xf>
    <xf numFmtId="39" fontId="9" fillId="0" borderId="17" xfId="0" applyNumberFormat="1" applyFont="1" applyBorder="1" applyAlignment="1">
      <alignment horizontal="center" vertical="center"/>
    </xf>
    <xf numFmtId="39" fontId="9" fillId="0" borderId="18" xfId="0" applyNumberFormat="1" applyFont="1" applyBorder="1" applyAlignment="1">
      <alignment horizontal="center" vertical="center"/>
    </xf>
    <xf numFmtId="49" fontId="3" fillId="0" borderId="20" xfId="1" applyNumberFormat="1" applyFont="1" applyBorder="1" applyAlignment="1" applyProtection="1">
      <alignment horizontal="center"/>
      <protection locked="0"/>
    </xf>
    <xf numFmtId="49" fontId="3" fillId="0" borderId="21" xfId="1" applyNumberFormat="1" applyFont="1" applyBorder="1" applyAlignment="1" applyProtection="1">
      <alignment horizontal="center"/>
      <protection locked="0"/>
    </xf>
    <xf numFmtId="168" fontId="0" fillId="0" borderId="15" xfId="0" applyNumberFormat="1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63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/>
    </xf>
  </cellXfs>
  <cellStyles count="11">
    <cellStyle name="Comma" xfId="1" builtinId="3"/>
    <cellStyle name="Comma 2" xfId="4" xr:uid="{00000000-0005-0000-0000-000001000000}"/>
    <cellStyle name="Comma 3" xfId="6" xr:uid="{00000000-0005-0000-0000-000002000000}"/>
    <cellStyle name="Comma 3 2" xfId="9" xr:uid="{00000000-0005-0000-0000-000003000000}"/>
    <cellStyle name="Currency" xfId="2" builtinId="4"/>
    <cellStyle name="Hyperlink 2" xfId="10" xr:uid="{00000000-0005-0000-0000-000005000000}"/>
    <cellStyle name="Normal" xfId="0" builtinId="0"/>
    <cellStyle name="Normal 2" xfId="3" xr:uid="{00000000-0005-0000-0000-000007000000}"/>
    <cellStyle name="Normal 2 2" xfId="8" xr:uid="{00000000-0005-0000-0000-000008000000}"/>
    <cellStyle name="Normal 3" xfId="5" xr:uid="{00000000-0005-0000-0000-000009000000}"/>
    <cellStyle name="Normal 4" xfId="7" xr:uid="{00000000-0005-0000-0000-00000A000000}"/>
  </cellStyles>
  <dxfs count="153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alignment horizontal="center" readingOrder="0"/>
    </dxf>
    <dxf>
      <alignment horizontal="center" readingOrder="0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protection locked="1"/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numFmt numFmtId="164" formatCode="_(* #,##0.00_);_(* \(#,##0.00\);_(* &quot;-&quot;??_);_(@_)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vertical="center" textRotation="0" wrapText="1" indent="0" justifyLastLine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mbria"/>
        <family val="1"/>
        <scheme val="maj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Light16"/>
  <colors>
    <mruColors>
      <color rgb="FFFFFFCC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externalLink" Target="externalLinks/externalLink1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75</xdr:row>
      <xdr:rowOff>114300</xdr:rowOff>
    </xdr:from>
    <xdr:to>
      <xdr:col>1</xdr:col>
      <xdr:colOff>123825</xdr:colOff>
      <xdr:row>76</xdr:row>
      <xdr:rowOff>133346</xdr:rowOff>
    </xdr:to>
    <xdr:sp macro="" textlink="">
      <xdr:nvSpPr>
        <xdr:cNvPr id="2" name="Text Box 18">
          <a:extLst>
            <a:ext uri="{FF2B5EF4-FFF2-40B4-BE49-F238E27FC236}">
              <a16:creationId xmlns:a16="http://schemas.microsoft.com/office/drawing/2014/main" id="{0C701229-5CDF-45FE-A251-D48B97D00690}"/>
            </a:ext>
          </a:extLst>
        </xdr:cNvPr>
        <xdr:cNvSpPr txBox="1">
          <a:spLocks noChangeArrowheads="1"/>
        </xdr:cNvSpPr>
      </xdr:nvSpPr>
      <xdr:spPr bwMode="auto">
        <a:xfrm>
          <a:off x="723900" y="7286625"/>
          <a:ext cx="762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bout:bla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's Guide"/>
      <sheetName val="Account"/>
      <sheetName val="TB 2013 converted"/>
      <sheetName val="Data"/>
      <sheetName val="CkDRegister"/>
      <sheetName val="Recap"/>
      <sheetName val="JEV Check"/>
      <sheetName val="Breakdown of Deposits"/>
      <sheetName val="Sheet1"/>
      <sheetName val="Cash-in-Bank-Register-BLANK"/>
      <sheetName val="78"/>
      <sheetName val="79"/>
      <sheetName val="80"/>
      <sheetName val="81"/>
      <sheetName val="82"/>
      <sheetName val="CkDJ"/>
      <sheetName val="83"/>
      <sheetName val="84"/>
      <sheetName val="ChDJ"/>
      <sheetName val="85"/>
      <sheetName val="86"/>
      <sheetName val="87"/>
      <sheetName val="88"/>
      <sheetName val="TB"/>
      <sheetName val="BS"/>
      <sheetName val="CF"/>
    </sheetNames>
    <sheetDataSet>
      <sheetData sheetId="0" refreshError="1"/>
      <sheetData sheetId="1">
        <row r="6">
          <cell r="G6" t="str">
            <v>PRINCESS SHAIRA GRACE T. TORALBA</v>
          </cell>
        </row>
        <row r="7">
          <cell r="G7" t="str">
            <v>PRINCESS SHAIRA GRACE T. TORALBA</v>
          </cell>
        </row>
        <row r="8">
          <cell r="G8" t="str">
            <v>Rosalita M. Ubando</v>
          </cell>
        </row>
        <row r="9">
          <cell r="G9" t="str">
            <v>Mayla Rose Rafal</v>
          </cell>
        </row>
        <row r="10">
          <cell r="G10" t="str">
            <v>Marilou Lorenzo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">
          <cell r="S3">
            <v>41639</v>
          </cell>
        </row>
      </sheetData>
      <sheetData sheetId="11"/>
      <sheetData sheetId="12"/>
      <sheetData sheetId="13"/>
      <sheetData sheetId="14"/>
      <sheetData sheetId="15" refreshError="1"/>
      <sheetData sheetId="16"/>
      <sheetData sheetId="17"/>
      <sheetData sheetId="18" refreshError="1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52.442587500002" createdVersion="3" refreshedVersion="8" minRefreshableVersion="3" recordCount="61" xr:uid="{00000000-000A-0000-FFFF-FFFF11000000}">
  <cacheSource type="worksheet">
    <worksheetSource ref="M12:P73" sheet="Data"/>
  </cacheSource>
  <cacheFields count="4">
    <cacheField name="PPSAS Code" numFmtId="0">
      <sharedItems containsMixedTypes="1" containsNumber="1" containsInteger="1" minValue="1010202024" maxValue="5010304000" count="24">
        <n v="5010102000"/>
        <n v="5010201000"/>
        <s v="1010202000FO"/>
        <n v="2020101001"/>
        <n v="2020102001"/>
        <n v="2020103001"/>
        <n v="2020103005"/>
        <n v="2020104000"/>
        <n v="2020103002"/>
        <n v="1990201000"/>
        <n v="5010301000"/>
        <n v="5010304000"/>
        <n v="5010302000"/>
        <n v="5010303000"/>
        <n v="1010202024" u="1"/>
        <n v="2020102000" u="1"/>
        <n v="1069902000" u="1"/>
        <n v="2020103000" u="1"/>
        <n v="2999999000" u="1"/>
        <n v="2999999003" u="1"/>
        <n v="1990102000" u="1"/>
        <n v="2040104000" u="1"/>
        <n v="2010102000" u="1"/>
        <n v="2020101000" u="1"/>
      </sharedItems>
    </cacheField>
    <cacheField name="NGAS Code" numFmtId="0">
      <sharedItems/>
    </cacheField>
    <cacheField name="Debit" numFmtId="164">
      <sharedItems containsString="0" containsBlank="1" containsNumber="1" minValue="300" maxValue="2670544.7400000002"/>
    </cacheField>
    <cacheField name="Credit" numFmtId="164">
      <sharedItems containsString="0" containsBlank="1" containsNumber="1" minValue="422.58" maxValue="2670544.74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52.442610995371" createdVersion="3" refreshedVersion="8" minRefreshableVersion="3" recordCount="40" xr:uid="{00000000-000A-0000-FFFF-FFFF10000000}">
  <cacheSource type="worksheet">
    <worksheetSource ref="M8:N48" sheet="CkDRegister"/>
  </cacheSource>
  <cacheFields count="2">
    <cacheField name="Acct. Code" numFmtId="0">
      <sharedItems containsString="0" containsBlank="1" containsNumber="1" containsInteger="1" minValue="0" maxValue="2999999003" count="14">
        <m/>
        <n v="0"/>
        <n v="2020101001"/>
        <n v="2020102001"/>
        <n v="2020103001"/>
        <n v="2020103005"/>
        <n v="2020104000"/>
        <n v="2020103002"/>
        <n v="2020103000" u="1"/>
        <n v="2999999000" u="1"/>
        <n v="2040104000" u="1"/>
        <n v="2020101000" u="1"/>
        <n v="1990201000" u="1"/>
        <n v="2999999003" u="1"/>
      </sharedItems>
    </cacheField>
    <cacheField name="Amount" numFmtId="164">
      <sharedItems containsString="0" containsBlank="1" containsNumber="1" minValue="0" maxValue="7289.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52.442628124998" createdVersion="6" refreshedVersion="8" minRefreshableVersion="3" recordCount="40" xr:uid="{00000000-000A-0000-FFFF-FFFF12000000}">
  <cacheSource type="worksheet">
    <worksheetSource ref="O8:P48" sheet="CkDRegister"/>
  </cacheSource>
  <cacheFields count="2">
    <cacheField name="Acct. Code" numFmtId="0">
      <sharedItems containsString="0" containsBlank="1" containsNumber="1" containsInteger="1" minValue="0" maxValue="5010304000" count="15">
        <m/>
        <n v="5010102000"/>
        <n v="5010201000"/>
        <n v="0"/>
        <n v="1990201000"/>
        <n v="5010301000"/>
        <n v="5010304000"/>
        <n v="2020102001"/>
        <n v="5010302000"/>
        <n v="2020103001"/>
        <n v="2020103002"/>
        <n v="2020103005"/>
        <n v="2020101001"/>
        <n v="5010303000"/>
        <n v="2020104000"/>
      </sharedItems>
    </cacheField>
    <cacheField name="1" numFmtId="164">
      <sharedItems containsString="0" containsBlank="1" containsNumber="1" minValue="0" maxValue="2670544.74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52.442644328701" createdVersion="6" refreshedVersion="8" minRefreshableVersion="3" recordCount="61" xr:uid="{00000000-000A-0000-FFFF-FFFF13000000}">
  <cacheSource type="worksheet">
    <worksheetSource name="Data[[Debit]:[ASA '# / Obligation '#]]"/>
  </cacheSource>
  <cacheFields count="3">
    <cacheField name="Debit" numFmtId="164">
      <sharedItems containsString="0" containsBlank="1" containsNumber="1" minValue="300" maxValue="2670544.7400000002"/>
    </cacheField>
    <cacheField name="Credit" numFmtId="164">
      <sharedItems containsString="0" containsBlank="1" containsNumber="1" minValue="422.58" maxValue="2670544.7400000002"/>
    </cacheField>
    <cacheField name="ASA # / Obligation #" numFmtId="49">
      <sharedItems containsBlank="1" count="3">
        <s v="240003"/>
        <m/>
        <s v="24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352.55587152778" createdVersion="8" refreshedVersion="8" minRefreshableVersion="3" recordCount="61" xr:uid="{00000000-000A-0000-FFFF-FFFF14000000}">
  <cacheSource type="worksheet">
    <worksheetSource name="Data"/>
  </cacheSource>
  <cacheFields count="20">
    <cacheField name="Report Date" numFmtId="174">
      <sharedItems containsSemiMixedTypes="0" containsNonDate="0" containsDate="1" containsString="0" minDate="2024-02-29T00:00:00" maxDate="2024-03-01T00:00:00"/>
    </cacheField>
    <cacheField name="Check Date" numFmtId="174">
      <sharedItems containsSemiMixedTypes="0" containsNonDate="0" containsDate="1" containsString="0" minDate="2024-02-02T00:00:00" maxDate="2024-02-23T00:00:00" count="4">
        <d v="2024-02-02T00:00:00"/>
        <d v="2024-02-13T00:00:00"/>
        <d v="2024-02-20T00:00:00"/>
        <d v="2024-02-22T00:00:00"/>
      </sharedItems>
    </cacheField>
    <cacheField name="Check/Serial Number" numFmtId="49">
      <sharedItems containsBlank="1" count="21">
        <s v="DM-PAYROLL-2024-02-0003"/>
        <s v="DM-PAYROLL-2024-02-0004"/>
        <s v="DM-PAYROLL-2024-02-0005"/>
        <s v="DM-PAYROLL-2024-02-0006"/>
        <s v="1799847"/>
        <s v="1799848"/>
        <s v="1799849"/>
        <s v="1799850"/>
        <s v="1799851"/>
        <s v="1799852"/>
        <s v="1799853"/>
        <s v="1799854"/>
        <s v="1799855"/>
        <s v="1799856"/>
        <s v="1799857"/>
        <s v="DM-PHIC-2024-02-0002"/>
        <s v="DM-PHIC-2024-02-0003"/>
        <s v="DM-PAYROLL-2024-02-0004A"/>
        <s v="DM-PHIC-2024-02-0007" u="1"/>
        <s v="DM-PHIC-2024-02-0008" u="1"/>
        <m u="1"/>
      </sharedItems>
    </cacheField>
    <cacheField name="DV/Payroll Number" numFmtId="49">
      <sharedItems containsBlank="1" count="26">
        <s v="PAYROLL-2024-02-0003"/>
        <s v="PAYROLL-2024-02-0004"/>
        <s v="PAYROLL-2024-02-0005"/>
        <s v="PAYROLL-2024-02-0006"/>
        <s v="2024-02-0007"/>
        <s v="2024-02-0008"/>
        <s v="2024-02-0009"/>
        <s v="2024-02-0010"/>
        <s v="2024-02-0011"/>
        <s v="2024-02-0012"/>
        <s v="2024-02-0013"/>
        <s v="2024-02-0014"/>
        <s v="2024-02-0015"/>
        <s v="2024-02-0016"/>
        <s v="2024-02-0017"/>
        <s v="PHIC-2024-02-0002"/>
        <s v="PHIC-2024-02-0003"/>
        <s v="PAYROLL-2024-02-0004A"/>
        <s v="2024-02-0006" u="1"/>
        <s v="PHIC-2024-02-0007" u="1"/>
        <s v="PHIC-2024-02-0008" u="1"/>
        <s v="2024-02-0004A" u="1"/>
        <s v="2024-02-0005" u="1"/>
        <s v="2024-02-0003" u="1"/>
        <s v="2024-02-0004" u="1"/>
        <m u="1"/>
      </sharedItems>
    </cacheField>
    <cacheField name="ORS/BURS No." numFmtId="49">
      <sharedItems containsBlank="1" count="13">
        <s v="1-501-2024-01-003"/>
        <s v="1-501-2024-02-007"/>
        <s v="1-501-2024-02-008"/>
        <s v="1-501-2024-02-012"/>
        <s v="1-501-2024-02-003"/>
        <s v="1-501-2024-02-006"/>
        <s v="1-501-2024-02-013"/>
        <s v="1-501-2024-02-010"/>
        <s v="1-501-2024-02-009"/>
        <m/>
        <s v="1-501-2024-02-014"/>
        <s v="1-501-2024-02-011"/>
        <s v="1-501-2024-02-015"/>
      </sharedItems>
    </cacheField>
    <cacheField name="Responsibility Center Code" numFmtId="49">
      <sharedItems containsBlank="1" count="2">
        <s v="5"/>
        <m u="1"/>
      </sharedItems>
    </cacheField>
    <cacheField name="Sub Code_x000a_(%)" numFmtId="49">
      <sharedItems/>
    </cacheField>
    <cacheField name="Gross Amount BIR" numFmtId="49">
      <sharedItems containsNonDate="0" containsString="0" containsBlank="1"/>
    </cacheField>
    <cacheField name="Series" numFmtId="0">
      <sharedItems containsSemiMixedTypes="0" containsString="0" containsNumber="1" containsInteger="1" minValue="1" maxValue="8"/>
    </cacheField>
    <cacheField name="Payee" numFmtId="49">
      <sharedItems containsBlank="1" count="10">
        <s v="Shalimar E. Velasco"/>
        <s v="Emerson A. Delos Santos &amp; 1 other"/>
        <s v="Jerico T. Baraquio &amp; 2 Others"/>
        <s v="Vyragus Construction "/>
        <s v="A.P Tagarino Engineering &amp; Construction Services"/>
        <s v="G.S.I.S"/>
        <s v="H.D.M.F"/>
        <s v="LBP for the account of BIR"/>
        <s v="Philippine Health Insurance Corporation"/>
        <m u="1"/>
      </sharedItems>
    </cacheField>
    <cacheField name="Particulars" numFmtId="49">
      <sharedItems containsBlank="1" count="18">
        <s v="Payment of Salaries and Allowances of Shalimar E. Velasco of NIA Pangasinan IMO (CARP) for the period of for the periof of January 16-31, 2024"/>
        <s v="Payment of Salaries and Allowances of Emerson A. Delos Santos &amp; 1 other of NIA Pangasinan IMO (CARP) for the period of February 1-29, 2024"/>
        <s v="Payment of Salaries and Allowances of Shalimar E. Velasco of NIA Pangasinan IMO (CARP) for the periof of for the period of February 1-15, 2024"/>
        <s v="Payment of Salaries and Allowances of Jerico T. Baraquio &amp; 2 Others of NIA Pangasinan IMO (CARP) for the period of for the periof of February 1-15, 2024"/>
        <s v="Payment of 15% Advance Payment of contract under R1-PIMO-23-09-066 in connection with the CATUDAY DWIP (EXT'N.) - Package 1 (CARP-IC 2023) lacated at Bolinao, Pangasinan "/>
        <s v="Payment of 15% Advance Payment of contract under R1-PIMO-23-10-070 in connection with the CONSTRUCTION OF SINAPOG CIS (CARP-IC 2023) lacated at Bolinao, Pangasinan "/>
        <s v="Remit GSIS Premiums (Personal &amp; Government Shares) of Jerico T. Baraquio &amp; 2 others of NIA Pangasinan IMO (CARP), for the month of February, 2024"/>
        <s v="Remit GSIS Premiums (Personal &amp; Government Shares) of Emerson A. Delos Santos &amp; 2 others of NIA Pangasinan IMO (CARP), for the month of February, 2024"/>
        <s v="Remit monthly HDMF Premiums (Personal &amp; Government Shares) of Emerson A. Delos Santos &amp; 2 others of NIA Pangasinan IMO (CARP), for the month of February, 2024"/>
        <s v="Remit HDMF (MP Loan) of Shalimar E. Velasco of NIA Pangasinan IMO (CARP), for the month of February, 2024"/>
        <s v="Remit HDMF Modified Pag-Ibig 2 of E. Emerson A. Delos Santos &amp; 1 other of NIA Pangasinan IMO (CARP), for the month of February, 2024"/>
        <s v="Remit monthly HDMF Premiums (Personal &amp; Government Shares) of Jerico T. Baraquio &amp; 2 others of NIA Pangasinan IMO (CARP), for the month of February, 2024"/>
        <s v="Remit HDMF (MP Loan) of Christian L. Basanes &amp; 1 Other of NIA Pangasinan IMO (CARP), for the month of February, 2024"/>
        <s v="Remit Withholding Tax of Jerico T. Baraquio &amp; 2 other of NIA Pangasinan IMO (CARP), for the month of February, 2024"/>
        <s v="Remit Withholding Tax of of Emerson A. Delos Santos &amp; 1 other of NIA Pangasinan IMO (CARP), for the month of February, 2024"/>
        <s v="Remit PHIC Premiums (Personal &amp; Government Shares) of Emerson A. Delos Santos &amp; 2 others of NIA Pangasinan IMO (CARP), for the month of February, 2024"/>
        <s v="Remit PHIC Premiums (Personal &amp; Government Shares) of Jerico T. Baraquio &amp; 2 others of NIA Pangasinan IMO (CARP), for the month of February, 2024"/>
        <m u="1"/>
      </sharedItems>
    </cacheField>
    <cacheField name="Account Name" numFmtId="0">
      <sharedItems/>
    </cacheField>
    <cacheField name="PPSAS Code" numFmtId="0">
      <sharedItems containsMixedTypes="1" containsNumber="1" containsInteger="1" minValue="1990201000" maxValue="5010304000" count="14">
        <n v="5010102000"/>
        <n v="5010201000"/>
        <s v="1010202000FO"/>
        <n v="2020101001"/>
        <n v="2020102001"/>
        <n v="2020103001"/>
        <n v="2020103005"/>
        <n v="2020104000"/>
        <n v="2020103002"/>
        <n v="1990201000"/>
        <n v="5010301000"/>
        <n v="5010304000"/>
        <n v="5010302000"/>
        <n v="5010303000"/>
      </sharedItems>
    </cacheField>
    <cacheField name="NGAS Code" numFmtId="0">
      <sharedItems containsBlank="1" count="15">
        <s v="705"/>
        <s v="711"/>
        <s v="111FO"/>
        <s v="412-1"/>
        <s v="413-1"/>
        <s v="414-1"/>
        <s v="414-5"/>
        <s v="415"/>
        <s v="414-2"/>
        <s v="181"/>
        <s v="731"/>
        <s v="734"/>
        <s v="732"/>
        <s v="733"/>
        <m u="1"/>
      </sharedItems>
    </cacheField>
    <cacheField name="Debit" numFmtId="164">
      <sharedItems containsString="0" containsBlank="1" containsNumber="1" minValue="300" maxValue="2670544.7400000002"/>
    </cacheField>
    <cacheField name="Credit" numFmtId="164">
      <sharedItems containsString="0" containsBlank="1" containsNumber="1" minValue="422.58" maxValue="2670544.7400000002"/>
    </cacheField>
    <cacheField name="ASA # / Obligation #" numFmtId="49">
      <sharedItems containsBlank="1"/>
    </cacheField>
    <cacheField name="Project" numFmtId="49">
      <sharedItems containsBlank="1"/>
    </cacheField>
    <cacheField name="Sub-Project" numFmtId="49">
      <sharedItems containsNonDate="0" containsString="0" containsBlank="1"/>
    </cacheField>
    <cacheField name="Running Balance" numFmtId="164">
      <sharedItems containsSemiMixedTypes="0" containsString="0" containsNumber="1" minValue="0" maxValue="2695126.61"/>
    </cacheField>
  </cacheFields>
  <extLst>
    <ext xmlns:x14="http://schemas.microsoft.com/office/spreadsheetml/2009/9/main" uri="{725AE2AE-9491-48be-B2B4-4EB974FC3084}">
      <x14:pivotCacheDefinition pivotCacheId="1721501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x v="0"/>
    <s v="705"/>
    <n v="10564.5"/>
    <m/>
  </r>
  <r>
    <x v="1"/>
    <s v="711"/>
    <n v="1000"/>
    <m/>
  </r>
  <r>
    <x v="2"/>
    <s v="111FO"/>
    <m/>
    <n v="11564.5"/>
  </r>
  <r>
    <x v="0"/>
    <s v="705"/>
    <n v="58320"/>
    <m/>
  </r>
  <r>
    <x v="1"/>
    <s v="711"/>
    <n v="4000"/>
    <m/>
  </r>
  <r>
    <x v="3"/>
    <s v="412-1"/>
    <m/>
    <n v="1283.04"/>
  </r>
  <r>
    <x v="4"/>
    <s v="413-1"/>
    <m/>
    <n v="5248.8"/>
  </r>
  <r>
    <x v="5"/>
    <s v="414-1"/>
    <m/>
    <n v="1166.4000000000001"/>
  </r>
  <r>
    <x v="6"/>
    <s v="414-5"/>
    <m/>
    <n v="4000"/>
  </r>
  <r>
    <x v="7"/>
    <s v="415"/>
    <m/>
    <n v="1458"/>
  </r>
  <r>
    <x v="2"/>
    <s v="111FO"/>
    <m/>
    <n v="24581.89"/>
  </r>
  <r>
    <x v="0"/>
    <s v="705"/>
    <n v="10564.5"/>
    <m/>
  </r>
  <r>
    <x v="1"/>
    <s v="711"/>
    <n v="1000"/>
    <m/>
  </r>
  <r>
    <x v="4"/>
    <s v="413-1"/>
    <m/>
    <n v="1901.61"/>
  </r>
  <r>
    <x v="5"/>
    <s v="414-1"/>
    <m/>
    <n v="422.58"/>
  </r>
  <r>
    <x v="8"/>
    <s v="414-2"/>
    <m/>
    <n v="1635.3"/>
  </r>
  <r>
    <x v="7"/>
    <s v="415"/>
    <m/>
    <n v="528.22"/>
  </r>
  <r>
    <x v="2"/>
    <s v="111FO"/>
    <m/>
    <n v="7076.79"/>
  </r>
  <r>
    <x v="0"/>
    <s v="705"/>
    <n v="40499.910000000003"/>
    <m/>
  </r>
  <r>
    <x v="1"/>
    <s v="711"/>
    <n v="3000"/>
    <m/>
  </r>
  <r>
    <x v="3"/>
    <s v="412-1"/>
    <m/>
    <n v="446.74"/>
  </r>
  <r>
    <x v="4"/>
    <s v="413-1"/>
    <m/>
    <n v="7289.97"/>
  </r>
  <r>
    <x v="5"/>
    <s v="414-1"/>
    <m/>
    <n v="1740"/>
  </r>
  <r>
    <x v="8"/>
    <s v="414-2"/>
    <m/>
    <n v="1340.92"/>
  </r>
  <r>
    <x v="7"/>
    <s v="415"/>
    <m/>
    <n v="2025"/>
  </r>
  <r>
    <x v="2"/>
    <s v="111FO"/>
    <m/>
    <n v="30657.279999999999"/>
  </r>
  <r>
    <x v="9"/>
    <s v="181"/>
    <n v="936017.45"/>
    <m/>
  </r>
  <r>
    <x v="2"/>
    <s v="111FO"/>
    <m/>
    <n v="936017.45"/>
  </r>
  <r>
    <x v="9"/>
    <s v="181"/>
    <n v="2670544.7400000002"/>
    <m/>
  </r>
  <r>
    <x v="2"/>
    <s v="111FO"/>
    <m/>
    <n v="2670544.7400000002"/>
  </r>
  <r>
    <x v="10"/>
    <s v="731"/>
    <n v="9719.9699999999993"/>
    <m/>
  </r>
  <r>
    <x v="11"/>
    <s v="734"/>
    <n v="300"/>
    <m/>
  </r>
  <r>
    <x v="4"/>
    <s v="413-1"/>
    <n v="7289.97"/>
    <m/>
  </r>
  <r>
    <x v="2"/>
    <s v="111FO"/>
    <m/>
    <n v="17309.939999999999"/>
  </r>
  <r>
    <x v="10"/>
    <s v="731"/>
    <n v="9533.8799999999992"/>
    <m/>
  </r>
  <r>
    <x v="11"/>
    <s v="734"/>
    <n v="300"/>
    <m/>
  </r>
  <r>
    <x v="4"/>
    <s v="413-1"/>
    <n v="7150.41"/>
    <m/>
  </r>
  <r>
    <x v="2"/>
    <s v="111FO"/>
    <m/>
    <n v="16984.29"/>
  </r>
  <r>
    <x v="12"/>
    <s v="732"/>
    <n v="600"/>
    <m/>
  </r>
  <r>
    <x v="5"/>
    <s v="414-1"/>
    <n v="1588.98"/>
    <m/>
  </r>
  <r>
    <x v="2"/>
    <s v="111FO"/>
    <m/>
    <n v="2188.98"/>
  </r>
  <r>
    <x v="8"/>
    <s v="414-2"/>
    <n v="1635.3"/>
    <m/>
  </r>
  <r>
    <x v="2"/>
    <s v="111FO"/>
    <m/>
    <n v="1635.3"/>
  </r>
  <r>
    <x v="6"/>
    <s v="414-5"/>
    <n v="4000"/>
    <m/>
  </r>
  <r>
    <x v="2"/>
    <s v="111FO"/>
    <m/>
    <n v="4000"/>
  </r>
  <r>
    <x v="12"/>
    <s v="732"/>
    <n v="600"/>
    <m/>
  </r>
  <r>
    <x v="5"/>
    <s v="414-1"/>
    <n v="1740"/>
    <m/>
  </r>
  <r>
    <x v="2"/>
    <s v="111FO"/>
    <m/>
    <n v="2340"/>
  </r>
  <r>
    <x v="8"/>
    <s v="414-2"/>
    <n v="1340.92"/>
    <m/>
  </r>
  <r>
    <x v="2"/>
    <s v="111FO"/>
    <m/>
    <n v="1340.92"/>
  </r>
  <r>
    <x v="3"/>
    <s v="412-1"/>
    <n v="446.74"/>
    <m/>
  </r>
  <r>
    <x v="2"/>
    <s v="111FO"/>
    <m/>
    <n v="446.74"/>
  </r>
  <r>
    <x v="3"/>
    <s v="412-1"/>
    <n v="1283.04"/>
    <m/>
  </r>
  <r>
    <x v="2"/>
    <s v="111FO"/>
    <m/>
    <n v="1283.04"/>
  </r>
  <r>
    <x v="13"/>
    <s v="733"/>
    <n v="1986.23"/>
    <m/>
  </r>
  <r>
    <x v="7"/>
    <s v="415"/>
    <n v="1986.22"/>
    <m/>
  </r>
  <r>
    <x v="2"/>
    <s v="111FO"/>
    <m/>
    <n v="3972.45"/>
  </r>
  <r>
    <x v="13"/>
    <s v="733"/>
    <n v="2025"/>
    <m/>
  </r>
  <r>
    <x v="7"/>
    <s v="415"/>
    <n v="2025"/>
    <m/>
  </r>
  <r>
    <x v="2"/>
    <s v="111FO"/>
    <m/>
    <n v="4050"/>
  </r>
  <r>
    <x v="2"/>
    <s v="111FO"/>
    <m/>
    <n v="24581.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m/>
  </r>
  <r>
    <x v="0"/>
    <m/>
  </r>
  <r>
    <x v="1"/>
    <n v="0"/>
  </r>
  <r>
    <x v="1"/>
    <n v="0"/>
  </r>
  <r>
    <x v="2"/>
    <n v="1283.04"/>
  </r>
  <r>
    <x v="3"/>
    <n v="5248.8"/>
  </r>
  <r>
    <x v="4"/>
    <n v="1166.4000000000001"/>
  </r>
  <r>
    <x v="5"/>
    <n v="4000"/>
  </r>
  <r>
    <x v="6"/>
    <n v="1458"/>
  </r>
  <r>
    <x v="3"/>
    <n v="1901.61"/>
  </r>
  <r>
    <x v="4"/>
    <n v="422.58"/>
  </r>
  <r>
    <x v="7"/>
    <n v="1635.3"/>
  </r>
  <r>
    <x v="6"/>
    <n v="528.22"/>
  </r>
  <r>
    <x v="2"/>
    <n v="446.74"/>
  </r>
  <r>
    <x v="3"/>
    <n v="7289.97"/>
  </r>
  <r>
    <x v="4"/>
    <n v="1740"/>
  </r>
  <r>
    <x v="7"/>
    <n v="1340.92"/>
  </r>
  <r>
    <x v="6"/>
    <n v="2025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m/>
  </r>
  <r>
    <x v="0"/>
    <m/>
  </r>
  <r>
    <x v="1"/>
    <n v="10564.5"/>
  </r>
  <r>
    <x v="2"/>
    <n v="1000"/>
  </r>
  <r>
    <x v="1"/>
    <n v="58320"/>
  </r>
  <r>
    <x v="2"/>
    <n v="4000"/>
  </r>
  <r>
    <x v="3"/>
    <n v="0"/>
  </r>
  <r>
    <x v="3"/>
    <n v="0"/>
  </r>
  <r>
    <x v="3"/>
    <n v="0"/>
  </r>
  <r>
    <x v="1"/>
    <n v="10564.5"/>
  </r>
  <r>
    <x v="2"/>
    <n v="1000"/>
  </r>
  <r>
    <x v="3"/>
    <n v="0"/>
  </r>
  <r>
    <x v="3"/>
    <n v="0"/>
  </r>
  <r>
    <x v="1"/>
    <n v="40499.910000000003"/>
  </r>
  <r>
    <x v="2"/>
    <n v="3000"/>
  </r>
  <r>
    <x v="3"/>
    <n v="0"/>
  </r>
  <r>
    <x v="3"/>
    <n v="0"/>
  </r>
  <r>
    <x v="3"/>
    <n v="0"/>
  </r>
  <r>
    <x v="4"/>
    <n v="936017.45"/>
  </r>
  <r>
    <x v="4"/>
    <n v="2670544.7400000002"/>
  </r>
  <r>
    <x v="5"/>
    <n v="9719.9699999999993"/>
  </r>
  <r>
    <x v="6"/>
    <n v="300"/>
  </r>
  <r>
    <x v="7"/>
    <n v="7289.97"/>
  </r>
  <r>
    <x v="5"/>
    <n v="9533.8799999999992"/>
  </r>
  <r>
    <x v="6"/>
    <n v="300"/>
  </r>
  <r>
    <x v="7"/>
    <n v="7150.41"/>
  </r>
  <r>
    <x v="8"/>
    <n v="600"/>
  </r>
  <r>
    <x v="9"/>
    <n v="1588.98"/>
  </r>
  <r>
    <x v="10"/>
    <n v="1635.3"/>
  </r>
  <r>
    <x v="11"/>
    <n v="4000"/>
  </r>
  <r>
    <x v="8"/>
    <n v="600"/>
  </r>
  <r>
    <x v="9"/>
    <n v="1740"/>
  </r>
  <r>
    <x v="10"/>
    <n v="1340.92"/>
  </r>
  <r>
    <x v="12"/>
    <n v="446.74"/>
  </r>
  <r>
    <x v="12"/>
    <n v="1283.04"/>
  </r>
  <r>
    <x v="13"/>
    <n v="1986.23"/>
  </r>
  <r>
    <x v="14"/>
    <n v="1986.22"/>
  </r>
  <r>
    <x v="13"/>
    <n v="2025"/>
  </r>
  <r>
    <x v="14"/>
    <n v="2025"/>
  </r>
  <r>
    <x v="3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n v="10564.5"/>
    <m/>
    <x v="0"/>
  </r>
  <r>
    <n v="1000"/>
    <m/>
    <x v="0"/>
  </r>
  <r>
    <m/>
    <n v="11564.5"/>
    <x v="1"/>
  </r>
  <r>
    <n v="58320"/>
    <m/>
    <x v="0"/>
  </r>
  <r>
    <n v="4000"/>
    <m/>
    <x v="0"/>
  </r>
  <r>
    <m/>
    <n v="1283.04"/>
    <x v="1"/>
  </r>
  <r>
    <m/>
    <n v="5248.8"/>
    <x v="1"/>
  </r>
  <r>
    <m/>
    <n v="1166.4000000000001"/>
    <x v="1"/>
  </r>
  <r>
    <m/>
    <n v="4000"/>
    <x v="1"/>
  </r>
  <r>
    <m/>
    <n v="1458"/>
    <x v="1"/>
  </r>
  <r>
    <m/>
    <n v="24581.89"/>
    <x v="1"/>
  </r>
  <r>
    <n v="10564.5"/>
    <m/>
    <x v="0"/>
  </r>
  <r>
    <n v="1000"/>
    <m/>
    <x v="0"/>
  </r>
  <r>
    <m/>
    <n v="1901.61"/>
    <x v="1"/>
  </r>
  <r>
    <m/>
    <n v="422.58"/>
    <x v="1"/>
  </r>
  <r>
    <m/>
    <n v="1635.3"/>
    <x v="1"/>
  </r>
  <r>
    <m/>
    <n v="528.22"/>
    <x v="1"/>
  </r>
  <r>
    <m/>
    <n v="7076.79"/>
    <x v="1"/>
  </r>
  <r>
    <n v="40499.910000000003"/>
    <m/>
    <x v="2"/>
  </r>
  <r>
    <n v="3000"/>
    <m/>
    <x v="2"/>
  </r>
  <r>
    <m/>
    <n v="446.74"/>
    <x v="1"/>
  </r>
  <r>
    <m/>
    <n v="7289.97"/>
    <x v="1"/>
  </r>
  <r>
    <m/>
    <n v="1740"/>
    <x v="1"/>
  </r>
  <r>
    <m/>
    <n v="1340.92"/>
    <x v="1"/>
  </r>
  <r>
    <m/>
    <n v="2025"/>
    <x v="1"/>
  </r>
  <r>
    <m/>
    <n v="30657.279999999999"/>
    <x v="1"/>
  </r>
  <r>
    <n v="936017.45"/>
    <m/>
    <x v="2"/>
  </r>
  <r>
    <m/>
    <n v="936017.45"/>
    <x v="1"/>
  </r>
  <r>
    <n v="2670544.7400000002"/>
    <m/>
    <x v="2"/>
  </r>
  <r>
    <m/>
    <n v="2670544.7400000002"/>
    <x v="1"/>
  </r>
  <r>
    <n v="9719.9699999999993"/>
    <m/>
    <x v="2"/>
  </r>
  <r>
    <n v="300"/>
    <m/>
    <x v="2"/>
  </r>
  <r>
    <n v="7289.97"/>
    <m/>
    <x v="1"/>
  </r>
  <r>
    <m/>
    <n v="17309.939999999999"/>
    <x v="1"/>
  </r>
  <r>
    <n v="9533.8799999999992"/>
    <m/>
    <x v="2"/>
  </r>
  <r>
    <n v="300"/>
    <m/>
    <x v="2"/>
  </r>
  <r>
    <n v="7150.41"/>
    <m/>
    <x v="1"/>
  </r>
  <r>
    <m/>
    <n v="16984.29"/>
    <x v="1"/>
  </r>
  <r>
    <n v="600"/>
    <m/>
    <x v="0"/>
  </r>
  <r>
    <n v="1588.98"/>
    <m/>
    <x v="0"/>
  </r>
  <r>
    <m/>
    <n v="2188.98"/>
    <x v="1"/>
  </r>
  <r>
    <n v="1635.3"/>
    <m/>
    <x v="0"/>
  </r>
  <r>
    <m/>
    <n v="1635.3"/>
    <x v="1"/>
  </r>
  <r>
    <n v="4000"/>
    <m/>
    <x v="0"/>
  </r>
  <r>
    <m/>
    <n v="4000"/>
    <x v="1"/>
  </r>
  <r>
    <n v="600"/>
    <m/>
    <x v="2"/>
  </r>
  <r>
    <n v="1740"/>
    <m/>
    <x v="2"/>
  </r>
  <r>
    <m/>
    <n v="2340"/>
    <x v="1"/>
  </r>
  <r>
    <n v="1340.92"/>
    <m/>
    <x v="2"/>
  </r>
  <r>
    <m/>
    <n v="1340.92"/>
    <x v="1"/>
  </r>
  <r>
    <n v="446.74"/>
    <m/>
    <x v="2"/>
  </r>
  <r>
    <m/>
    <n v="446.74"/>
    <x v="1"/>
  </r>
  <r>
    <n v="1283.04"/>
    <m/>
    <x v="0"/>
  </r>
  <r>
    <m/>
    <n v="1283.04"/>
    <x v="1"/>
  </r>
  <r>
    <n v="1986.23"/>
    <m/>
    <x v="0"/>
  </r>
  <r>
    <n v="1986.22"/>
    <m/>
    <x v="0"/>
  </r>
  <r>
    <m/>
    <n v="3972.45"/>
    <x v="1"/>
  </r>
  <r>
    <n v="2025"/>
    <m/>
    <x v="2"/>
  </r>
  <r>
    <n v="2025"/>
    <m/>
    <x v="1"/>
  </r>
  <r>
    <m/>
    <n v="4050"/>
    <x v="1"/>
  </r>
  <r>
    <m/>
    <n v="24581.87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d v="2024-02-29T00:00:00"/>
    <x v="0"/>
    <x v="0"/>
    <x v="0"/>
    <x v="0"/>
    <x v="0"/>
    <s v="5-1"/>
    <m/>
    <n v="1"/>
    <x v="0"/>
    <x v="0"/>
    <s v="Salaries and Wages-Casual/Contractual"/>
    <x v="0"/>
    <x v="0"/>
    <n v="10564.5"/>
    <m/>
    <s v="240003"/>
    <m/>
    <m/>
    <n v="10564.5"/>
  </r>
  <r>
    <d v="2024-02-29T00:00:00"/>
    <x v="0"/>
    <x v="0"/>
    <x v="0"/>
    <x v="0"/>
    <x v="0"/>
    <s v="5-1"/>
    <m/>
    <n v="2"/>
    <x v="0"/>
    <x v="0"/>
    <s v="Personal Economic Relief Allowance (PERA)"/>
    <x v="1"/>
    <x v="1"/>
    <n v="1000"/>
    <m/>
    <s v="240003"/>
    <m/>
    <m/>
    <n v="11564.5"/>
  </r>
  <r>
    <d v="2024-02-29T00:00:00"/>
    <x v="0"/>
    <x v="0"/>
    <x v="0"/>
    <x v="0"/>
    <x v="0"/>
    <s v="5-1"/>
    <m/>
    <n v="3"/>
    <x v="0"/>
    <x v="0"/>
    <s v="Cash in Bank-Local Currency, Current Account - FO"/>
    <x v="2"/>
    <x v="2"/>
    <m/>
    <n v="11564.5"/>
    <m/>
    <m/>
    <m/>
    <n v="0"/>
  </r>
  <r>
    <d v="2024-02-29T00:00:00"/>
    <x v="1"/>
    <x v="1"/>
    <x v="1"/>
    <x v="1"/>
    <x v="0"/>
    <s v="5-1"/>
    <m/>
    <n v="1"/>
    <x v="1"/>
    <x v="1"/>
    <s v="Salaries and Wages-Casual/Contractual"/>
    <x v="0"/>
    <x v="0"/>
    <n v="58320"/>
    <m/>
    <s v="240003"/>
    <s v="PS CY 2024"/>
    <m/>
    <n v="58320"/>
  </r>
  <r>
    <d v="2024-02-29T00:00:00"/>
    <x v="1"/>
    <x v="1"/>
    <x v="1"/>
    <x v="1"/>
    <x v="0"/>
    <s v="5-1"/>
    <m/>
    <n v="2"/>
    <x v="1"/>
    <x v="1"/>
    <s v="Personal Economic Relief Allowance (PERA)"/>
    <x v="1"/>
    <x v="1"/>
    <n v="4000"/>
    <m/>
    <s v="240003"/>
    <s v="PS CY 2024"/>
    <m/>
    <n v="62320"/>
  </r>
  <r>
    <d v="2024-02-29T00:00:00"/>
    <x v="1"/>
    <x v="1"/>
    <x v="1"/>
    <x v="1"/>
    <x v="0"/>
    <s v="5-1"/>
    <m/>
    <n v="3"/>
    <x v="1"/>
    <x v="1"/>
    <s v="Due to BIR - Compensation"/>
    <x v="3"/>
    <x v="3"/>
    <m/>
    <n v="1283.04"/>
    <m/>
    <m/>
    <m/>
    <n v="61036.959999999999"/>
  </r>
  <r>
    <d v="2024-02-29T00:00:00"/>
    <x v="1"/>
    <x v="1"/>
    <x v="1"/>
    <x v="1"/>
    <x v="0"/>
    <s v="5-1"/>
    <m/>
    <n v="4"/>
    <x v="1"/>
    <x v="1"/>
    <s v="Due to GSIS - Life and Retirement Premium"/>
    <x v="4"/>
    <x v="4"/>
    <m/>
    <n v="5248.8"/>
    <m/>
    <m/>
    <m/>
    <n v="55788.160000000003"/>
  </r>
  <r>
    <d v="2024-02-29T00:00:00"/>
    <x v="1"/>
    <x v="1"/>
    <x v="1"/>
    <x v="1"/>
    <x v="0"/>
    <s v="5-1"/>
    <m/>
    <n v="5"/>
    <x v="1"/>
    <x v="1"/>
    <s v="Due to Pag-IBIG - Pag-IBIG Premium"/>
    <x v="5"/>
    <x v="5"/>
    <m/>
    <n v="1166.4000000000001"/>
    <m/>
    <m/>
    <m/>
    <n v="54621.760000000002"/>
  </r>
  <r>
    <d v="2024-02-29T00:00:00"/>
    <x v="1"/>
    <x v="1"/>
    <x v="1"/>
    <x v="1"/>
    <x v="0"/>
    <s v="5-1"/>
    <m/>
    <n v="6"/>
    <x v="1"/>
    <x v="1"/>
    <s v="Due to Pag-IBIG - MP2"/>
    <x v="6"/>
    <x v="6"/>
    <m/>
    <n v="4000"/>
    <m/>
    <m/>
    <m/>
    <n v="50621.760000000002"/>
  </r>
  <r>
    <d v="2024-02-29T00:00:00"/>
    <x v="1"/>
    <x v="1"/>
    <x v="1"/>
    <x v="1"/>
    <x v="0"/>
    <s v="5-1"/>
    <m/>
    <n v="7"/>
    <x v="1"/>
    <x v="1"/>
    <s v="Due to PhilHealth"/>
    <x v="7"/>
    <x v="7"/>
    <m/>
    <n v="1458"/>
    <m/>
    <m/>
    <m/>
    <n v="49163.76"/>
  </r>
  <r>
    <d v="2024-02-29T00:00:00"/>
    <x v="1"/>
    <x v="1"/>
    <x v="1"/>
    <x v="1"/>
    <x v="0"/>
    <s v="5-1"/>
    <m/>
    <n v="8"/>
    <x v="1"/>
    <x v="1"/>
    <s v="Cash in Bank-Local Currency, Current Account - FO"/>
    <x v="2"/>
    <x v="2"/>
    <m/>
    <n v="24581.89"/>
    <m/>
    <m/>
    <m/>
    <n v="24581.87"/>
  </r>
  <r>
    <d v="2024-02-29T00:00:00"/>
    <x v="2"/>
    <x v="2"/>
    <x v="2"/>
    <x v="2"/>
    <x v="0"/>
    <s v="5-1"/>
    <m/>
    <n v="1"/>
    <x v="0"/>
    <x v="2"/>
    <s v="Salaries and Wages-Casual/Contractual"/>
    <x v="0"/>
    <x v="0"/>
    <n v="10564.5"/>
    <m/>
    <s v="240003"/>
    <s v="PS CY 2024"/>
    <m/>
    <n v="35146.370000000003"/>
  </r>
  <r>
    <d v="2024-02-29T00:00:00"/>
    <x v="2"/>
    <x v="2"/>
    <x v="2"/>
    <x v="2"/>
    <x v="0"/>
    <s v="5-1"/>
    <m/>
    <n v="2"/>
    <x v="0"/>
    <x v="2"/>
    <s v="Personal Economic Relief Allowance (PERA)"/>
    <x v="1"/>
    <x v="1"/>
    <n v="1000"/>
    <m/>
    <s v="240003"/>
    <s v="PS CY 2024"/>
    <m/>
    <n v="36146.370000000003"/>
  </r>
  <r>
    <d v="2024-02-29T00:00:00"/>
    <x v="2"/>
    <x v="2"/>
    <x v="2"/>
    <x v="2"/>
    <x v="0"/>
    <s v="5-1"/>
    <m/>
    <n v="3"/>
    <x v="0"/>
    <x v="2"/>
    <s v="Due to GSIS - Life and Retirement Premium"/>
    <x v="4"/>
    <x v="4"/>
    <m/>
    <n v="1901.61"/>
    <m/>
    <m/>
    <m/>
    <n v="34244.76"/>
  </r>
  <r>
    <d v="2024-02-29T00:00:00"/>
    <x v="2"/>
    <x v="2"/>
    <x v="2"/>
    <x v="2"/>
    <x v="0"/>
    <s v="5-1"/>
    <m/>
    <n v="4"/>
    <x v="0"/>
    <x v="2"/>
    <s v="Due to Pag-IBIG - Pag-IBIG Premium"/>
    <x v="5"/>
    <x v="5"/>
    <m/>
    <n v="422.58"/>
    <m/>
    <m/>
    <m/>
    <n v="33822.18"/>
  </r>
  <r>
    <d v="2024-02-29T00:00:00"/>
    <x v="2"/>
    <x v="2"/>
    <x v="2"/>
    <x v="2"/>
    <x v="0"/>
    <s v="5-1"/>
    <m/>
    <n v="5"/>
    <x v="0"/>
    <x v="2"/>
    <s v="Due to Pag-IBIG - Pag-IBIG Multi-Purpose Loan"/>
    <x v="8"/>
    <x v="8"/>
    <m/>
    <n v="1635.3"/>
    <m/>
    <m/>
    <m/>
    <n v="32186.880000000001"/>
  </r>
  <r>
    <d v="2024-02-29T00:00:00"/>
    <x v="2"/>
    <x v="2"/>
    <x v="2"/>
    <x v="2"/>
    <x v="0"/>
    <s v="5-1"/>
    <m/>
    <n v="6"/>
    <x v="0"/>
    <x v="2"/>
    <s v="Due to PhilHealth"/>
    <x v="7"/>
    <x v="7"/>
    <m/>
    <n v="528.22"/>
    <m/>
    <m/>
    <m/>
    <n v="31658.66"/>
  </r>
  <r>
    <d v="2024-02-29T00:00:00"/>
    <x v="2"/>
    <x v="2"/>
    <x v="2"/>
    <x v="2"/>
    <x v="0"/>
    <s v="5-1"/>
    <m/>
    <n v="7"/>
    <x v="0"/>
    <x v="2"/>
    <s v="Cash in Bank-Local Currency, Current Account - FO"/>
    <x v="2"/>
    <x v="2"/>
    <m/>
    <n v="7076.79"/>
    <m/>
    <m/>
    <m/>
    <n v="24581.87"/>
  </r>
  <r>
    <d v="2024-02-29T00:00:00"/>
    <x v="2"/>
    <x v="3"/>
    <x v="3"/>
    <x v="3"/>
    <x v="0"/>
    <s v="5-1"/>
    <m/>
    <n v="1"/>
    <x v="2"/>
    <x v="3"/>
    <s v="Salaries and Wages-Casual/Contractual"/>
    <x v="0"/>
    <x v="0"/>
    <n v="40499.910000000003"/>
    <m/>
    <s v="240001"/>
    <m/>
    <m/>
    <n v="65081.78"/>
  </r>
  <r>
    <d v="2024-02-29T00:00:00"/>
    <x v="2"/>
    <x v="3"/>
    <x v="3"/>
    <x v="3"/>
    <x v="0"/>
    <s v="5-1"/>
    <m/>
    <n v="2"/>
    <x v="2"/>
    <x v="3"/>
    <s v="Personal Economic Relief Allowance (PERA)"/>
    <x v="1"/>
    <x v="1"/>
    <n v="3000"/>
    <m/>
    <s v="240001"/>
    <m/>
    <m/>
    <n v="68081.78"/>
  </r>
  <r>
    <d v="2024-02-29T00:00:00"/>
    <x v="2"/>
    <x v="3"/>
    <x v="3"/>
    <x v="3"/>
    <x v="0"/>
    <s v="5-1"/>
    <m/>
    <n v="3"/>
    <x v="2"/>
    <x v="3"/>
    <s v="Due to BIR - Compensation"/>
    <x v="3"/>
    <x v="3"/>
    <m/>
    <n v="446.74"/>
    <m/>
    <m/>
    <m/>
    <n v="67635.039999999994"/>
  </r>
  <r>
    <d v="2024-02-29T00:00:00"/>
    <x v="2"/>
    <x v="3"/>
    <x v="3"/>
    <x v="3"/>
    <x v="0"/>
    <s v="5-1"/>
    <m/>
    <n v="4"/>
    <x v="2"/>
    <x v="3"/>
    <s v="Due to GSIS - Life and Retirement Premium"/>
    <x v="4"/>
    <x v="4"/>
    <m/>
    <n v="7289.97"/>
    <m/>
    <m/>
    <m/>
    <n v="60345.07"/>
  </r>
  <r>
    <d v="2024-02-29T00:00:00"/>
    <x v="2"/>
    <x v="3"/>
    <x v="3"/>
    <x v="3"/>
    <x v="0"/>
    <s v="5-1"/>
    <m/>
    <n v="5"/>
    <x v="2"/>
    <x v="3"/>
    <s v="Due to Pag-IBIG - Pag-IBIG Premium"/>
    <x v="5"/>
    <x v="5"/>
    <m/>
    <n v="1740"/>
    <m/>
    <m/>
    <m/>
    <n v="58605.07"/>
  </r>
  <r>
    <d v="2024-02-29T00:00:00"/>
    <x v="2"/>
    <x v="3"/>
    <x v="3"/>
    <x v="3"/>
    <x v="0"/>
    <s v="5-1"/>
    <m/>
    <n v="6"/>
    <x v="2"/>
    <x v="3"/>
    <s v="Due to Pag-IBIG - Pag-IBIG Multi-Purpose Loan"/>
    <x v="8"/>
    <x v="8"/>
    <m/>
    <n v="1340.92"/>
    <m/>
    <m/>
    <m/>
    <n v="57264.15"/>
  </r>
  <r>
    <d v="2024-02-29T00:00:00"/>
    <x v="2"/>
    <x v="3"/>
    <x v="3"/>
    <x v="3"/>
    <x v="0"/>
    <s v="5-1"/>
    <m/>
    <n v="7"/>
    <x v="2"/>
    <x v="3"/>
    <s v="Due to PhilHealth"/>
    <x v="7"/>
    <x v="7"/>
    <m/>
    <n v="2025"/>
    <m/>
    <m/>
    <m/>
    <n v="55239.15"/>
  </r>
  <r>
    <d v="2024-02-29T00:00:00"/>
    <x v="2"/>
    <x v="3"/>
    <x v="3"/>
    <x v="3"/>
    <x v="0"/>
    <s v="5-1"/>
    <m/>
    <n v="8"/>
    <x v="2"/>
    <x v="3"/>
    <s v="Cash in Bank-Local Currency, Current Account - FO"/>
    <x v="2"/>
    <x v="2"/>
    <m/>
    <n v="30657.279999999999"/>
    <m/>
    <m/>
    <m/>
    <n v="24581.87"/>
  </r>
  <r>
    <d v="2024-02-29T00:00:00"/>
    <x v="3"/>
    <x v="4"/>
    <x v="4"/>
    <x v="4"/>
    <x v="0"/>
    <s v="5-1"/>
    <m/>
    <n v="1"/>
    <x v="3"/>
    <x v="4"/>
    <s v="Advances to Contractors"/>
    <x v="9"/>
    <x v="9"/>
    <n v="936017.45"/>
    <m/>
    <s v="240001"/>
    <m/>
    <m/>
    <n v="960599.32"/>
  </r>
  <r>
    <d v="2024-02-29T00:00:00"/>
    <x v="3"/>
    <x v="4"/>
    <x v="4"/>
    <x v="4"/>
    <x v="0"/>
    <s v="5-1"/>
    <m/>
    <n v="2"/>
    <x v="3"/>
    <x v="4"/>
    <s v="Cash in Bank-Local Currency, Current Account - FO"/>
    <x v="2"/>
    <x v="2"/>
    <m/>
    <n v="936017.45"/>
    <m/>
    <m/>
    <m/>
    <n v="24581.87"/>
  </r>
  <r>
    <d v="2024-02-29T00:00:00"/>
    <x v="3"/>
    <x v="5"/>
    <x v="5"/>
    <x v="5"/>
    <x v="0"/>
    <s v="5-1"/>
    <m/>
    <n v="1"/>
    <x v="4"/>
    <x v="5"/>
    <s v="Advances to Contractors"/>
    <x v="9"/>
    <x v="9"/>
    <n v="2670544.7400000002"/>
    <m/>
    <s v="240001"/>
    <m/>
    <m/>
    <n v="2695126.61"/>
  </r>
  <r>
    <d v="2024-02-29T00:00:00"/>
    <x v="3"/>
    <x v="5"/>
    <x v="5"/>
    <x v="5"/>
    <x v="0"/>
    <s v="5-1"/>
    <m/>
    <n v="2"/>
    <x v="4"/>
    <x v="5"/>
    <s v="Cash in Bank-Local Currency, Current Account - FO"/>
    <x v="2"/>
    <x v="2"/>
    <m/>
    <n v="2670544.7400000002"/>
    <m/>
    <m/>
    <m/>
    <n v="24581.87"/>
  </r>
  <r>
    <d v="2024-02-29T00:00:00"/>
    <x v="3"/>
    <x v="6"/>
    <x v="6"/>
    <x v="6"/>
    <x v="0"/>
    <s v="5-1"/>
    <m/>
    <n v="1"/>
    <x v="5"/>
    <x v="6"/>
    <s v="Retirement and Life Insurance Premiums"/>
    <x v="10"/>
    <x v="10"/>
    <n v="9719.9699999999993"/>
    <m/>
    <s v="240001"/>
    <m/>
    <m/>
    <n v="34301.839999999997"/>
  </r>
  <r>
    <d v="2024-02-29T00:00:00"/>
    <x v="3"/>
    <x v="6"/>
    <x v="6"/>
    <x v="6"/>
    <x v="0"/>
    <s v="5-1"/>
    <m/>
    <n v="2"/>
    <x v="5"/>
    <x v="6"/>
    <s v="Employees Compensation Insurance Premiums"/>
    <x v="11"/>
    <x v="11"/>
    <n v="300"/>
    <m/>
    <s v="240001"/>
    <m/>
    <m/>
    <n v="34601.839999999997"/>
  </r>
  <r>
    <d v="2024-02-29T00:00:00"/>
    <x v="3"/>
    <x v="6"/>
    <x v="6"/>
    <x v="6"/>
    <x v="0"/>
    <s v="5-1"/>
    <m/>
    <n v="3"/>
    <x v="5"/>
    <x v="6"/>
    <s v="Due to GSIS - Life and Retirement Premium"/>
    <x v="4"/>
    <x v="4"/>
    <n v="7289.97"/>
    <m/>
    <m/>
    <m/>
    <m/>
    <n v="41891.81"/>
  </r>
  <r>
    <d v="2024-02-29T00:00:00"/>
    <x v="3"/>
    <x v="6"/>
    <x v="6"/>
    <x v="6"/>
    <x v="0"/>
    <s v="5-1"/>
    <m/>
    <n v="4"/>
    <x v="5"/>
    <x v="6"/>
    <s v="Cash in Bank-Local Currency, Current Account - FO"/>
    <x v="2"/>
    <x v="2"/>
    <m/>
    <n v="17309.939999999999"/>
    <m/>
    <m/>
    <m/>
    <n v="24581.87"/>
  </r>
  <r>
    <d v="2024-02-29T00:00:00"/>
    <x v="3"/>
    <x v="7"/>
    <x v="7"/>
    <x v="7"/>
    <x v="0"/>
    <s v="5-1"/>
    <m/>
    <n v="1"/>
    <x v="5"/>
    <x v="7"/>
    <s v="Retirement and Life Insurance Premiums"/>
    <x v="10"/>
    <x v="10"/>
    <n v="9533.8799999999992"/>
    <m/>
    <s v="240001"/>
    <m/>
    <m/>
    <n v="34115.75"/>
  </r>
  <r>
    <d v="2024-02-29T00:00:00"/>
    <x v="3"/>
    <x v="7"/>
    <x v="7"/>
    <x v="7"/>
    <x v="0"/>
    <s v="5-1"/>
    <m/>
    <n v="2"/>
    <x v="5"/>
    <x v="7"/>
    <s v="Employees Compensation Insurance Premiums"/>
    <x v="11"/>
    <x v="11"/>
    <n v="300"/>
    <m/>
    <s v="240001"/>
    <m/>
    <m/>
    <n v="34415.75"/>
  </r>
  <r>
    <d v="2024-02-29T00:00:00"/>
    <x v="3"/>
    <x v="7"/>
    <x v="7"/>
    <x v="7"/>
    <x v="0"/>
    <s v="5-1"/>
    <m/>
    <n v="3"/>
    <x v="5"/>
    <x v="7"/>
    <s v="Due to GSIS - Life and Retirement Premium"/>
    <x v="4"/>
    <x v="4"/>
    <n v="7150.41"/>
    <m/>
    <m/>
    <m/>
    <m/>
    <n v="41566.160000000003"/>
  </r>
  <r>
    <d v="2024-02-29T00:00:00"/>
    <x v="3"/>
    <x v="7"/>
    <x v="7"/>
    <x v="7"/>
    <x v="0"/>
    <s v="5-1"/>
    <m/>
    <n v="4"/>
    <x v="5"/>
    <x v="7"/>
    <s v="Cash in Bank-Local Currency, Current Account - FO"/>
    <x v="2"/>
    <x v="2"/>
    <m/>
    <n v="16984.29"/>
    <m/>
    <m/>
    <m/>
    <n v="24581.87"/>
  </r>
  <r>
    <d v="2024-02-29T00:00:00"/>
    <x v="3"/>
    <x v="8"/>
    <x v="8"/>
    <x v="8"/>
    <x v="0"/>
    <s v="5-1"/>
    <m/>
    <n v="1"/>
    <x v="6"/>
    <x v="8"/>
    <s v="Pag-IBIG Contributions"/>
    <x v="12"/>
    <x v="12"/>
    <n v="600"/>
    <m/>
    <s v="240003"/>
    <m/>
    <m/>
    <n v="25181.87"/>
  </r>
  <r>
    <d v="2024-02-29T00:00:00"/>
    <x v="3"/>
    <x v="8"/>
    <x v="8"/>
    <x v="8"/>
    <x v="0"/>
    <s v="5-1"/>
    <m/>
    <n v="2"/>
    <x v="6"/>
    <x v="8"/>
    <s v="Due to Pag-IBIG - Pag-IBIG Premium"/>
    <x v="5"/>
    <x v="5"/>
    <n v="1588.98"/>
    <m/>
    <s v="240003"/>
    <m/>
    <m/>
    <n v="26770.85"/>
  </r>
  <r>
    <d v="2024-02-29T00:00:00"/>
    <x v="3"/>
    <x v="8"/>
    <x v="8"/>
    <x v="8"/>
    <x v="0"/>
    <s v="5-1"/>
    <m/>
    <n v="3"/>
    <x v="6"/>
    <x v="8"/>
    <s v="Cash in Bank-Local Currency, Current Account - FO"/>
    <x v="2"/>
    <x v="2"/>
    <m/>
    <n v="2188.98"/>
    <m/>
    <m/>
    <m/>
    <n v="24581.87"/>
  </r>
  <r>
    <d v="2024-02-29T00:00:00"/>
    <x v="3"/>
    <x v="9"/>
    <x v="9"/>
    <x v="9"/>
    <x v="0"/>
    <s v="5-1"/>
    <m/>
    <n v="1"/>
    <x v="6"/>
    <x v="9"/>
    <s v="Due to Pag-IBIG - Pag-IBIG Multi-Purpose Loan"/>
    <x v="8"/>
    <x v="8"/>
    <n v="1635.3"/>
    <m/>
    <s v="240003"/>
    <m/>
    <m/>
    <n v="26217.17"/>
  </r>
  <r>
    <d v="2024-02-29T00:00:00"/>
    <x v="3"/>
    <x v="9"/>
    <x v="9"/>
    <x v="9"/>
    <x v="0"/>
    <s v="5-1"/>
    <m/>
    <n v="2"/>
    <x v="6"/>
    <x v="9"/>
    <s v="Cash in Bank-Local Currency, Current Account - FO"/>
    <x v="2"/>
    <x v="2"/>
    <m/>
    <n v="1635.3"/>
    <m/>
    <m/>
    <m/>
    <n v="24581.87"/>
  </r>
  <r>
    <d v="2024-02-29T00:00:00"/>
    <x v="3"/>
    <x v="10"/>
    <x v="10"/>
    <x v="9"/>
    <x v="0"/>
    <s v="5-1"/>
    <m/>
    <n v="1"/>
    <x v="6"/>
    <x v="10"/>
    <s v="Due to Pag-IBIG - MP2"/>
    <x v="6"/>
    <x v="6"/>
    <n v="4000"/>
    <m/>
    <s v="240003"/>
    <m/>
    <m/>
    <n v="28581.87"/>
  </r>
  <r>
    <d v="2024-02-29T00:00:00"/>
    <x v="3"/>
    <x v="10"/>
    <x v="10"/>
    <x v="9"/>
    <x v="0"/>
    <s v="5-1"/>
    <m/>
    <n v="2"/>
    <x v="6"/>
    <x v="10"/>
    <s v="Cash in Bank-Local Currency, Current Account - FO"/>
    <x v="2"/>
    <x v="2"/>
    <m/>
    <n v="4000"/>
    <m/>
    <m/>
    <m/>
    <n v="24581.87"/>
  </r>
  <r>
    <d v="2024-02-29T00:00:00"/>
    <x v="3"/>
    <x v="11"/>
    <x v="11"/>
    <x v="10"/>
    <x v="0"/>
    <s v="5-1"/>
    <m/>
    <n v="1"/>
    <x v="6"/>
    <x v="11"/>
    <s v="Pag-IBIG Contributions"/>
    <x v="12"/>
    <x v="12"/>
    <n v="600"/>
    <m/>
    <s v="240001"/>
    <m/>
    <m/>
    <n v="25181.87"/>
  </r>
  <r>
    <d v="2024-02-29T00:00:00"/>
    <x v="3"/>
    <x v="11"/>
    <x v="11"/>
    <x v="10"/>
    <x v="0"/>
    <s v="5-1"/>
    <m/>
    <n v="2"/>
    <x v="6"/>
    <x v="11"/>
    <s v="Due to Pag-IBIG - Pag-IBIG Premium"/>
    <x v="5"/>
    <x v="5"/>
    <n v="1740"/>
    <m/>
    <s v="240001"/>
    <m/>
    <m/>
    <n v="26921.87"/>
  </r>
  <r>
    <d v="2024-02-29T00:00:00"/>
    <x v="3"/>
    <x v="11"/>
    <x v="11"/>
    <x v="10"/>
    <x v="0"/>
    <s v="5-1"/>
    <m/>
    <n v="3"/>
    <x v="6"/>
    <x v="11"/>
    <s v="Cash in Bank-Local Currency, Current Account - FO"/>
    <x v="2"/>
    <x v="2"/>
    <m/>
    <n v="2340"/>
    <m/>
    <m/>
    <m/>
    <n v="24581.87"/>
  </r>
  <r>
    <d v="2024-02-29T00:00:00"/>
    <x v="3"/>
    <x v="12"/>
    <x v="12"/>
    <x v="9"/>
    <x v="0"/>
    <s v="5-1"/>
    <m/>
    <n v="1"/>
    <x v="6"/>
    <x v="12"/>
    <s v="Due to Pag-IBIG - Pag-IBIG Multi-Purpose Loan"/>
    <x v="8"/>
    <x v="8"/>
    <n v="1340.92"/>
    <m/>
    <s v="240001"/>
    <m/>
    <m/>
    <n v="25922.79"/>
  </r>
  <r>
    <d v="2024-02-29T00:00:00"/>
    <x v="3"/>
    <x v="12"/>
    <x v="12"/>
    <x v="9"/>
    <x v="0"/>
    <s v="5-1"/>
    <m/>
    <n v="2"/>
    <x v="6"/>
    <x v="12"/>
    <s v="Cash in Bank-Local Currency, Current Account - FO"/>
    <x v="2"/>
    <x v="2"/>
    <m/>
    <n v="1340.92"/>
    <m/>
    <m/>
    <m/>
    <n v="24581.87"/>
  </r>
  <r>
    <d v="2024-02-29T00:00:00"/>
    <x v="3"/>
    <x v="13"/>
    <x v="13"/>
    <x v="9"/>
    <x v="0"/>
    <s v="5-1"/>
    <m/>
    <n v="1"/>
    <x v="7"/>
    <x v="13"/>
    <s v="Due to BIR - Compensation"/>
    <x v="3"/>
    <x v="3"/>
    <n v="446.74"/>
    <m/>
    <s v="240001"/>
    <m/>
    <m/>
    <n v="25028.61"/>
  </r>
  <r>
    <d v="2024-02-29T00:00:00"/>
    <x v="3"/>
    <x v="13"/>
    <x v="13"/>
    <x v="9"/>
    <x v="0"/>
    <s v="5-1"/>
    <m/>
    <n v="2"/>
    <x v="7"/>
    <x v="13"/>
    <s v="Cash in Bank-Local Currency, Current Account - FO"/>
    <x v="2"/>
    <x v="2"/>
    <m/>
    <n v="446.74"/>
    <m/>
    <m/>
    <m/>
    <n v="24581.87"/>
  </r>
  <r>
    <d v="2024-02-29T00:00:00"/>
    <x v="3"/>
    <x v="14"/>
    <x v="14"/>
    <x v="9"/>
    <x v="0"/>
    <s v="5-1"/>
    <m/>
    <n v="1"/>
    <x v="7"/>
    <x v="14"/>
    <s v="Due to BIR - Compensation"/>
    <x v="3"/>
    <x v="3"/>
    <n v="1283.04"/>
    <m/>
    <s v="240003"/>
    <m/>
    <m/>
    <n v="25864.91"/>
  </r>
  <r>
    <d v="2024-02-29T00:00:00"/>
    <x v="3"/>
    <x v="14"/>
    <x v="14"/>
    <x v="9"/>
    <x v="0"/>
    <s v="5-1"/>
    <m/>
    <n v="2"/>
    <x v="7"/>
    <x v="14"/>
    <s v="Cash in Bank-Local Currency, Current Account - FO"/>
    <x v="2"/>
    <x v="2"/>
    <m/>
    <n v="1283.04"/>
    <m/>
    <m/>
    <m/>
    <n v="24581.87"/>
  </r>
  <r>
    <d v="2024-02-29T00:00:00"/>
    <x v="3"/>
    <x v="15"/>
    <x v="15"/>
    <x v="11"/>
    <x v="0"/>
    <s v="5-1"/>
    <m/>
    <n v="1"/>
    <x v="8"/>
    <x v="15"/>
    <s v="PhilHealth Contributions"/>
    <x v="13"/>
    <x v="13"/>
    <n v="1986.23"/>
    <m/>
    <s v="240003"/>
    <m/>
    <m/>
    <n v="26568.1"/>
  </r>
  <r>
    <d v="2024-02-29T00:00:00"/>
    <x v="3"/>
    <x v="15"/>
    <x v="15"/>
    <x v="11"/>
    <x v="0"/>
    <s v="5-1"/>
    <m/>
    <n v="2"/>
    <x v="8"/>
    <x v="15"/>
    <s v="Due to PhilHealth"/>
    <x v="7"/>
    <x v="7"/>
    <n v="1986.22"/>
    <m/>
    <s v="240003"/>
    <m/>
    <m/>
    <n v="28554.32"/>
  </r>
  <r>
    <d v="2024-02-29T00:00:00"/>
    <x v="3"/>
    <x v="15"/>
    <x v="15"/>
    <x v="11"/>
    <x v="0"/>
    <s v="5-1"/>
    <m/>
    <n v="3"/>
    <x v="8"/>
    <x v="15"/>
    <s v="Cash in Bank-Local Currency, Current Account - FO"/>
    <x v="2"/>
    <x v="2"/>
    <m/>
    <n v="3972.45"/>
    <m/>
    <m/>
    <m/>
    <n v="24581.87"/>
  </r>
  <r>
    <d v="2024-02-29T00:00:00"/>
    <x v="3"/>
    <x v="16"/>
    <x v="16"/>
    <x v="12"/>
    <x v="0"/>
    <s v="5-1"/>
    <m/>
    <n v="1"/>
    <x v="8"/>
    <x v="16"/>
    <s v="PhilHealth Contributions"/>
    <x v="13"/>
    <x v="13"/>
    <n v="2025"/>
    <m/>
    <s v="240001"/>
    <m/>
    <m/>
    <n v="26606.87"/>
  </r>
  <r>
    <d v="2024-02-29T00:00:00"/>
    <x v="3"/>
    <x v="16"/>
    <x v="16"/>
    <x v="12"/>
    <x v="0"/>
    <s v="5-1"/>
    <m/>
    <n v="2"/>
    <x v="8"/>
    <x v="16"/>
    <s v="Due to PhilHealth"/>
    <x v="7"/>
    <x v="7"/>
    <n v="2025"/>
    <m/>
    <m/>
    <m/>
    <m/>
    <n v="28631.87"/>
  </r>
  <r>
    <d v="2024-02-29T00:00:00"/>
    <x v="3"/>
    <x v="16"/>
    <x v="16"/>
    <x v="12"/>
    <x v="0"/>
    <s v="5-1"/>
    <m/>
    <n v="3"/>
    <x v="8"/>
    <x v="16"/>
    <s v="Cash in Bank-Local Currency, Current Account - FO"/>
    <x v="2"/>
    <x v="2"/>
    <m/>
    <n v="4050"/>
    <m/>
    <m/>
    <m/>
    <n v="24581.87"/>
  </r>
  <r>
    <d v="2024-02-29T00:00:00"/>
    <x v="3"/>
    <x v="17"/>
    <x v="17"/>
    <x v="1"/>
    <x v="0"/>
    <s v="5-1"/>
    <m/>
    <n v="1"/>
    <x v="1"/>
    <x v="1"/>
    <s v="Cash in Bank-Local Currency, Current Account - FO"/>
    <x v="2"/>
    <x v="2"/>
    <m/>
    <n v="24581.87"/>
    <m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5" cacheId="9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F9:G18" firstHeaderRow="1" firstDataRow="1" firstDataCol="1"/>
  <pivotFields count="2">
    <pivotField axis="axisRow" showAll="0">
      <items count="15">
        <item x="0"/>
        <item m="1" x="11"/>
        <item x="5"/>
        <item m="1" x="12"/>
        <item m="1" x="13"/>
        <item m="1" x="10"/>
        <item m="1" x="8"/>
        <item m="1" x="9"/>
        <item x="1"/>
        <item x="2"/>
        <item x="3"/>
        <item x="4"/>
        <item x="6"/>
        <item x="7"/>
        <item t="default"/>
      </items>
    </pivotField>
    <pivotField dataField="1" numFmtId="164" showAll="0"/>
  </pivotFields>
  <rowFields count="1">
    <field x="0"/>
  </rowFields>
  <rowItems count="9">
    <i>
      <x/>
    </i>
    <i>
      <x v="2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Amount " fld="1" baseField="0" baseItem="0" numFmtId="164"/>
  </dataFields>
  <formats count="19">
    <format dxfId="61">
      <pivotArea type="all" dataOnly="0" outline="0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type="all" dataOnly="0" outline="0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0" type="button" dataOnly="0" labelOnly="1" outline="0" axis="axisRow" fieldPosition="0"/>
    </format>
    <format dxfId="54">
      <pivotArea dataOnly="0" labelOnly="1" outline="0" axis="axisValues" fieldPosition="0"/>
    </format>
    <format dxfId="53">
      <pivotArea dataOnly="0" labelOnly="1" fieldPosition="0">
        <references count="1">
          <reference field="0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  <format dxfId="50">
      <pivotArea dataOnly="0" labelOnly="1" outline="0" axis="axisValues" fieldPosition="0"/>
    </format>
    <format dxfId="49">
      <pivotArea dataOnly="0" labelOnly="1" outline="0" axis="axisValues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 axis="axisRow" fieldPosition="0"/>
    </format>
    <format dxfId="45">
      <pivotArea dataOnly="0" labelOnly="1" fieldPosition="0">
        <references count="1">
          <reference field="0" count="0"/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1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>
  <location ref="L9:M13" firstHeaderRow="1" firstDataRow="1" firstDataCol="1"/>
  <pivotFields count="3">
    <pivotField dataField="1" showAll="0" defaultSubtotal="0"/>
    <pivotField showAll="0" defaultSubtotal="0"/>
    <pivotField axis="axisRow" showAll="0" defaultSubtotal="0">
      <items count="3">
        <item x="1"/>
        <item x="0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Debit" fld="0" baseField="2" baseItem="0"/>
  </dataFields>
  <formats count="20">
    <format dxfId="81">
      <pivotArea type="all" dataOnly="0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dataOnly="0" labelOnly="1" outline="0" axis="axisValues" fieldPosition="0"/>
    </format>
    <format dxfId="76">
      <pivotArea dataOnly="0" labelOnly="1" grandRow="1" outline="0" fieldPosition="0"/>
    </format>
    <format dxfId="75">
      <pivotArea dataOnly="0" labelOnly="1" outline="0" axis="axisValues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dataOnly="0" labelOnly="1" outline="0" axis="axisValues" fieldPosition="0"/>
    </format>
    <format dxfId="71">
      <pivotArea dataOnly="0" labelOnly="1" grandRow="1" outline="0" fieldPosition="0"/>
    </format>
    <format dxfId="70">
      <pivotArea dataOnly="0" labelOnly="1" outline="0" axis="axisValues" fieldPosition="0"/>
    </format>
    <format dxfId="69">
      <pivotArea dataOnly="0" labelOnly="1" outline="0" axis="axisValues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0"/>
        </references>
      </pivotArea>
    </format>
    <format dxfId="63">
      <pivotArea dataOnly="0" labelOnly="1" grandRow="1" outline="0" fieldPosition="0"/>
    </format>
    <format dxfId="6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4" cacheId="8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A9:C25" firstHeaderRow="1" firstDataRow="2" firstDataCol="1"/>
  <pivotFields count="4">
    <pivotField axis="axisRow" showAll="0" defaultSubtotal="0">
      <items count="24">
        <item m="1" x="14"/>
        <item m="1" x="16"/>
        <item m="1" x="20"/>
        <item m="1" x="23"/>
        <item x="6"/>
        <item m="1" x="21"/>
        <item x="9"/>
        <item m="1" x="19"/>
        <item m="1" x="17"/>
        <item m="1" x="18"/>
        <item x="7"/>
        <item x="13"/>
        <item m="1" x="22"/>
        <item m="1" x="15"/>
        <item x="10"/>
        <item x="11"/>
        <item x="0"/>
        <item x="1"/>
        <item x="2"/>
        <item x="3"/>
        <item x="4"/>
        <item x="5"/>
        <item x="8"/>
        <item x="12"/>
      </items>
    </pivotField>
    <pivotField showAll="0" defaultSubtotal="0"/>
    <pivotField dataField="1" showAll="0"/>
    <pivotField dataField="1" showAll="0"/>
  </pivotFields>
  <rowFields count="1">
    <field x="0"/>
  </rowFields>
  <rowItems count="15">
    <i>
      <x v="4"/>
    </i>
    <i>
      <x v="6"/>
    </i>
    <i>
      <x v="10"/>
    </i>
    <i>
      <x v="11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ebit" fld="2" baseField="0" baseItem="0"/>
    <dataField name="Sum of Credit" fld="3" baseField="0" baseItem="0"/>
  </dataFields>
  <formats count="11">
    <format dxfId="92">
      <pivotArea type="all" dataOnly="0" outline="0" fieldPosition="0"/>
    </format>
    <format dxfId="91">
      <pivotArea outline="0" collapsedLevelsAreSubtotals="1" fieldPosition="0"/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-2" type="button" dataOnly="0" labelOnly="1" outline="0" axis="axisCol" fieldPosition="0"/>
    </format>
    <format dxfId="86">
      <pivotArea type="topRight" dataOnly="0" labelOnly="1" outline="0" fieldPosition="0"/>
    </format>
    <format dxfId="85">
      <pivotArea field="0" type="button" dataOnly="0" labelOnly="1" outline="0" axis="axisRow" fieldPosition="0"/>
    </format>
    <format dxfId="84">
      <pivotArea dataOnly="0" labelOnly="1" fieldPosition="0">
        <references count="1">
          <reference field="0" count="0"/>
        </references>
      </pivotArea>
    </format>
    <format dxfId="83">
      <pivotArea dataOnly="0" labelOnly="1" grandRow="1" outline="0" fieldPosition="0"/>
    </format>
    <format dxfId="8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1" cacheId="10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I9:J25" firstHeaderRow="1" firstDataRow="1" firstDataCol="1"/>
  <pivotFields count="2">
    <pivotField axis="axisRow" showAll="0">
      <items count="16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 defaultSubtota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Amount" fld="1" baseField="0" baseItem="1"/>
  </dataFields>
  <formats count="24">
    <format dxfId="116">
      <pivotArea type="all" dataOnly="0" outline="0" fieldPosition="0"/>
    </format>
    <format dxfId="115">
      <pivotArea outline="0" collapsedLevelsAreSubtotals="1" fieldPosition="0"/>
    </format>
    <format dxfId="114">
      <pivotArea type="all" dataOnly="0" outline="0" fieldPosition="0"/>
    </format>
    <format dxfId="113">
      <pivotArea outline="0" collapsedLevelsAreSubtotals="1" fieldPosition="0"/>
    </format>
    <format dxfId="112">
      <pivotArea field="0" type="button" dataOnly="0" labelOnly="1" outline="0" axis="axisRow" fieldPosition="0"/>
    </format>
    <format dxfId="111">
      <pivotArea dataOnly="0" labelOnly="1" outline="0" axis="axisValues" fieldPosition="0"/>
    </format>
    <format dxfId="110">
      <pivotArea dataOnly="0" labelOnly="1" fieldPosition="0">
        <references count="1">
          <reference field="0" count="0"/>
        </references>
      </pivotArea>
    </format>
    <format dxfId="109">
      <pivotArea dataOnly="0" labelOnly="1" grandRow="1" outline="0" fieldPosition="0"/>
    </format>
    <format dxfId="108">
      <pivotArea dataOnly="0" labelOnly="1" outline="0" axis="axisValues" fieldPosition="0"/>
    </format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0" type="button" dataOnly="0" labelOnly="1" outline="0" axis="axisRow" fieldPosition="0"/>
    </format>
    <format dxfId="104">
      <pivotArea dataOnly="0" labelOnly="1" outline="0" axis="axisValues" fieldPosition="0"/>
    </format>
    <format dxfId="103">
      <pivotArea dataOnly="0" labelOnly="1" fieldPosition="0">
        <references count="1">
          <reference field="0" count="0"/>
        </references>
      </pivotArea>
    </format>
    <format dxfId="102">
      <pivotArea dataOnly="0" labelOnly="1" grandRow="1" outline="0" fieldPosition="0"/>
    </format>
    <format dxfId="101">
      <pivotArea dataOnly="0" labelOnly="1" outline="0" axis="axisValues" fieldPosition="0"/>
    </format>
    <format dxfId="100">
      <pivotArea dataOnly="0" labelOnly="1" outline="0" axis="axisValues" fieldPosition="0"/>
    </format>
    <format dxfId="99">
      <pivotArea dataOnly="0" labelOnly="1" outline="0" axis="axisValues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0" type="button" dataOnly="0" labelOnly="1" outline="0" axis="axisRow" fieldPosition="0"/>
    </format>
    <format dxfId="95">
      <pivotArea dataOnly="0" labelOnly="1" fieldPosition="0">
        <references count="1">
          <reference field="0" count="0"/>
        </references>
      </pivotArea>
    </format>
    <format dxfId="94">
      <pivotArea dataOnly="0" labelOnly="1" grandRow="1" outline="0" fieldPosition="0"/>
    </format>
    <format dxfId="9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12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>
  <location ref="M16:U23" firstHeaderRow="1" firstDataRow="1" firstDataCol="8" rowPageCount="1" colPageCount="1"/>
  <pivotFields count="20">
    <pivotField numFmtId="174" showAll="0"/>
    <pivotField axis="axisRow" outline="0" showAll="0" defaultSubtotal="0">
      <items count="4">
        <item x="0"/>
        <item x="1"/>
        <item x="2"/>
        <item x="3"/>
      </items>
    </pivotField>
    <pivotField axis="axisRow" outline="0" multipleItemSelectionAllowed="1" showAll="0" defaultSubtotal="0">
      <items count="21">
        <item h="1" m="1" x="20"/>
        <item x="0"/>
        <item x="1"/>
        <item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m="1" x="18"/>
        <item m="1" x="19"/>
      </items>
    </pivotField>
    <pivotField axis="axisRow" outline="0" showAll="0" defaultSubtotal="0">
      <items count="26">
        <item m="1" x="25"/>
        <item m="1" x="23"/>
        <item m="1" x="24"/>
        <item m="1" x="22"/>
        <item m="1" x="18"/>
        <item x="4"/>
        <item x="5"/>
        <item x="6"/>
        <item x="7"/>
        <item x="8"/>
        <item x="9"/>
        <item x="10"/>
        <item x="11"/>
        <item x="12"/>
        <item x="13"/>
        <item m="1" x="21"/>
        <item x="0"/>
        <item x="1"/>
        <item x="2"/>
        <item x="15"/>
        <item x="16"/>
        <item x="3"/>
        <item x="17"/>
        <item m="1" x="19"/>
        <item m="1" x="20"/>
        <item x="14"/>
      </items>
    </pivotField>
    <pivotField axis="axisRow" outline="0" showAll="0" defaultSubtotal="0">
      <items count="13">
        <item x="9"/>
        <item x="0"/>
        <item x="1"/>
        <item x="2"/>
        <item x="3"/>
        <item x="4"/>
        <item x="5"/>
        <item x="6"/>
        <item x="7"/>
        <item x="8"/>
        <item x="10"/>
        <item x="11"/>
        <item x="12"/>
      </items>
    </pivotField>
    <pivotField axis="axisRow" outline="0" showAll="0" defaultSubtotal="0">
      <items count="2">
        <item m="1" x="1"/>
        <item x="0"/>
      </items>
    </pivotField>
    <pivotField showAll="0"/>
    <pivotField showAll="0"/>
    <pivotField showAll="0"/>
    <pivotField axis="axisRow" outline="0" showAll="0" defaultSubtotal="0">
      <items count="10">
        <item m="1" x="9"/>
        <item x="0"/>
        <item x="1"/>
        <item x="2"/>
        <item x="3"/>
        <item x="4"/>
        <item x="5"/>
        <item x="6"/>
        <item x="7"/>
        <item x="8"/>
      </items>
    </pivotField>
    <pivotField axis="axisRow" outline="0" showAll="0" defaultSubtotal="0">
      <items count="18">
        <item m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showAll="0"/>
    <pivotField axis="axisRow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multipleItemSelectionAllowed="1" showAll="0">
      <items count="16">
        <item h="1" m="1" x="14"/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dataField="1" showAll="0"/>
    <pivotField showAll="0"/>
    <pivotField showAll="0"/>
    <pivotField showAll="0"/>
    <pivotField numFmtId="164" showAll="0"/>
  </pivotFields>
  <rowFields count="8">
    <field x="1"/>
    <field x="3"/>
    <field x="2"/>
    <field x="4"/>
    <field x="5"/>
    <field x="9"/>
    <field x="12"/>
    <field x="10"/>
  </rowFields>
  <rowItems count="7">
    <i>
      <x/>
      <x v="16"/>
      <x v="1"/>
      <x v="1"/>
      <x v="1"/>
      <x v="1"/>
      <x v="2"/>
      <x v="1"/>
    </i>
    <i>
      <x v="1"/>
      <x v="17"/>
      <x v="2"/>
      <x v="2"/>
      <x v="1"/>
      <x v="2"/>
      <x v="2"/>
      <x v="2"/>
    </i>
    <i>
      <x v="2"/>
      <x v="18"/>
      <x v="3"/>
      <x v="3"/>
      <x v="1"/>
      <x v="1"/>
      <x v="2"/>
      <x v="3"/>
    </i>
    <i r="1">
      <x v="21"/>
      <x v="4"/>
      <x v="4"/>
      <x v="1"/>
      <x v="3"/>
      <x v="2"/>
      <x v="4"/>
    </i>
    <i>
      <x v="3"/>
      <x v="19"/>
      <x v="16"/>
      <x v="11"/>
      <x v="1"/>
      <x v="9"/>
      <x v="2"/>
      <x v="16"/>
    </i>
    <i r="1">
      <x v="20"/>
      <x v="17"/>
      <x v="12"/>
      <x v="1"/>
      <x v="9"/>
      <x v="2"/>
      <x v="17"/>
    </i>
    <i r="1">
      <x v="22"/>
      <x v="18"/>
      <x v="2"/>
      <x v="1"/>
      <x v="2"/>
      <x v="2"/>
      <x v="2"/>
    </i>
  </rowItems>
  <colItems count="1">
    <i/>
  </colItems>
  <pageFields count="1">
    <pageField fld="13" hier="-1"/>
  </pageFields>
  <dataFields count="1">
    <dataField name="Sum of Credit" fld="15" baseField="10" baseItem="6"/>
  </dataFields>
  <formats count="39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1" type="button" dataOnly="0" labelOnly="1" outline="0" axis="axisRow" fieldPosition="0"/>
    </format>
    <format dxfId="39">
      <pivotArea field="2" type="button" dataOnly="0" labelOnly="1" outline="0" axis="axisRow" fieldPosition="2"/>
    </format>
    <format dxfId="38">
      <pivotArea field="3" type="button" dataOnly="0" labelOnly="1" outline="0" axis="axisRow" fieldPosition="1"/>
    </format>
    <format dxfId="37">
      <pivotArea field="4" type="button" dataOnly="0" labelOnly="1" outline="0" axis="axisRow" fieldPosition="3"/>
    </format>
    <format dxfId="36">
      <pivotArea field="5" type="button" dataOnly="0" labelOnly="1" outline="0" axis="axisRow" fieldPosition="4"/>
    </format>
    <format dxfId="35">
      <pivotArea field="9" type="button" dataOnly="0" labelOnly="1" outline="0" axis="axisRow" fieldPosition="5"/>
    </format>
    <format dxfId="34">
      <pivotArea field="12" type="button" dataOnly="0" labelOnly="1" outline="0" axis="axisRow" fieldPosition="6"/>
    </format>
    <format dxfId="33">
      <pivotArea field="10" type="button" dataOnly="0" labelOnly="1" outline="0" axis="axisRow" fieldPosition="7"/>
    </format>
    <format dxfId="32">
      <pivotArea dataOnly="0" labelOnly="1" fieldPosition="0">
        <references count="1">
          <reference field="1" count="4">
            <x v="0"/>
            <x v="1"/>
            <x v="2"/>
            <x v="3"/>
          </reference>
        </references>
      </pivotArea>
    </format>
    <format dxfId="31">
      <pivotArea dataOnly="0" labelOnly="1" fieldPosition="0">
        <references count="2">
          <reference field="1" count="1" selected="0">
            <x v="0"/>
          </reference>
          <reference field="2" count="1">
            <x v="1"/>
          </reference>
        </references>
      </pivotArea>
    </format>
    <format dxfId="30">
      <pivotArea dataOnly="0" labelOnly="1" fieldPosition="0">
        <references count="2">
          <reference field="1" count="1" selected="0">
            <x v="1"/>
          </reference>
          <reference field="2" count="1">
            <x v="2"/>
          </reference>
        </references>
      </pivotArea>
    </format>
    <format dxfId="29">
      <pivotArea dataOnly="0" labelOnly="1" fieldPosition="0">
        <references count="2">
          <reference field="1" count="1" selected="0">
            <x v="2"/>
          </reference>
          <reference field="2" count="2">
            <x v="3"/>
            <x v="4"/>
          </reference>
        </references>
      </pivotArea>
    </format>
    <format dxfId="28">
      <pivotArea dataOnly="0" labelOnly="1" fieldPosition="0">
        <references count="2">
          <reference field="1" count="1" selected="0">
            <x v="3"/>
          </reference>
          <reference field="2" count="2">
            <x v="16"/>
            <x v="17"/>
          </reference>
        </references>
      </pivotArea>
    </format>
    <format dxfId="27">
      <pivotArea dataOnly="0" labelOnly="1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1">
            <x v="1"/>
          </reference>
        </references>
      </pivotArea>
    </format>
    <format dxfId="26">
      <pivotArea dataOnly="0" labelOnly="1" fieldPosition="0">
        <references count="3">
          <reference field="1" count="1" selected="0">
            <x v="1"/>
          </reference>
          <reference field="2" count="1" selected="0">
            <x v="2"/>
          </reference>
          <reference field="3" count="1">
            <x v="2"/>
          </reference>
        </references>
      </pivotArea>
    </format>
    <format dxfId="25">
      <pivotArea dataOnly="0" labelOnly="1" fieldPosition="0">
        <references count="3">
          <reference field="1" count="1" selected="0">
            <x v="2"/>
          </reference>
          <reference field="2" count="1" selected="0">
            <x v="3"/>
          </reference>
          <reference field="3" count="1">
            <x v="3"/>
          </reference>
        </references>
      </pivotArea>
    </format>
    <format dxfId="24">
      <pivotArea dataOnly="0" labelOnly="1" fieldPosition="0">
        <references count="3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</references>
      </pivotArea>
    </format>
    <format dxfId="23">
      <pivotArea dataOnly="0" labelOnly="1" fieldPosition="0">
        <references count="3">
          <reference field="1" count="1" selected="0">
            <x v="3"/>
          </reference>
          <reference field="2" count="1" selected="0">
            <x v="16"/>
          </reference>
          <reference field="3" count="1">
            <x v="0"/>
          </reference>
        </references>
      </pivotArea>
    </format>
    <format dxfId="22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21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20">
      <pivotArea dataOnly="0" labelOnly="1" fieldPosition="0">
        <references count="4">
          <reference field="1" count="1" selected="0">
            <x v="2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19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18">
      <pivotArea dataOnly="0" labelOnly="1" fieldPosition="0">
        <references count="4">
          <reference field="1" count="1" selected="0">
            <x v="3"/>
          </reference>
          <reference field="2" count="1" selected="0">
            <x v="16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17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16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9" count="1">
            <x v="1"/>
          </reference>
        </references>
      </pivotArea>
    </format>
    <format dxfId="1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9" count="1">
            <x v="2"/>
          </reference>
        </references>
      </pivotArea>
    </format>
    <format dxfId="14">
      <pivotArea dataOnly="0" labelOnly="1" fieldPosition="0">
        <references count="6">
          <reference field="1" count="1" selected="0">
            <x v="2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9" count="1">
            <x v="1"/>
          </reference>
        </references>
      </pivotArea>
    </format>
    <format dxfId="13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1"/>
          </reference>
          <reference field="9" count="1">
            <x v="3"/>
          </reference>
        </references>
      </pivotArea>
    </format>
    <format dxfId="12">
      <pivotArea dataOnly="0" labelOnly="1" fieldPosition="0">
        <references count="6">
          <reference field="1" count="1" selected="0">
            <x v="3"/>
          </reference>
          <reference field="2" count="1" selected="0">
            <x v="16"/>
          </reference>
          <reference field="3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9"/>
          </reference>
        </references>
      </pivotArea>
    </format>
    <format dxfId="11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9" count="1" selected="0">
            <x v="1"/>
          </reference>
          <reference field="12" count="1">
            <x v="2"/>
          </reference>
        </references>
      </pivotArea>
    </format>
    <format dxfId="10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9" count="1" selected="0">
            <x v="1"/>
          </reference>
          <reference field="10" count="1">
            <x v="1"/>
          </reference>
          <reference field="12" count="1" selected="0">
            <x v="2"/>
          </reference>
        </references>
      </pivotArea>
    </format>
    <format dxfId="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9" count="1" selected="0">
            <x v="2"/>
          </reference>
          <reference field="10" count="1">
            <x v="2"/>
          </reference>
          <reference field="12" count="1" selected="0">
            <x v="2"/>
          </reference>
        </references>
      </pivotArea>
    </format>
    <format dxfId="8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9" count="1" selected="0">
            <x v="1"/>
          </reference>
          <reference field="10" count="1">
            <x v="3"/>
          </reference>
          <reference field="12" count="1" selected="0">
            <x v="2"/>
          </reference>
        </references>
      </pivotArea>
    </format>
    <format dxfId="7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1"/>
          </reference>
          <reference field="9" count="1" selected="0">
            <x v="3"/>
          </reference>
          <reference field="10" count="1">
            <x v="4"/>
          </reference>
          <reference field="12" count="1" selected="0">
            <x v="2"/>
          </reference>
        </references>
      </pivotArea>
    </format>
    <format dxfId="6">
      <pivotArea dataOnly="0" labelOnly="1" fieldPosition="0">
        <references count="8">
          <reference field="1" count="1" selected="0">
            <x v="3"/>
          </reference>
          <reference field="2" count="1" selected="0">
            <x v="16"/>
          </reference>
          <reference field="3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  <reference field="9" count="1" selected="0">
            <x v="9"/>
          </reference>
          <reference field="10" count="1">
            <x v="16"/>
          </reference>
          <reference field="12" count="1" selected="0">
            <x v="2"/>
          </reference>
        </references>
      </pivotArea>
    </format>
    <format dxfId="5">
      <pivotArea dataOnly="0" labelOnly="1" fieldPosition="0">
        <references count="8">
          <reference field="1" count="1" selected="0">
            <x v="3"/>
          </reference>
          <reference field="2" count="1" selected="0">
            <x v="17"/>
          </reference>
          <reference field="3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  <reference field="9" count="1" selected="0">
            <x v="9"/>
          </reference>
          <reference field="10" count="1">
            <x v="17"/>
          </reference>
          <reference field="12" count="1" selected="0">
            <x v="2"/>
          </reference>
        </references>
      </pivotArea>
    </format>
    <format dxfId="4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ccountCodes" displayName="AccountCodes" ref="A1:E379" totalsRowShown="0" headerRowBorderDxfId="152" tableBorderDxfId="151" totalsRowBorderDxfId="150">
  <autoFilter ref="A1:E379" xr:uid="{00000000-0009-0000-0100-000001000000}"/>
  <tableColumns count="5">
    <tableColumn id="1" xr3:uid="{00000000-0010-0000-0000-000001000000}" name="NGAS CODE" dataDxfId="149"/>
    <tableColumn id="2" xr3:uid="{00000000-0010-0000-0000-000002000000}" name="ACCOUNT NAME" dataDxfId="148"/>
    <tableColumn id="3" xr3:uid="{00000000-0010-0000-0000-000003000000}" name="PPSAS CODE" dataDxfId="147"/>
    <tableColumn id="4" xr3:uid="{00000000-0010-0000-0000-000004000000}" name="Normal Balance" dataDxfId="146"/>
    <tableColumn id="5" xr3:uid="{00000000-0010-0000-0000-000005000000}" name="CO PPSAS CODE" dataDxfId="14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FundCode5" displayName="FundCode5" ref="H57:H71" totalsRowShown="0" headerRowDxfId="144" dataDxfId="143">
  <autoFilter ref="H57:H71" xr:uid="{00000000-0009-0000-0100-000004000000}"/>
  <tableColumns count="1">
    <tableColumn id="1" xr3:uid="{00000000-0010-0000-0100-000001000000}" name="Fund Code" dataDxfId="14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Data" displayName="Data" ref="A12:T73" totalsRowShown="0" headerRowDxfId="141" dataDxfId="139" headerRowBorderDxfId="140" tableBorderDxfId="138" totalsRowBorderDxfId="137" headerRowCellStyle="Comma">
  <autoFilter ref="A12:T73" xr:uid="{00000000-0009-0000-0100-000002000000}">
    <filterColumn colId="9">
      <filters>
        <filter val="Vyragus Construction"/>
      </filters>
    </filterColumn>
  </autoFilter>
  <tableColumns count="20">
    <tableColumn id="1" xr3:uid="{00000000-0010-0000-0200-000001000000}" name="Report Date" dataDxfId="136">
      <calculatedColumnFormula>IF(C13=0,0,Account!$H$2)</calculatedColumnFormula>
    </tableColumn>
    <tableColumn id="2" xr3:uid="{00000000-0010-0000-0200-000002000000}" name="Check Date" dataDxfId="135"/>
    <tableColumn id="3" xr3:uid="{00000000-0010-0000-0200-000003000000}" name="Check/Serial Number" dataDxfId="134"/>
    <tableColumn id="17" xr3:uid="{00000000-0010-0000-0200-000011000000}" name="DV/Payroll Number" dataDxfId="133"/>
    <tableColumn id="4" xr3:uid="{00000000-0010-0000-0200-000004000000}" name="ORS/BURS No." dataDxfId="132"/>
    <tableColumn id="5" xr3:uid="{00000000-0010-0000-0200-000005000000}" name="Responsibility Center Code" dataDxfId="131"/>
    <tableColumn id="6" xr3:uid="{00000000-0010-0000-0200-000006000000}" name="Sub Code_x000a_(%)" dataDxfId="130"/>
    <tableColumn id="19" xr3:uid="{00000000-0010-0000-0200-000013000000}" name="Gross Amount BIR" dataDxfId="129"/>
    <tableColumn id="7" xr3:uid="{00000000-0010-0000-0200-000007000000}" name="Series" dataDxfId="128">
      <calculatedColumnFormula>IF(B13=0,0,IF(C13=C12,I12+1,1))</calculatedColumnFormula>
    </tableColumn>
    <tableColumn id="8" xr3:uid="{00000000-0010-0000-0200-000008000000}" name="Payee" dataDxfId="127"/>
    <tableColumn id="9" xr3:uid="{00000000-0010-0000-0200-000009000000}" name="Particulars" dataDxfId="126"/>
    <tableColumn id="10" xr3:uid="{00000000-0010-0000-0200-00000A000000}" name="Account Name" dataDxfId="125">
      <calculatedColumnFormula>IF(N13=0,0,(INDEX(AccountCodes[ACCOUNT NAME],MATCH(M13,AccountCodes[PPSAS CODE],0))))</calculatedColumnFormula>
    </tableColumn>
    <tableColumn id="11" xr3:uid="{00000000-0010-0000-0200-00000B000000}" name="PPSAS Code" dataDxfId="124">
      <calculatedColumnFormula>IF(N13=0,"",INDEX(AccountCodes[PPSAS CODE],MATCH(N13,AccountCodes[NGAS CODE],0)))</calculatedColumnFormula>
    </tableColumn>
    <tableColumn id="12" xr3:uid="{00000000-0010-0000-0200-00000C000000}" name="NGAS Code" dataDxfId="123"/>
    <tableColumn id="13" xr3:uid="{00000000-0010-0000-0200-00000D000000}" name="Debit" dataDxfId="122" dataCellStyle="Comma"/>
    <tableColumn id="14" xr3:uid="{00000000-0010-0000-0200-00000E000000}" name="Credit" dataDxfId="121" dataCellStyle="Comma"/>
    <tableColumn id="15" xr3:uid="{00000000-0010-0000-0200-00000F000000}" name="ASA # / Obligation #" dataDxfId="120" dataCellStyle="Comma"/>
    <tableColumn id="18" xr3:uid="{00000000-0010-0000-0200-000012000000}" name="Project" dataDxfId="119" dataCellStyle="Comma"/>
    <tableColumn id="20" xr3:uid="{00000000-0010-0000-0200-000014000000}" name="Sub-Project" dataDxfId="118" dataCellStyle="Comma"/>
    <tableColumn id="16" xr3:uid="{00000000-0010-0000-0200-000010000000}" name="Running Balance" dataDxfId="117" dataCellStyle="Comma">
      <calculatedColumnFormula>T12+O13-P13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workbookViewId="0"/>
  </sheetViews>
  <sheetFormatPr defaultRowHeight="15.75" x14ac:dyDescent="0.25"/>
  <sheetData>
    <row r="1" spans="1:1" x14ac:dyDescent="0.25">
      <c r="A1" s="106" t="s">
        <v>198</v>
      </c>
    </row>
    <row r="2" spans="1:1" x14ac:dyDescent="0.25">
      <c r="A2" s="40" t="s">
        <v>221</v>
      </c>
    </row>
    <row r="3" spans="1:1" x14ac:dyDescent="0.25">
      <c r="A3" s="40" t="s">
        <v>199</v>
      </c>
    </row>
    <row r="4" spans="1:1" x14ac:dyDescent="0.25">
      <c r="A4" s="40" t="s">
        <v>226</v>
      </c>
    </row>
    <row r="6" spans="1:1" x14ac:dyDescent="0.25">
      <c r="A6" s="106" t="s">
        <v>228</v>
      </c>
    </row>
    <row r="7" spans="1:1" x14ac:dyDescent="0.25">
      <c r="A7" s="40" t="s">
        <v>222</v>
      </c>
    </row>
    <row r="8" spans="1:1" x14ac:dyDescent="0.25">
      <c r="A8" s="40" t="s">
        <v>200</v>
      </c>
    </row>
    <row r="9" spans="1:1" x14ac:dyDescent="0.25">
      <c r="A9" s="40" t="s">
        <v>223</v>
      </c>
    </row>
    <row r="10" spans="1:1" x14ac:dyDescent="0.25">
      <c r="A10" s="40" t="s">
        <v>201</v>
      </c>
    </row>
    <row r="11" spans="1:1" x14ac:dyDescent="0.25">
      <c r="A11" s="40" t="s">
        <v>202</v>
      </c>
    </row>
    <row r="12" spans="1:1" x14ac:dyDescent="0.25">
      <c r="A12" s="40" t="s">
        <v>203</v>
      </c>
    </row>
    <row r="13" spans="1:1" x14ac:dyDescent="0.25">
      <c r="A13" s="40" t="s">
        <v>204</v>
      </c>
    </row>
    <row r="15" spans="1:1" x14ac:dyDescent="0.25">
      <c r="A15" s="106" t="s">
        <v>205</v>
      </c>
    </row>
    <row r="16" spans="1:1" x14ac:dyDescent="0.25">
      <c r="A16" s="40" t="s">
        <v>206</v>
      </c>
    </row>
    <row r="17" spans="1:1" x14ac:dyDescent="0.25">
      <c r="A17" s="40" t="s">
        <v>505</v>
      </c>
    </row>
    <row r="18" spans="1:1" x14ac:dyDescent="0.25">
      <c r="A18" s="40" t="s">
        <v>506</v>
      </c>
    </row>
    <row r="19" spans="1:1" x14ac:dyDescent="0.25">
      <c r="A19" s="40" t="s">
        <v>224</v>
      </c>
    </row>
    <row r="20" spans="1:1" x14ac:dyDescent="0.25">
      <c r="A20" s="40" t="s">
        <v>507</v>
      </c>
    </row>
    <row r="21" spans="1:1" x14ac:dyDescent="0.25">
      <c r="A21" s="40" t="s">
        <v>225</v>
      </c>
    </row>
    <row r="23" spans="1:1" x14ac:dyDescent="0.25">
      <c r="A23" s="106" t="s">
        <v>207</v>
      </c>
    </row>
    <row r="24" spans="1:1" x14ac:dyDescent="0.25">
      <c r="A24" s="40" t="s">
        <v>208</v>
      </c>
    </row>
    <row r="25" spans="1:1" x14ac:dyDescent="0.25">
      <c r="A25" s="40" t="s">
        <v>508</v>
      </c>
    </row>
    <row r="26" spans="1:1" x14ac:dyDescent="0.25">
      <c r="A26" s="40" t="s">
        <v>209</v>
      </c>
    </row>
    <row r="28" spans="1:1" x14ac:dyDescent="0.25">
      <c r="A28" s="106" t="s">
        <v>210</v>
      </c>
    </row>
    <row r="29" spans="1:1" x14ac:dyDescent="0.25">
      <c r="A29" s="40" t="s">
        <v>211</v>
      </c>
    </row>
    <row r="30" spans="1:1" x14ac:dyDescent="0.25">
      <c r="A30" s="40" t="s">
        <v>212</v>
      </c>
    </row>
    <row r="32" spans="1:1" x14ac:dyDescent="0.25">
      <c r="A32" s="106" t="s">
        <v>213</v>
      </c>
    </row>
    <row r="34" spans="1:2" x14ac:dyDescent="0.25">
      <c r="A34" s="106" t="s">
        <v>214</v>
      </c>
    </row>
    <row r="35" spans="1:2" x14ac:dyDescent="0.25">
      <c r="A35" s="40" t="s">
        <v>215</v>
      </c>
    </row>
    <row r="36" spans="1:2" x14ac:dyDescent="0.25">
      <c r="B36" s="40" t="s">
        <v>216</v>
      </c>
    </row>
    <row r="37" spans="1:2" x14ac:dyDescent="0.25">
      <c r="B37" s="40" t="s">
        <v>217</v>
      </c>
    </row>
    <row r="38" spans="1:2" x14ac:dyDescent="0.25">
      <c r="A38" s="40" t="s">
        <v>218</v>
      </c>
    </row>
    <row r="39" spans="1:2" x14ac:dyDescent="0.25">
      <c r="A39" s="40" t="s">
        <v>219</v>
      </c>
    </row>
    <row r="40" spans="1:2" x14ac:dyDescent="0.25">
      <c r="A40" s="40" t="s">
        <v>220</v>
      </c>
    </row>
    <row r="42" spans="1:2" x14ac:dyDescent="0.25">
      <c r="A42" s="106" t="s">
        <v>232</v>
      </c>
    </row>
    <row r="44" spans="1:2" x14ac:dyDescent="0.25">
      <c r="A44" s="106" t="s">
        <v>233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I379"/>
  <sheetViews>
    <sheetView workbookViewId="0">
      <selection activeCell="M19" sqref="M19"/>
    </sheetView>
  </sheetViews>
  <sheetFormatPr defaultColWidth="9" defaultRowHeight="15.75" x14ac:dyDescent="0.25"/>
  <cols>
    <col min="1" max="1" width="14.25" style="40" customWidth="1"/>
    <col min="2" max="2" width="55.125" style="40" customWidth="1"/>
    <col min="3" max="3" width="15.125" style="38" customWidth="1"/>
    <col min="4" max="5" width="15.125" style="76" customWidth="1"/>
    <col min="6" max="6" width="6.5" style="76" customWidth="1"/>
    <col min="7" max="7" width="20.125" style="40" bestFit="1" customWidth="1"/>
    <col min="8" max="8" width="35" style="40" customWidth="1"/>
    <col min="9" max="16384" width="9" style="40"/>
  </cols>
  <sheetData>
    <row r="1" spans="1:8" x14ac:dyDescent="0.25">
      <c r="A1" s="146" t="s">
        <v>234</v>
      </c>
      <c r="B1" s="147" t="s">
        <v>235</v>
      </c>
      <c r="C1" s="148" t="s">
        <v>236</v>
      </c>
      <c r="D1" s="146" t="s">
        <v>792</v>
      </c>
      <c r="E1" s="149" t="s">
        <v>793</v>
      </c>
      <c r="G1" s="94" t="s">
        <v>150</v>
      </c>
      <c r="H1" s="104" t="s">
        <v>1302</v>
      </c>
    </row>
    <row r="2" spans="1:8" x14ac:dyDescent="0.25">
      <c r="A2" s="150" t="s">
        <v>794</v>
      </c>
      <c r="B2" s="151" t="s">
        <v>237</v>
      </c>
      <c r="C2" s="139">
        <v>1010101000</v>
      </c>
      <c r="D2" s="152" t="s">
        <v>1</v>
      </c>
      <c r="E2" s="152" t="s">
        <v>795</v>
      </c>
      <c r="G2" s="94" t="s">
        <v>143</v>
      </c>
      <c r="H2" s="105">
        <v>45351</v>
      </c>
    </row>
    <row r="3" spans="1:8" x14ac:dyDescent="0.25">
      <c r="A3" s="150" t="s">
        <v>8</v>
      </c>
      <c r="B3" s="151" t="s">
        <v>332</v>
      </c>
      <c r="C3" s="139">
        <v>1010102000</v>
      </c>
      <c r="D3" s="152" t="s">
        <v>1</v>
      </c>
      <c r="E3" s="152" t="s">
        <v>796</v>
      </c>
      <c r="G3" s="94" t="s">
        <v>145</v>
      </c>
      <c r="H3" s="104" t="s">
        <v>1296</v>
      </c>
    </row>
    <row r="4" spans="1:8" x14ac:dyDescent="0.25">
      <c r="A4" s="150" t="s">
        <v>10</v>
      </c>
      <c r="B4" s="151" t="s">
        <v>485</v>
      </c>
      <c r="C4" s="139">
        <v>1010202000</v>
      </c>
      <c r="D4" s="152" t="s">
        <v>1</v>
      </c>
      <c r="E4" s="152" t="s">
        <v>797</v>
      </c>
      <c r="G4" s="94" t="s">
        <v>227</v>
      </c>
      <c r="H4" s="104" t="s">
        <v>739</v>
      </c>
    </row>
    <row r="5" spans="1:8" x14ac:dyDescent="0.25">
      <c r="A5" s="150" t="s">
        <v>10</v>
      </c>
      <c r="B5" s="151" t="s">
        <v>519</v>
      </c>
      <c r="C5" s="139">
        <v>1010202024</v>
      </c>
      <c r="D5" s="152" t="s">
        <v>1</v>
      </c>
      <c r="E5" s="152" t="s">
        <v>798</v>
      </c>
    </row>
    <row r="6" spans="1:8" x14ac:dyDescent="0.25">
      <c r="A6" s="150" t="s">
        <v>10</v>
      </c>
      <c r="B6" s="151" t="s">
        <v>520</v>
      </c>
      <c r="C6" s="139">
        <v>1010202029</v>
      </c>
      <c r="D6" s="152" t="s">
        <v>1</v>
      </c>
      <c r="E6" s="152" t="s">
        <v>799</v>
      </c>
      <c r="G6" s="143" t="s">
        <v>785</v>
      </c>
      <c r="H6" s="131" t="s">
        <v>107</v>
      </c>
    </row>
    <row r="7" spans="1:8" x14ac:dyDescent="0.25">
      <c r="A7" s="150" t="s">
        <v>521</v>
      </c>
      <c r="B7" s="151" t="s">
        <v>333</v>
      </c>
      <c r="C7" s="139">
        <v>1010203000</v>
      </c>
      <c r="D7" s="152" t="s">
        <v>1</v>
      </c>
      <c r="E7" s="152" t="s">
        <v>800</v>
      </c>
      <c r="G7" s="144" t="s">
        <v>1297</v>
      </c>
      <c r="H7" s="132" t="s">
        <v>740</v>
      </c>
    </row>
    <row r="8" spans="1:8" x14ac:dyDescent="0.25">
      <c r="A8" s="150" t="s">
        <v>521</v>
      </c>
      <c r="B8" s="151" t="s">
        <v>334</v>
      </c>
      <c r="C8" s="139">
        <v>1010203001</v>
      </c>
      <c r="D8" s="152" t="s">
        <v>1</v>
      </c>
      <c r="E8" s="152" t="s">
        <v>801</v>
      </c>
      <c r="G8" s="131" t="s">
        <v>741</v>
      </c>
      <c r="H8" s="131" t="s">
        <v>742</v>
      </c>
    </row>
    <row r="9" spans="1:8" x14ac:dyDescent="0.25">
      <c r="A9" s="150" t="s">
        <v>521</v>
      </c>
      <c r="B9" s="151" t="s">
        <v>335</v>
      </c>
      <c r="C9" s="139">
        <v>1010203004</v>
      </c>
      <c r="D9" s="152" t="s">
        <v>1</v>
      </c>
      <c r="E9" s="152" t="s">
        <v>802</v>
      </c>
      <c r="G9" s="145" t="s">
        <v>1268</v>
      </c>
      <c r="H9" s="133" t="s">
        <v>743</v>
      </c>
    </row>
    <row r="10" spans="1:8" x14ac:dyDescent="0.25">
      <c r="A10" s="150" t="s">
        <v>522</v>
      </c>
      <c r="B10" s="151" t="s">
        <v>336</v>
      </c>
      <c r="C10" s="139">
        <v>1010204000</v>
      </c>
      <c r="D10" s="152" t="s">
        <v>1</v>
      </c>
      <c r="E10" s="152" t="s">
        <v>803</v>
      </c>
      <c r="G10" s="131" t="s">
        <v>786</v>
      </c>
      <c r="H10" s="131" t="s">
        <v>744</v>
      </c>
    </row>
    <row r="11" spans="1:8" x14ac:dyDescent="0.25">
      <c r="A11" s="150" t="s">
        <v>522</v>
      </c>
      <c r="B11" s="151" t="s">
        <v>337</v>
      </c>
      <c r="C11" s="139">
        <v>1010204001</v>
      </c>
      <c r="D11" s="152" t="s">
        <v>1</v>
      </c>
      <c r="E11" s="152" t="s">
        <v>804</v>
      </c>
    </row>
    <row r="12" spans="1:8" x14ac:dyDescent="0.25">
      <c r="A12" s="150" t="s">
        <v>523</v>
      </c>
      <c r="B12" s="151" t="s">
        <v>338</v>
      </c>
      <c r="C12" s="139">
        <v>1010302000</v>
      </c>
      <c r="D12" s="152" t="s">
        <v>1</v>
      </c>
      <c r="E12" s="152" t="s">
        <v>805</v>
      </c>
      <c r="G12" s="95" t="s">
        <v>193</v>
      </c>
      <c r="H12" s="97"/>
    </row>
    <row r="13" spans="1:8" x14ac:dyDescent="0.25">
      <c r="A13" s="150" t="s">
        <v>523</v>
      </c>
      <c r="B13" s="151" t="s">
        <v>339</v>
      </c>
      <c r="C13" s="139">
        <v>1010303000</v>
      </c>
      <c r="D13" s="152" t="s">
        <v>1</v>
      </c>
      <c r="E13" s="152" t="s">
        <v>806</v>
      </c>
      <c r="G13" s="96" t="s">
        <v>154</v>
      </c>
      <c r="H13" s="97"/>
    </row>
    <row r="14" spans="1:8" x14ac:dyDescent="0.25">
      <c r="A14" s="150" t="s">
        <v>523</v>
      </c>
      <c r="B14" s="151" t="s">
        <v>340</v>
      </c>
      <c r="C14" s="139">
        <v>1010303001</v>
      </c>
      <c r="D14" s="152" t="s">
        <v>1</v>
      </c>
      <c r="E14" s="152" t="s">
        <v>807</v>
      </c>
      <c r="G14" s="97" t="s">
        <v>194</v>
      </c>
      <c r="H14" s="98" t="s">
        <v>1311</v>
      </c>
    </row>
    <row r="15" spans="1:8" x14ac:dyDescent="0.25">
      <c r="A15" s="150" t="s">
        <v>524</v>
      </c>
      <c r="B15" s="151" t="s">
        <v>341</v>
      </c>
      <c r="C15" s="139">
        <v>1010304000</v>
      </c>
      <c r="D15" s="152" t="s">
        <v>1</v>
      </c>
      <c r="E15" s="152" t="s">
        <v>808</v>
      </c>
      <c r="G15" s="97" t="s">
        <v>195</v>
      </c>
      <c r="H15" s="99" t="s">
        <v>765</v>
      </c>
    </row>
    <row r="16" spans="1:8" x14ac:dyDescent="0.25">
      <c r="A16" s="150" t="s">
        <v>524</v>
      </c>
      <c r="B16" s="151" t="s">
        <v>342</v>
      </c>
      <c r="C16" s="139">
        <v>1010304001</v>
      </c>
      <c r="D16" s="152" t="s">
        <v>1</v>
      </c>
      <c r="E16" s="152" t="s">
        <v>809</v>
      </c>
      <c r="G16" s="96" t="s">
        <v>196</v>
      </c>
      <c r="H16" s="134"/>
    </row>
    <row r="17" spans="1:8" x14ac:dyDescent="0.25">
      <c r="A17" s="150" t="s">
        <v>525</v>
      </c>
      <c r="B17" s="151" t="s">
        <v>239</v>
      </c>
      <c r="C17" s="139">
        <v>1030101000</v>
      </c>
      <c r="D17" s="152" t="s">
        <v>1</v>
      </c>
      <c r="E17" s="152" t="s">
        <v>810</v>
      </c>
      <c r="G17" s="97" t="s">
        <v>194</v>
      </c>
      <c r="H17" s="98" t="s">
        <v>1297</v>
      </c>
    </row>
    <row r="18" spans="1:8" x14ac:dyDescent="0.25">
      <c r="A18" s="150" t="s">
        <v>100</v>
      </c>
      <c r="B18" s="151" t="s">
        <v>811</v>
      </c>
      <c r="C18" s="139">
        <v>1030101001</v>
      </c>
      <c r="D18" s="152" t="s">
        <v>1</v>
      </c>
      <c r="E18" s="152" t="s">
        <v>812</v>
      </c>
      <c r="G18" s="97" t="s">
        <v>195</v>
      </c>
      <c r="H18" s="99" t="s">
        <v>1298</v>
      </c>
    </row>
    <row r="19" spans="1:8" x14ac:dyDescent="0.25">
      <c r="A19" s="150" t="s">
        <v>813</v>
      </c>
      <c r="B19" s="151" t="s">
        <v>814</v>
      </c>
      <c r="C19" s="139">
        <v>1030101002</v>
      </c>
      <c r="D19" s="152" t="s">
        <v>1</v>
      </c>
      <c r="E19" s="152" t="s">
        <v>815</v>
      </c>
      <c r="G19" s="96" t="s">
        <v>196</v>
      </c>
      <c r="H19" s="134"/>
    </row>
    <row r="20" spans="1:8" x14ac:dyDescent="0.25">
      <c r="A20" s="150" t="s">
        <v>11</v>
      </c>
      <c r="B20" s="151" t="s">
        <v>343</v>
      </c>
      <c r="C20" s="139">
        <v>1030101003</v>
      </c>
      <c r="D20" s="152" t="s">
        <v>1</v>
      </c>
      <c r="E20" s="152" t="s">
        <v>816</v>
      </c>
      <c r="G20" s="97" t="s">
        <v>194</v>
      </c>
      <c r="H20" s="98" t="s">
        <v>1297</v>
      </c>
    </row>
    <row r="21" spans="1:8" x14ac:dyDescent="0.25">
      <c r="A21" s="150" t="s">
        <v>526</v>
      </c>
      <c r="B21" s="151" t="s">
        <v>13</v>
      </c>
      <c r="C21" s="139">
        <v>1030101004</v>
      </c>
      <c r="D21" s="152" t="s">
        <v>1</v>
      </c>
      <c r="E21" s="152" t="s">
        <v>817</v>
      </c>
      <c r="G21" s="97" t="s">
        <v>195</v>
      </c>
      <c r="H21" s="99" t="s">
        <v>1298</v>
      </c>
    </row>
    <row r="22" spans="1:8" x14ac:dyDescent="0.25">
      <c r="A22" s="150" t="s">
        <v>818</v>
      </c>
      <c r="B22" s="151" t="s">
        <v>281</v>
      </c>
      <c r="C22" s="139">
        <v>1030101100</v>
      </c>
      <c r="D22" s="152" t="s">
        <v>2</v>
      </c>
      <c r="E22" s="152" t="s">
        <v>819</v>
      </c>
      <c r="H22" s="93"/>
    </row>
    <row r="23" spans="1:8" x14ac:dyDescent="0.25">
      <c r="A23" s="150" t="s">
        <v>527</v>
      </c>
      <c r="B23" s="151" t="s">
        <v>240</v>
      </c>
      <c r="C23" s="139">
        <v>1030301000</v>
      </c>
      <c r="D23" s="152" t="s">
        <v>1</v>
      </c>
      <c r="E23" s="152" t="s">
        <v>820</v>
      </c>
      <c r="G23" s="95" t="s">
        <v>197</v>
      </c>
      <c r="H23" s="134"/>
    </row>
    <row r="24" spans="1:8" x14ac:dyDescent="0.25">
      <c r="A24" s="150" t="s">
        <v>528</v>
      </c>
      <c r="B24" s="151" t="s">
        <v>344</v>
      </c>
      <c r="C24" s="139">
        <v>1030302000</v>
      </c>
      <c r="D24" s="152" t="s">
        <v>1</v>
      </c>
      <c r="E24" s="152" t="s">
        <v>821</v>
      </c>
      <c r="G24" s="96" t="s">
        <v>154</v>
      </c>
      <c r="H24" s="134"/>
    </row>
    <row r="25" spans="1:8" x14ac:dyDescent="0.25">
      <c r="A25" s="150" t="s">
        <v>529</v>
      </c>
      <c r="B25" s="151" t="s">
        <v>241</v>
      </c>
      <c r="C25" s="139">
        <v>1030303000</v>
      </c>
      <c r="D25" s="152" t="s">
        <v>1</v>
      </c>
      <c r="E25" s="152" t="s">
        <v>822</v>
      </c>
      <c r="G25" s="97" t="s">
        <v>194</v>
      </c>
      <c r="H25" s="98" t="s">
        <v>769</v>
      </c>
    </row>
    <row r="26" spans="1:8" x14ac:dyDescent="0.25">
      <c r="A26" s="150" t="s">
        <v>530</v>
      </c>
      <c r="B26" s="151" t="s">
        <v>242</v>
      </c>
      <c r="C26" s="139">
        <v>1030401000</v>
      </c>
      <c r="D26" s="152" t="s">
        <v>1</v>
      </c>
      <c r="E26" s="152" t="s">
        <v>823</v>
      </c>
      <c r="G26" s="97" t="s">
        <v>195</v>
      </c>
      <c r="H26" s="99" t="s">
        <v>770</v>
      </c>
    </row>
    <row r="27" spans="1:8" x14ac:dyDescent="0.25">
      <c r="A27" s="150" t="s">
        <v>531</v>
      </c>
      <c r="B27" s="151" t="s">
        <v>15</v>
      </c>
      <c r="C27" s="139">
        <v>1030403000</v>
      </c>
      <c r="D27" s="152" t="s">
        <v>1</v>
      </c>
      <c r="E27" s="152" t="s">
        <v>824</v>
      </c>
      <c r="G27" s="96" t="s">
        <v>196</v>
      </c>
      <c r="H27" s="134"/>
    </row>
    <row r="28" spans="1:8" x14ac:dyDescent="0.25">
      <c r="A28" s="150" t="s">
        <v>532</v>
      </c>
      <c r="B28" s="151" t="s">
        <v>243</v>
      </c>
      <c r="C28" s="139">
        <v>1030405000</v>
      </c>
      <c r="D28" s="152" t="s">
        <v>1</v>
      </c>
      <c r="E28" s="152" t="s">
        <v>825</v>
      </c>
      <c r="G28" s="97" t="s">
        <v>194</v>
      </c>
      <c r="H28" s="98" t="s">
        <v>1269</v>
      </c>
    </row>
    <row r="29" spans="1:8" x14ac:dyDescent="0.25">
      <c r="A29" s="150" t="s">
        <v>533</v>
      </c>
      <c r="B29" s="151" t="s">
        <v>345</v>
      </c>
      <c r="C29" s="139">
        <v>1030501000</v>
      </c>
      <c r="D29" s="152" t="s">
        <v>1</v>
      </c>
      <c r="E29" s="152" t="s">
        <v>826</v>
      </c>
      <c r="G29" s="97" t="s">
        <v>195</v>
      </c>
      <c r="H29" s="99" t="s">
        <v>1270</v>
      </c>
    </row>
    <row r="30" spans="1:8" x14ac:dyDescent="0.25">
      <c r="A30" s="150" t="s">
        <v>534</v>
      </c>
      <c r="B30" s="151" t="s">
        <v>14</v>
      </c>
      <c r="C30" s="139">
        <v>1030502000</v>
      </c>
      <c r="D30" s="152" t="s">
        <v>1</v>
      </c>
      <c r="E30" s="152" t="s">
        <v>827</v>
      </c>
      <c r="G30" s="96" t="s">
        <v>146</v>
      </c>
      <c r="H30" s="134"/>
    </row>
    <row r="31" spans="1:8" x14ac:dyDescent="0.25">
      <c r="A31" s="153" t="s">
        <v>828</v>
      </c>
      <c r="B31" s="151" t="s">
        <v>829</v>
      </c>
      <c r="C31" s="139">
        <v>1039902200</v>
      </c>
      <c r="D31" s="152" t="s">
        <v>2</v>
      </c>
      <c r="E31" s="152" t="s">
        <v>830</v>
      </c>
      <c r="G31" s="97" t="s">
        <v>194</v>
      </c>
      <c r="H31" s="98" t="s">
        <v>745</v>
      </c>
    </row>
    <row r="32" spans="1:8" x14ac:dyDescent="0.25">
      <c r="A32" s="150" t="s">
        <v>535</v>
      </c>
      <c r="B32" s="151" t="s">
        <v>346</v>
      </c>
      <c r="C32" s="139">
        <v>1030599000</v>
      </c>
      <c r="D32" s="152" t="s">
        <v>1</v>
      </c>
      <c r="E32" s="152" t="s">
        <v>831</v>
      </c>
      <c r="G32" s="97" t="s">
        <v>195</v>
      </c>
      <c r="H32" s="99" t="s">
        <v>746</v>
      </c>
    </row>
    <row r="33" spans="1:8" x14ac:dyDescent="0.25">
      <c r="A33" s="150" t="s">
        <v>536</v>
      </c>
      <c r="B33" s="151" t="s">
        <v>17</v>
      </c>
      <c r="C33" s="139">
        <v>1040101000</v>
      </c>
      <c r="D33" s="152" t="s">
        <v>1</v>
      </c>
      <c r="E33" s="152" t="s">
        <v>832</v>
      </c>
      <c r="G33" s="96" t="s">
        <v>192</v>
      </c>
      <c r="H33" s="134"/>
    </row>
    <row r="34" spans="1:8" x14ac:dyDescent="0.25">
      <c r="A34" s="150" t="s">
        <v>833</v>
      </c>
      <c r="B34" s="151" t="s">
        <v>834</v>
      </c>
      <c r="C34" s="139">
        <v>1040209000</v>
      </c>
      <c r="D34" s="152" t="s">
        <v>1</v>
      </c>
      <c r="E34" s="152" t="s">
        <v>835</v>
      </c>
      <c r="G34" s="97" t="s">
        <v>194</v>
      </c>
      <c r="H34" s="98"/>
    </row>
    <row r="35" spans="1:8" x14ac:dyDescent="0.25">
      <c r="A35" s="150" t="s">
        <v>537</v>
      </c>
      <c r="B35" s="151" t="s">
        <v>18</v>
      </c>
      <c r="C35" s="139">
        <v>1040401000</v>
      </c>
      <c r="D35" s="152" t="s">
        <v>1</v>
      </c>
      <c r="E35" s="152" t="s">
        <v>836</v>
      </c>
      <c r="G35" s="97" t="s">
        <v>195</v>
      </c>
      <c r="H35" s="99"/>
    </row>
    <row r="36" spans="1:8" x14ac:dyDescent="0.25">
      <c r="A36" s="150" t="s">
        <v>538</v>
      </c>
      <c r="B36" s="151" t="s">
        <v>347</v>
      </c>
      <c r="C36" s="139">
        <v>1040402000</v>
      </c>
      <c r="D36" s="152" t="s">
        <v>1</v>
      </c>
      <c r="E36" s="152" t="s">
        <v>837</v>
      </c>
    </row>
    <row r="37" spans="1:8" x14ac:dyDescent="0.25">
      <c r="A37" s="150" t="s">
        <v>838</v>
      </c>
      <c r="B37" s="151" t="s">
        <v>839</v>
      </c>
      <c r="C37" s="139">
        <v>1040403000</v>
      </c>
      <c r="D37" s="152" t="s">
        <v>1</v>
      </c>
      <c r="E37" s="152" t="s">
        <v>840</v>
      </c>
    </row>
    <row r="38" spans="1:8" x14ac:dyDescent="0.25">
      <c r="A38" s="150" t="s">
        <v>841</v>
      </c>
      <c r="B38" s="151" t="s">
        <v>842</v>
      </c>
      <c r="C38" s="139">
        <v>1040406000</v>
      </c>
      <c r="D38" s="152" t="s">
        <v>1</v>
      </c>
      <c r="E38" s="152" t="s">
        <v>843</v>
      </c>
      <c r="G38" s="135" t="s">
        <v>229</v>
      </c>
      <c r="H38" s="136" t="s">
        <v>107</v>
      </c>
    </row>
    <row r="39" spans="1:8" x14ac:dyDescent="0.25">
      <c r="A39" s="150" t="s">
        <v>539</v>
      </c>
      <c r="B39" s="151" t="s">
        <v>348</v>
      </c>
      <c r="C39" s="139">
        <v>1040407000</v>
      </c>
      <c r="D39" s="152" t="s">
        <v>1</v>
      </c>
      <c r="E39" s="152" t="s">
        <v>844</v>
      </c>
      <c r="G39" s="135" t="s">
        <v>155</v>
      </c>
      <c r="H39" s="136" t="s">
        <v>747</v>
      </c>
    </row>
    <row r="40" spans="1:8" x14ac:dyDescent="0.25">
      <c r="A40" s="150" t="s">
        <v>540</v>
      </c>
      <c r="B40" s="151" t="s">
        <v>244</v>
      </c>
      <c r="C40" s="139">
        <v>1040408000</v>
      </c>
      <c r="D40" s="152" t="s">
        <v>1</v>
      </c>
      <c r="E40" s="152" t="s">
        <v>845</v>
      </c>
      <c r="G40" s="135" t="s">
        <v>158</v>
      </c>
      <c r="H40" s="136" t="s">
        <v>748</v>
      </c>
    </row>
    <row r="41" spans="1:8" x14ac:dyDescent="0.25">
      <c r="A41" s="154" t="s">
        <v>846</v>
      </c>
      <c r="B41" s="151" t="s">
        <v>847</v>
      </c>
      <c r="C41" s="139">
        <v>1040409000</v>
      </c>
      <c r="D41" s="152" t="s">
        <v>1</v>
      </c>
      <c r="E41" s="152" t="s">
        <v>848</v>
      </c>
      <c r="G41" s="135" t="s">
        <v>159</v>
      </c>
      <c r="H41" s="136" t="s">
        <v>749</v>
      </c>
    </row>
    <row r="42" spans="1:8" x14ac:dyDescent="0.25">
      <c r="A42" s="150" t="s">
        <v>541</v>
      </c>
      <c r="B42" s="151" t="s">
        <v>245</v>
      </c>
      <c r="C42" s="139">
        <v>1040410000</v>
      </c>
      <c r="D42" s="152" t="s">
        <v>1</v>
      </c>
      <c r="E42" s="152" t="s">
        <v>849</v>
      </c>
      <c r="G42" s="135" t="s">
        <v>160</v>
      </c>
      <c r="H42" s="136" t="s">
        <v>750</v>
      </c>
    </row>
    <row r="43" spans="1:8" x14ac:dyDescent="0.25">
      <c r="A43" s="150" t="s">
        <v>850</v>
      </c>
      <c r="B43" s="151" t="s">
        <v>851</v>
      </c>
      <c r="C43" s="139">
        <v>1040411000</v>
      </c>
      <c r="D43" s="152" t="s">
        <v>1</v>
      </c>
      <c r="E43" s="152" t="s">
        <v>852</v>
      </c>
      <c r="G43" s="135" t="s">
        <v>167</v>
      </c>
      <c r="H43" s="136" t="s">
        <v>751</v>
      </c>
    </row>
    <row r="44" spans="1:8" x14ac:dyDescent="0.25">
      <c r="A44" s="150" t="s">
        <v>542</v>
      </c>
      <c r="B44" s="151" t="s">
        <v>246</v>
      </c>
      <c r="C44" s="139">
        <v>1040413000</v>
      </c>
      <c r="D44" s="152" t="s">
        <v>1</v>
      </c>
      <c r="E44" s="152" t="s">
        <v>853</v>
      </c>
      <c r="G44" s="135" t="s">
        <v>156</v>
      </c>
      <c r="H44" s="136" t="s">
        <v>752</v>
      </c>
    </row>
    <row r="45" spans="1:8" x14ac:dyDescent="0.25">
      <c r="A45" s="154" t="s">
        <v>854</v>
      </c>
      <c r="B45" s="151" t="s">
        <v>855</v>
      </c>
      <c r="C45" s="139">
        <v>1040419000</v>
      </c>
      <c r="D45" s="152" t="s">
        <v>1</v>
      </c>
      <c r="E45" s="152" t="s">
        <v>856</v>
      </c>
      <c r="G45" s="135" t="s">
        <v>161</v>
      </c>
      <c r="H45" s="136" t="s">
        <v>753</v>
      </c>
    </row>
    <row r="46" spans="1:8" x14ac:dyDescent="0.25">
      <c r="A46" s="150" t="s">
        <v>543</v>
      </c>
      <c r="B46" s="151" t="s">
        <v>123</v>
      </c>
      <c r="C46" s="139">
        <v>1040499000</v>
      </c>
      <c r="D46" s="152" t="s">
        <v>1</v>
      </c>
      <c r="E46" s="152" t="s">
        <v>857</v>
      </c>
      <c r="G46" s="135" t="s">
        <v>162</v>
      </c>
      <c r="H46" s="136" t="s">
        <v>754</v>
      </c>
    </row>
    <row r="47" spans="1:8" x14ac:dyDescent="0.25">
      <c r="A47" s="150" t="s">
        <v>247</v>
      </c>
      <c r="B47" s="151" t="s">
        <v>349</v>
      </c>
      <c r="C47" s="139">
        <v>1040501000</v>
      </c>
      <c r="D47" s="152" t="s">
        <v>1</v>
      </c>
      <c r="E47" s="152" t="s">
        <v>858</v>
      </c>
      <c r="G47" s="135" t="s">
        <v>163</v>
      </c>
      <c r="H47" s="136" t="s">
        <v>755</v>
      </c>
    </row>
    <row r="48" spans="1:8" x14ac:dyDescent="0.25">
      <c r="A48" s="150" t="s">
        <v>248</v>
      </c>
      <c r="B48" s="151" t="s">
        <v>249</v>
      </c>
      <c r="C48" s="139">
        <v>1040502000</v>
      </c>
      <c r="D48" s="152" t="s">
        <v>1</v>
      </c>
      <c r="E48" s="152" t="s">
        <v>859</v>
      </c>
      <c r="G48" s="135" t="s">
        <v>157</v>
      </c>
      <c r="H48" s="136" t="s">
        <v>756</v>
      </c>
    </row>
    <row r="49" spans="1:8" x14ac:dyDescent="0.25">
      <c r="A49" s="150" t="s">
        <v>250</v>
      </c>
      <c r="B49" s="151" t="s">
        <v>350</v>
      </c>
      <c r="C49" s="139">
        <v>1040503000</v>
      </c>
      <c r="D49" s="152" t="s">
        <v>1</v>
      </c>
      <c r="E49" s="152" t="s">
        <v>860</v>
      </c>
      <c r="G49" s="135" t="s">
        <v>164</v>
      </c>
      <c r="H49" s="136" t="s">
        <v>757</v>
      </c>
    </row>
    <row r="50" spans="1:8" x14ac:dyDescent="0.25">
      <c r="A50" s="150" t="s">
        <v>251</v>
      </c>
      <c r="B50" s="151" t="s">
        <v>252</v>
      </c>
      <c r="C50" s="139">
        <v>1040504000</v>
      </c>
      <c r="D50" s="152" t="s">
        <v>1</v>
      </c>
      <c r="E50" s="152" t="s">
        <v>861</v>
      </c>
      <c r="G50" s="135" t="s">
        <v>165</v>
      </c>
      <c r="H50" s="136" t="s">
        <v>758</v>
      </c>
    </row>
    <row r="51" spans="1:8" x14ac:dyDescent="0.25">
      <c r="A51" s="150" t="s">
        <v>253</v>
      </c>
      <c r="B51" s="151" t="s">
        <v>254</v>
      </c>
      <c r="C51" s="139">
        <v>1040505000</v>
      </c>
      <c r="D51" s="152" t="s">
        <v>1</v>
      </c>
      <c r="E51" s="152" t="s">
        <v>862</v>
      </c>
      <c r="G51" s="135" t="s">
        <v>166</v>
      </c>
      <c r="H51" s="136" t="s">
        <v>759</v>
      </c>
    </row>
    <row r="52" spans="1:8" x14ac:dyDescent="0.25">
      <c r="A52" s="150" t="s">
        <v>255</v>
      </c>
      <c r="B52" s="151" t="s">
        <v>351</v>
      </c>
      <c r="C52" s="139">
        <v>1040506000</v>
      </c>
      <c r="D52" s="152" t="s">
        <v>1</v>
      </c>
      <c r="E52" s="152" t="s">
        <v>863</v>
      </c>
      <c r="G52" s="135" t="s">
        <v>760</v>
      </c>
      <c r="H52" s="136" t="s">
        <v>740</v>
      </c>
    </row>
    <row r="53" spans="1:8" x14ac:dyDescent="0.25">
      <c r="A53" s="150" t="s">
        <v>256</v>
      </c>
      <c r="B53" s="151" t="s">
        <v>352</v>
      </c>
      <c r="C53" s="139">
        <v>1040507000</v>
      </c>
      <c r="D53" s="152" t="s">
        <v>1</v>
      </c>
      <c r="E53" s="152" t="s">
        <v>864</v>
      </c>
      <c r="G53" s="135" t="s">
        <v>761</v>
      </c>
      <c r="H53" s="136" t="s">
        <v>762</v>
      </c>
    </row>
    <row r="54" spans="1:8" x14ac:dyDescent="0.25">
      <c r="A54" s="150" t="s">
        <v>258</v>
      </c>
      <c r="B54" s="151" t="s">
        <v>257</v>
      </c>
      <c r="C54" s="139">
        <v>1040508000</v>
      </c>
      <c r="D54" s="152" t="s">
        <v>1</v>
      </c>
      <c r="E54" s="152" t="s">
        <v>865</v>
      </c>
      <c r="G54" s="135" t="s">
        <v>763</v>
      </c>
      <c r="H54" s="136" t="s">
        <v>764</v>
      </c>
    </row>
    <row r="55" spans="1:8" x14ac:dyDescent="0.25">
      <c r="A55" s="150" t="s">
        <v>260</v>
      </c>
      <c r="B55" s="151" t="s">
        <v>259</v>
      </c>
      <c r="C55" s="139">
        <v>1040509000</v>
      </c>
      <c r="D55" s="152" t="s">
        <v>1</v>
      </c>
      <c r="E55" s="152" t="s">
        <v>866</v>
      </c>
      <c r="G55" s="135"/>
      <c r="H55" s="136"/>
    </row>
    <row r="56" spans="1:8" x14ac:dyDescent="0.25">
      <c r="A56" s="150" t="s">
        <v>262</v>
      </c>
      <c r="B56" s="151" t="s">
        <v>261</v>
      </c>
      <c r="C56" s="139">
        <v>1040510000</v>
      </c>
      <c r="D56" s="152" t="s">
        <v>1</v>
      </c>
      <c r="E56" s="152" t="s">
        <v>867</v>
      </c>
      <c r="G56" s="1"/>
      <c r="H56" s="39"/>
    </row>
    <row r="57" spans="1:8" x14ac:dyDescent="0.25">
      <c r="A57" s="150" t="s">
        <v>264</v>
      </c>
      <c r="B57" s="151" t="s">
        <v>263</v>
      </c>
      <c r="C57" s="139">
        <v>1040511000</v>
      </c>
      <c r="D57" s="152" t="s">
        <v>1</v>
      </c>
      <c r="E57" s="152" t="s">
        <v>868</v>
      </c>
      <c r="G57" s="1"/>
      <c r="H57" s="123" t="s">
        <v>497</v>
      </c>
    </row>
    <row r="58" spans="1:8" x14ac:dyDescent="0.25">
      <c r="A58" s="150" t="s">
        <v>266</v>
      </c>
      <c r="B58" s="151" t="s">
        <v>265</v>
      </c>
      <c r="C58" s="139">
        <v>1040512000</v>
      </c>
      <c r="D58" s="152" t="s">
        <v>1</v>
      </c>
      <c r="E58" s="152" t="s">
        <v>869</v>
      </c>
      <c r="H58" s="124" t="s">
        <v>1294</v>
      </c>
    </row>
    <row r="59" spans="1:8" x14ac:dyDescent="0.25">
      <c r="A59" s="150" t="s">
        <v>268</v>
      </c>
      <c r="B59" s="151" t="s">
        <v>267</v>
      </c>
      <c r="C59" s="139">
        <v>1040513000</v>
      </c>
      <c r="D59" s="152" t="s">
        <v>1</v>
      </c>
      <c r="E59" s="152" t="s">
        <v>870</v>
      </c>
      <c r="H59" s="124" t="s">
        <v>1301</v>
      </c>
    </row>
    <row r="60" spans="1:8" x14ac:dyDescent="0.25">
      <c r="A60" s="150" t="s">
        <v>270</v>
      </c>
      <c r="B60" s="151" t="s">
        <v>871</v>
      </c>
      <c r="C60" s="139">
        <v>1040519000</v>
      </c>
      <c r="D60" s="152" t="s">
        <v>1</v>
      </c>
      <c r="E60" s="152" t="s">
        <v>872</v>
      </c>
      <c r="H60" s="124" t="s">
        <v>1302</v>
      </c>
    </row>
    <row r="61" spans="1:8" x14ac:dyDescent="0.25">
      <c r="A61" s="150" t="s">
        <v>323</v>
      </c>
      <c r="B61" s="151" t="s">
        <v>269</v>
      </c>
      <c r="C61" s="139">
        <v>1040601000</v>
      </c>
      <c r="D61" s="152" t="s">
        <v>1</v>
      </c>
      <c r="E61" s="152" t="s">
        <v>873</v>
      </c>
      <c r="H61" s="124" t="s">
        <v>1295</v>
      </c>
    </row>
    <row r="62" spans="1:8" x14ac:dyDescent="0.25">
      <c r="A62" s="150" t="s">
        <v>324</v>
      </c>
      <c r="B62" s="151" t="s">
        <v>271</v>
      </c>
      <c r="C62" s="139">
        <v>1040602000</v>
      </c>
      <c r="D62" s="152" t="s">
        <v>1</v>
      </c>
      <c r="E62" s="152" t="s">
        <v>874</v>
      </c>
      <c r="H62" s="60" t="s">
        <v>1303</v>
      </c>
    </row>
    <row r="63" spans="1:8" x14ac:dyDescent="0.25">
      <c r="A63" s="150" t="s">
        <v>544</v>
      </c>
      <c r="B63" s="151" t="s">
        <v>22</v>
      </c>
      <c r="C63" s="139">
        <v>1060101000</v>
      </c>
      <c r="D63" s="152" t="s">
        <v>1</v>
      </c>
      <c r="E63" s="152" t="s">
        <v>875</v>
      </c>
      <c r="H63" s="60" t="s">
        <v>1304</v>
      </c>
    </row>
    <row r="64" spans="1:8" x14ac:dyDescent="0.25">
      <c r="A64" s="150" t="s">
        <v>545</v>
      </c>
      <c r="B64" s="151" t="s">
        <v>353</v>
      </c>
      <c r="C64" s="139">
        <v>1060299000</v>
      </c>
      <c r="D64" s="152" t="s">
        <v>1</v>
      </c>
      <c r="E64" s="152" t="s">
        <v>876</v>
      </c>
      <c r="H64" s="124" t="s">
        <v>1305</v>
      </c>
    </row>
    <row r="65" spans="1:8" x14ac:dyDescent="0.25">
      <c r="A65" s="150" t="s">
        <v>546</v>
      </c>
      <c r="B65" s="151" t="s">
        <v>354</v>
      </c>
      <c r="C65" s="139">
        <v>1060299100</v>
      </c>
      <c r="D65" s="152" t="s">
        <v>2</v>
      </c>
      <c r="E65" s="152" t="s">
        <v>877</v>
      </c>
      <c r="H65" s="124" t="s">
        <v>1306</v>
      </c>
    </row>
    <row r="66" spans="1:8" x14ac:dyDescent="0.25">
      <c r="A66" s="150" t="s">
        <v>547</v>
      </c>
      <c r="B66" s="151" t="s">
        <v>279</v>
      </c>
      <c r="C66" s="139">
        <v>1060301000</v>
      </c>
      <c r="D66" s="152" t="s">
        <v>1</v>
      </c>
      <c r="E66" s="152" t="s">
        <v>878</v>
      </c>
      <c r="H66" s="166" t="s">
        <v>1307</v>
      </c>
    </row>
    <row r="67" spans="1:8" x14ac:dyDescent="0.25">
      <c r="A67" s="150" t="s">
        <v>548</v>
      </c>
      <c r="B67" s="151" t="s">
        <v>355</v>
      </c>
      <c r="C67" s="139">
        <v>1060301100</v>
      </c>
      <c r="D67" s="152" t="s">
        <v>2</v>
      </c>
      <c r="E67" s="152" t="s">
        <v>879</v>
      </c>
      <c r="H67" s="60" t="s">
        <v>1308</v>
      </c>
    </row>
    <row r="68" spans="1:8" x14ac:dyDescent="0.25">
      <c r="A68" s="150" t="s">
        <v>549</v>
      </c>
      <c r="B68" s="151" t="s">
        <v>280</v>
      </c>
      <c r="C68" s="139">
        <v>1060304000</v>
      </c>
      <c r="D68" s="152" t="s">
        <v>1</v>
      </c>
      <c r="E68" s="152" t="s">
        <v>880</v>
      </c>
      <c r="H68" s="166" t="s">
        <v>1309</v>
      </c>
    </row>
    <row r="69" spans="1:8" x14ac:dyDescent="0.25">
      <c r="A69" s="150" t="s">
        <v>550</v>
      </c>
      <c r="B69" s="151" t="s">
        <v>356</v>
      </c>
      <c r="C69" s="139">
        <v>1060304100</v>
      </c>
      <c r="D69" s="152" t="s">
        <v>2</v>
      </c>
      <c r="E69" s="152" t="s">
        <v>881</v>
      </c>
      <c r="H69" s="124" t="s">
        <v>1310</v>
      </c>
    </row>
    <row r="70" spans="1:8" x14ac:dyDescent="0.25">
      <c r="A70" s="150" t="s">
        <v>551</v>
      </c>
      <c r="B70" s="151" t="s">
        <v>274</v>
      </c>
      <c r="C70" s="139">
        <v>1060305000</v>
      </c>
      <c r="D70" s="152" t="s">
        <v>1</v>
      </c>
      <c r="E70" s="152" t="s">
        <v>882</v>
      </c>
      <c r="H70" s="124"/>
    </row>
    <row r="71" spans="1:8" x14ac:dyDescent="0.25">
      <c r="A71" s="150" t="s">
        <v>552</v>
      </c>
      <c r="B71" s="151" t="s">
        <v>357</v>
      </c>
      <c r="C71" s="139">
        <v>1060305100</v>
      </c>
      <c r="D71" s="152" t="s">
        <v>2</v>
      </c>
      <c r="E71" s="152" t="s">
        <v>883</v>
      </c>
      <c r="H71" s="124"/>
    </row>
    <row r="72" spans="1:8" x14ac:dyDescent="0.25">
      <c r="A72" s="150" t="s">
        <v>553</v>
      </c>
      <c r="B72" s="151" t="s">
        <v>275</v>
      </c>
      <c r="C72" s="139">
        <v>1060401000</v>
      </c>
      <c r="D72" s="152" t="s">
        <v>1</v>
      </c>
      <c r="E72" s="152" t="s">
        <v>884</v>
      </c>
    </row>
    <row r="73" spans="1:8" x14ac:dyDescent="0.25">
      <c r="A73" s="150" t="s">
        <v>554</v>
      </c>
      <c r="B73" s="151" t="s">
        <v>358</v>
      </c>
      <c r="C73" s="139">
        <v>1060401100</v>
      </c>
      <c r="D73" s="152" t="s">
        <v>2</v>
      </c>
      <c r="E73" s="152" t="s">
        <v>885</v>
      </c>
    </row>
    <row r="74" spans="1:8" x14ac:dyDescent="0.25">
      <c r="A74" s="150" t="s">
        <v>555</v>
      </c>
      <c r="B74" s="151" t="s">
        <v>23</v>
      </c>
      <c r="C74" s="139">
        <v>1060499000</v>
      </c>
      <c r="D74" s="152" t="s">
        <v>1</v>
      </c>
      <c r="E74" s="152" t="s">
        <v>886</v>
      </c>
    </row>
    <row r="75" spans="1:8" x14ac:dyDescent="0.25">
      <c r="A75" s="150" t="s">
        <v>556</v>
      </c>
      <c r="B75" s="151" t="s">
        <v>359</v>
      </c>
      <c r="C75" s="139">
        <v>1060499100</v>
      </c>
      <c r="D75" s="152" t="s">
        <v>2</v>
      </c>
      <c r="E75" s="152" t="s">
        <v>887</v>
      </c>
    </row>
    <row r="76" spans="1:8" x14ac:dyDescent="0.25">
      <c r="A76" s="150" t="s">
        <v>557</v>
      </c>
      <c r="B76" s="151" t="s">
        <v>360</v>
      </c>
      <c r="C76" s="139">
        <v>1060501000</v>
      </c>
      <c r="D76" s="152" t="s">
        <v>1</v>
      </c>
      <c r="E76" s="152" t="s">
        <v>888</v>
      </c>
    </row>
    <row r="77" spans="1:8" x14ac:dyDescent="0.25">
      <c r="A77" s="150" t="s">
        <v>558</v>
      </c>
      <c r="B77" s="151" t="s">
        <v>361</v>
      </c>
      <c r="C77" s="139">
        <v>1060501100</v>
      </c>
      <c r="D77" s="152" t="s">
        <v>2</v>
      </c>
      <c r="E77" s="152" t="s">
        <v>889</v>
      </c>
    </row>
    <row r="78" spans="1:8" x14ac:dyDescent="0.25">
      <c r="A78" s="150" t="s">
        <v>559</v>
      </c>
      <c r="B78" s="151" t="s">
        <v>24</v>
      </c>
      <c r="C78" s="139">
        <v>1060502000</v>
      </c>
      <c r="D78" s="152" t="s">
        <v>1</v>
      </c>
      <c r="E78" s="152" t="s">
        <v>890</v>
      </c>
    </row>
    <row r="79" spans="1:8" x14ac:dyDescent="0.25">
      <c r="A79" s="150" t="s">
        <v>560</v>
      </c>
      <c r="B79" s="151" t="s">
        <v>362</v>
      </c>
      <c r="C79" s="139">
        <v>1060502100</v>
      </c>
      <c r="D79" s="152" t="s">
        <v>2</v>
      </c>
      <c r="E79" s="152" t="s">
        <v>891</v>
      </c>
    </row>
    <row r="80" spans="1:8" x14ac:dyDescent="0.25">
      <c r="A80" s="150" t="s">
        <v>561</v>
      </c>
      <c r="B80" s="151" t="s">
        <v>363</v>
      </c>
      <c r="C80" s="139">
        <v>1060503000</v>
      </c>
      <c r="D80" s="152" t="s">
        <v>1</v>
      </c>
      <c r="E80" s="152" t="s">
        <v>892</v>
      </c>
    </row>
    <row r="81" spans="1:5" x14ac:dyDescent="0.25">
      <c r="A81" s="150" t="s">
        <v>562</v>
      </c>
      <c r="B81" s="151" t="s">
        <v>364</v>
      </c>
      <c r="C81" s="139">
        <v>1060503100</v>
      </c>
      <c r="D81" s="152" t="s">
        <v>2</v>
      </c>
      <c r="E81" s="152" t="s">
        <v>893</v>
      </c>
    </row>
    <row r="82" spans="1:5" x14ac:dyDescent="0.25">
      <c r="A82" s="150" t="s">
        <v>563</v>
      </c>
      <c r="B82" s="151" t="s">
        <v>365</v>
      </c>
      <c r="C82" s="139">
        <v>1060504000</v>
      </c>
      <c r="D82" s="152" t="s">
        <v>1</v>
      </c>
      <c r="E82" s="152" t="s">
        <v>894</v>
      </c>
    </row>
    <row r="83" spans="1:5" x14ac:dyDescent="0.25">
      <c r="A83" s="150" t="s">
        <v>564</v>
      </c>
      <c r="B83" s="151" t="s">
        <v>366</v>
      </c>
      <c r="C83" s="139">
        <v>1060504100</v>
      </c>
      <c r="D83" s="152" t="s">
        <v>2</v>
      </c>
      <c r="E83" s="152" t="s">
        <v>895</v>
      </c>
    </row>
    <row r="84" spans="1:5" x14ac:dyDescent="0.25">
      <c r="A84" s="150" t="s">
        <v>565</v>
      </c>
      <c r="B84" s="151" t="s">
        <v>277</v>
      </c>
      <c r="C84" s="139">
        <v>1060505000</v>
      </c>
      <c r="D84" s="152" t="s">
        <v>1</v>
      </c>
      <c r="E84" s="152" t="s">
        <v>896</v>
      </c>
    </row>
    <row r="85" spans="1:5" x14ac:dyDescent="0.25">
      <c r="A85" s="150" t="s">
        <v>566</v>
      </c>
      <c r="B85" s="151" t="s">
        <v>367</v>
      </c>
      <c r="C85" s="139">
        <v>1060505100</v>
      </c>
      <c r="D85" s="152" t="s">
        <v>2</v>
      </c>
      <c r="E85" s="152" t="s">
        <v>897</v>
      </c>
    </row>
    <row r="86" spans="1:5" x14ac:dyDescent="0.25">
      <c r="A86" s="150" t="s">
        <v>567</v>
      </c>
      <c r="B86" s="151" t="s">
        <v>25</v>
      </c>
      <c r="C86" s="139">
        <v>1060507000</v>
      </c>
      <c r="D86" s="152" t="s">
        <v>1</v>
      </c>
      <c r="E86" s="152" t="s">
        <v>898</v>
      </c>
    </row>
    <row r="87" spans="1:5" x14ac:dyDescent="0.25">
      <c r="A87" s="150" t="s">
        <v>568</v>
      </c>
      <c r="B87" s="151" t="s">
        <v>368</v>
      </c>
      <c r="C87" s="139">
        <v>1060507100</v>
      </c>
      <c r="D87" s="152" t="s">
        <v>2</v>
      </c>
      <c r="E87" s="152" t="s">
        <v>899</v>
      </c>
    </row>
    <row r="88" spans="1:5" x14ac:dyDescent="0.25">
      <c r="A88" s="150" t="s">
        <v>569</v>
      </c>
      <c r="B88" s="151" t="s">
        <v>369</v>
      </c>
      <c r="C88" s="139">
        <v>1060508000</v>
      </c>
      <c r="D88" s="152" t="s">
        <v>1</v>
      </c>
      <c r="E88" s="152" t="s">
        <v>900</v>
      </c>
    </row>
    <row r="89" spans="1:5" x14ac:dyDescent="0.25">
      <c r="A89" s="150" t="s">
        <v>570</v>
      </c>
      <c r="B89" s="151" t="s">
        <v>370</v>
      </c>
      <c r="C89" s="139">
        <v>1060508100</v>
      </c>
      <c r="D89" s="152" t="s">
        <v>2</v>
      </c>
      <c r="E89" s="152" t="s">
        <v>901</v>
      </c>
    </row>
    <row r="90" spans="1:5" x14ac:dyDescent="0.25">
      <c r="A90" s="150" t="s">
        <v>571</v>
      </c>
      <c r="B90" s="151" t="s">
        <v>278</v>
      </c>
      <c r="C90" s="139">
        <v>1060509000</v>
      </c>
      <c r="D90" s="152" t="s">
        <v>1</v>
      </c>
      <c r="E90" s="152" t="s">
        <v>902</v>
      </c>
    </row>
    <row r="91" spans="1:5" x14ac:dyDescent="0.25">
      <c r="A91" s="150" t="s">
        <v>572</v>
      </c>
      <c r="B91" s="151" t="s">
        <v>371</v>
      </c>
      <c r="C91" s="139">
        <v>1060509100</v>
      </c>
      <c r="D91" s="152" t="s">
        <v>2</v>
      </c>
      <c r="E91" s="152" t="s">
        <v>903</v>
      </c>
    </row>
    <row r="92" spans="1:5" x14ac:dyDescent="0.25">
      <c r="A92" s="150" t="s">
        <v>573</v>
      </c>
      <c r="B92" s="151" t="s">
        <v>372</v>
      </c>
      <c r="C92" s="139">
        <v>1060510000</v>
      </c>
      <c r="D92" s="152" t="s">
        <v>1</v>
      </c>
      <c r="E92" s="152" t="s">
        <v>904</v>
      </c>
    </row>
    <row r="93" spans="1:5" x14ac:dyDescent="0.25">
      <c r="A93" s="150" t="s">
        <v>574</v>
      </c>
      <c r="B93" s="151" t="s">
        <v>373</v>
      </c>
      <c r="C93" s="139">
        <v>1060510100</v>
      </c>
      <c r="D93" s="152" t="s">
        <v>2</v>
      </c>
      <c r="E93" s="152" t="s">
        <v>905</v>
      </c>
    </row>
    <row r="94" spans="1:5" x14ac:dyDescent="0.25">
      <c r="A94" s="150" t="s">
        <v>575</v>
      </c>
      <c r="B94" s="151" t="s">
        <v>276</v>
      </c>
      <c r="C94" s="139">
        <v>1060511000</v>
      </c>
      <c r="D94" s="152" t="s">
        <v>1</v>
      </c>
      <c r="E94" s="152" t="s">
        <v>906</v>
      </c>
    </row>
    <row r="95" spans="1:5" x14ac:dyDescent="0.25">
      <c r="A95" s="150" t="s">
        <v>576</v>
      </c>
      <c r="B95" s="151" t="s">
        <v>374</v>
      </c>
      <c r="C95" s="139">
        <v>1060511100</v>
      </c>
      <c r="D95" s="152" t="s">
        <v>2</v>
      </c>
      <c r="E95" s="152" t="s">
        <v>907</v>
      </c>
    </row>
    <row r="96" spans="1:5" x14ac:dyDescent="0.25">
      <c r="A96" s="150" t="s">
        <v>577</v>
      </c>
      <c r="B96" s="151" t="s">
        <v>26</v>
      </c>
      <c r="C96" s="139">
        <v>1060513000</v>
      </c>
      <c r="D96" s="152" t="s">
        <v>1</v>
      </c>
      <c r="E96" s="152" t="s">
        <v>908</v>
      </c>
    </row>
    <row r="97" spans="1:5" x14ac:dyDescent="0.25">
      <c r="A97" s="150" t="s">
        <v>578</v>
      </c>
      <c r="B97" s="151" t="s">
        <v>375</v>
      </c>
      <c r="C97" s="139">
        <v>1060513100</v>
      </c>
      <c r="D97" s="152" t="s">
        <v>2</v>
      </c>
      <c r="E97" s="152" t="s">
        <v>909</v>
      </c>
    </row>
    <row r="98" spans="1:5" x14ac:dyDescent="0.25">
      <c r="A98" s="150" t="s">
        <v>579</v>
      </c>
      <c r="B98" s="151" t="s">
        <v>27</v>
      </c>
      <c r="C98" s="139">
        <v>1060514000</v>
      </c>
      <c r="D98" s="152" t="s">
        <v>1</v>
      </c>
      <c r="E98" s="152" t="s">
        <v>910</v>
      </c>
    </row>
    <row r="99" spans="1:5" x14ac:dyDescent="0.25">
      <c r="A99" s="150" t="s">
        <v>580</v>
      </c>
      <c r="B99" s="151" t="s">
        <v>376</v>
      </c>
      <c r="C99" s="139">
        <v>1060514100</v>
      </c>
      <c r="D99" s="152" t="s">
        <v>2</v>
      </c>
      <c r="E99" s="152" t="s">
        <v>911</v>
      </c>
    </row>
    <row r="100" spans="1:5" x14ac:dyDescent="0.25">
      <c r="A100" s="150" t="s">
        <v>581</v>
      </c>
      <c r="B100" s="151" t="s">
        <v>124</v>
      </c>
      <c r="C100" s="139">
        <v>1060599000</v>
      </c>
      <c r="D100" s="152" t="s">
        <v>1</v>
      </c>
      <c r="E100" s="152" t="s">
        <v>912</v>
      </c>
    </row>
    <row r="101" spans="1:5" x14ac:dyDescent="0.25">
      <c r="A101" s="150" t="s">
        <v>582</v>
      </c>
      <c r="B101" s="151" t="s">
        <v>377</v>
      </c>
      <c r="C101" s="139">
        <v>1060599100</v>
      </c>
      <c r="D101" s="152" t="s">
        <v>2</v>
      </c>
      <c r="E101" s="152" t="s">
        <v>913</v>
      </c>
    </row>
    <row r="102" spans="1:5" x14ac:dyDescent="0.25">
      <c r="A102" s="150" t="s">
        <v>583</v>
      </c>
      <c r="B102" s="151" t="s">
        <v>28</v>
      </c>
      <c r="C102" s="139">
        <v>1060601000</v>
      </c>
      <c r="D102" s="152" t="s">
        <v>1</v>
      </c>
      <c r="E102" s="152" t="s">
        <v>914</v>
      </c>
    </row>
    <row r="103" spans="1:5" x14ac:dyDescent="0.25">
      <c r="A103" s="150" t="s">
        <v>584</v>
      </c>
      <c r="B103" s="151" t="s">
        <v>378</v>
      </c>
      <c r="C103" s="139">
        <v>1060601100</v>
      </c>
      <c r="D103" s="152" t="s">
        <v>2</v>
      </c>
      <c r="E103" s="152" t="s">
        <v>915</v>
      </c>
    </row>
    <row r="104" spans="1:5" x14ac:dyDescent="0.25">
      <c r="A104" s="150" t="s">
        <v>585</v>
      </c>
      <c r="B104" s="151" t="s">
        <v>379</v>
      </c>
      <c r="C104" s="139">
        <v>1060603000</v>
      </c>
      <c r="D104" s="152" t="s">
        <v>1</v>
      </c>
      <c r="E104" s="152" t="s">
        <v>916</v>
      </c>
    </row>
    <row r="105" spans="1:5" x14ac:dyDescent="0.25">
      <c r="A105" s="150" t="s">
        <v>586</v>
      </c>
      <c r="B105" s="151" t="s">
        <v>380</v>
      </c>
      <c r="C105" s="139">
        <v>1060603100</v>
      </c>
      <c r="D105" s="152" t="s">
        <v>2</v>
      </c>
      <c r="E105" s="152" t="s">
        <v>917</v>
      </c>
    </row>
    <row r="106" spans="1:5" x14ac:dyDescent="0.25">
      <c r="A106" s="150" t="s">
        <v>587</v>
      </c>
      <c r="B106" s="151" t="s">
        <v>29</v>
      </c>
      <c r="C106" s="139">
        <v>1060604000</v>
      </c>
      <c r="D106" s="152" t="s">
        <v>1</v>
      </c>
      <c r="E106" s="152" t="s">
        <v>918</v>
      </c>
    </row>
    <row r="107" spans="1:5" x14ac:dyDescent="0.25">
      <c r="A107" s="150" t="s">
        <v>588</v>
      </c>
      <c r="B107" s="151" t="s">
        <v>381</v>
      </c>
      <c r="C107" s="139">
        <v>1060604100</v>
      </c>
      <c r="D107" s="152" t="s">
        <v>2</v>
      </c>
      <c r="E107" s="152" t="s">
        <v>919</v>
      </c>
    </row>
    <row r="108" spans="1:5" x14ac:dyDescent="0.25">
      <c r="A108" s="150" t="s">
        <v>589</v>
      </c>
      <c r="B108" s="151" t="s">
        <v>30</v>
      </c>
      <c r="C108" s="139">
        <v>1060699000</v>
      </c>
      <c r="D108" s="152" t="s">
        <v>1</v>
      </c>
      <c r="E108" s="152" t="s">
        <v>920</v>
      </c>
    </row>
    <row r="109" spans="1:5" x14ac:dyDescent="0.25">
      <c r="A109" s="150" t="s">
        <v>590</v>
      </c>
      <c r="B109" s="151" t="s">
        <v>382</v>
      </c>
      <c r="C109" s="139">
        <v>1060699100</v>
      </c>
      <c r="D109" s="152" t="s">
        <v>2</v>
      </c>
      <c r="E109" s="152" t="s">
        <v>921</v>
      </c>
    </row>
    <row r="110" spans="1:5" x14ac:dyDescent="0.25">
      <c r="A110" s="150" t="s">
        <v>591</v>
      </c>
      <c r="B110" s="151" t="s">
        <v>383</v>
      </c>
      <c r="C110" s="139">
        <v>1060701000</v>
      </c>
      <c r="D110" s="152" t="s">
        <v>1</v>
      </c>
      <c r="E110" s="152" t="s">
        <v>922</v>
      </c>
    </row>
    <row r="111" spans="1:5" x14ac:dyDescent="0.25">
      <c r="A111" s="150" t="s">
        <v>592</v>
      </c>
      <c r="B111" s="151" t="s">
        <v>384</v>
      </c>
      <c r="C111" s="139">
        <v>1060701100</v>
      </c>
      <c r="D111" s="152" t="s">
        <v>2</v>
      </c>
      <c r="E111" s="152" t="s">
        <v>923</v>
      </c>
    </row>
    <row r="112" spans="1:5" x14ac:dyDescent="0.25">
      <c r="A112" s="150" t="s">
        <v>593</v>
      </c>
      <c r="B112" s="151" t="s">
        <v>385</v>
      </c>
      <c r="C112" s="139">
        <v>1060702000</v>
      </c>
      <c r="D112" s="152" t="s">
        <v>1</v>
      </c>
      <c r="E112" s="152" t="s">
        <v>924</v>
      </c>
    </row>
    <row r="113" spans="1:5" x14ac:dyDescent="0.25">
      <c r="A113" s="150" t="s">
        <v>594</v>
      </c>
      <c r="B113" s="151" t="s">
        <v>386</v>
      </c>
      <c r="C113" s="139">
        <v>1060702100</v>
      </c>
      <c r="D113" s="152" t="s">
        <v>2</v>
      </c>
      <c r="E113" s="152" t="s">
        <v>925</v>
      </c>
    </row>
    <row r="114" spans="1:5" x14ac:dyDescent="0.25">
      <c r="A114" s="155" t="s">
        <v>926</v>
      </c>
      <c r="B114" s="156" t="s">
        <v>927</v>
      </c>
      <c r="C114" s="157">
        <v>1069801000</v>
      </c>
      <c r="D114" s="158" t="s">
        <v>1</v>
      </c>
      <c r="E114" s="158" t="s">
        <v>928</v>
      </c>
    </row>
    <row r="115" spans="1:5" x14ac:dyDescent="0.25">
      <c r="A115" s="155" t="s">
        <v>929</v>
      </c>
      <c r="B115" s="156" t="s">
        <v>930</v>
      </c>
      <c r="C115" s="157">
        <v>1069802000</v>
      </c>
      <c r="D115" s="158" t="s">
        <v>1</v>
      </c>
      <c r="E115" s="158" t="s">
        <v>931</v>
      </c>
    </row>
    <row r="116" spans="1:5" x14ac:dyDescent="0.25">
      <c r="A116" s="155" t="s">
        <v>932</v>
      </c>
      <c r="B116" s="156" t="s">
        <v>933</v>
      </c>
      <c r="C116" s="157">
        <v>1069803000</v>
      </c>
      <c r="D116" s="158" t="s">
        <v>1</v>
      </c>
      <c r="E116" s="158" t="s">
        <v>934</v>
      </c>
    </row>
    <row r="117" spans="1:5" x14ac:dyDescent="0.25">
      <c r="A117" s="150" t="s">
        <v>935</v>
      </c>
      <c r="B117" s="151" t="s">
        <v>936</v>
      </c>
      <c r="C117" s="139">
        <v>1069806000</v>
      </c>
      <c r="D117" s="152" t="s">
        <v>1</v>
      </c>
      <c r="E117" s="152" t="s">
        <v>937</v>
      </c>
    </row>
    <row r="118" spans="1:5" x14ac:dyDescent="0.25">
      <c r="A118" s="155" t="s">
        <v>595</v>
      </c>
      <c r="B118" s="156" t="s">
        <v>31</v>
      </c>
      <c r="C118" s="157">
        <v>1069899000</v>
      </c>
      <c r="D118" s="158" t="s">
        <v>1</v>
      </c>
      <c r="E118" s="158" t="s">
        <v>938</v>
      </c>
    </row>
    <row r="119" spans="1:5" x14ac:dyDescent="0.25">
      <c r="A119" s="150" t="s">
        <v>596</v>
      </c>
      <c r="B119" s="151" t="s">
        <v>387</v>
      </c>
      <c r="C119" s="139">
        <v>1069899100</v>
      </c>
      <c r="D119" s="152" t="s">
        <v>2</v>
      </c>
      <c r="E119" s="152" t="s">
        <v>939</v>
      </c>
    </row>
    <row r="120" spans="1:5" x14ac:dyDescent="0.25">
      <c r="A120" s="159" t="s">
        <v>940</v>
      </c>
      <c r="B120" s="151" t="s">
        <v>941</v>
      </c>
      <c r="C120" s="139">
        <v>1080102000</v>
      </c>
      <c r="D120" s="152" t="s">
        <v>1</v>
      </c>
      <c r="E120" s="152" t="s">
        <v>942</v>
      </c>
    </row>
    <row r="121" spans="1:5" x14ac:dyDescent="0.25">
      <c r="A121" s="159" t="s">
        <v>943</v>
      </c>
      <c r="B121" s="151" t="s">
        <v>944</v>
      </c>
      <c r="C121" s="139">
        <v>1080102100</v>
      </c>
      <c r="D121" s="152" t="s">
        <v>2</v>
      </c>
      <c r="E121" s="152" t="s">
        <v>945</v>
      </c>
    </row>
    <row r="122" spans="1:5" x14ac:dyDescent="0.25">
      <c r="A122" s="159" t="s">
        <v>946</v>
      </c>
      <c r="B122" s="151" t="s">
        <v>947</v>
      </c>
      <c r="C122" s="139">
        <v>1080199000</v>
      </c>
      <c r="D122" s="152" t="s">
        <v>1</v>
      </c>
      <c r="E122" s="152" t="s">
        <v>948</v>
      </c>
    </row>
    <row r="123" spans="1:5" x14ac:dyDescent="0.25">
      <c r="A123" s="150" t="s">
        <v>9</v>
      </c>
      <c r="B123" s="151" t="s">
        <v>122</v>
      </c>
      <c r="C123" s="139">
        <v>1990102000</v>
      </c>
      <c r="D123" s="152" t="s">
        <v>1</v>
      </c>
      <c r="E123" s="152" t="s">
        <v>949</v>
      </c>
    </row>
    <row r="124" spans="1:5" x14ac:dyDescent="0.25">
      <c r="A124" s="159" t="s">
        <v>950</v>
      </c>
      <c r="B124" s="151" t="s">
        <v>951</v>
      </c>
      <c r="C124" s="139">
        <v>1990101000</v>
      </c>
      <c r="D124" s="152" t="s">
        <v>1</v>
      </c>
      <c r="E124" s="152" t="s">
        <v>952</v>
      </c>
    </row>
    <row r="125" spans="1:5" x14ac:dyDescent="0.25">
      <c r="A125" s="150" t="s">
        <v>597</v>
      </c>
      <c r="B125" s="151" t="s">
        <v>238</v>
      </c>
      <c r="C125" s="139">
        <v>1990103000</v>
      </c>
      <c r="D125" s="152" t="s">
        <v>1</v>
      </c>
      <c r="E125" s="152" t="s">
        <v>953</v>
      </c>
    </row>
    <row r="126" spans="1:5" x14ac:dyDescent="0.25">
      <c r="A126" s="150" t="s">
        <v>12</v>
      </c>
      <c r="B126" s="151" t="s">
        <v>16</v>
      </c>
      <c r="C126" s="139">
        <v>1990104000</v>
      </c>
      <c r="D126" s="152" t="s">
        <v>1</v>
      </c>
      <c r="E126" s="152" t="s">
        <v>954</v>
      </c>
    </row>
    <row r="127" spans="1:5" x14ac:dyDescent="0.25">
      <c r="A127" s="150" t="s">
        <v>598</v>
      </c>
      <c r="B127" s="151" t="s">
        <v>21</v>
      </c>
      <c r="C127" s="139">
        <v>1990201000</v>
      </c>
      <c r="D127" s="152" t="s">
        <v>1</v>
      </c>
      <c r="E127" s="152" t="s">
        <v>955</v>
      </c>
    </row>
    <row r="128" spans="1:5" x14ac:dyDescent="0.25">
      <c r="A128" s="150" t="s">
        <v>599</v>
      </c>
      <c r="B128" s="151" t="s">
        <v>19</v>
      </c>
      <c r="C128" s="139">
        <v>1990202000</v>
      </c>
      <c r="D128" s="152" t="s">
        <v>1</v>
      </c>
      <c r="E128" s="152" t="s">
        <v>956</v>
      </c>
    </row>
    <row r="129" spans="1:9" x14ac:dyDescent="0.25">
      <c r="A129" s="150" t="s">
        <v>600</v>
      </c>
      <c r="B129" s="151" t="s">
        <v>272</v>
      </c>
      <c r="C129" s="139">
        <v>1990205000</v>
      </c>
      <c r="D129" s="152" t="s">
        <v>1</v>
      </c>
      <c r="E129" s="152" t="s">
        <v>957</v>
      </c>
    </row>
    <row r="130" spans="1:9" x14ac:dyDescent="0.25">
      <c r="A130" s="150" t="s">
        <v>601</v>
      </c>
      <c r="B130" s="151" t="s">
        <v>273</v>
      </c>
      <c r="C130" s="139">
        <v>1990299000</v>
      </c>
      <c r="D130" s="152" t="s">
        <v>1</v>
      </c>
      <c r="E130" s="152" t="s">
        <v>958</v>
      </c>
    </row>
    <row r="131" spans="1:9" x14ac:dyDescent="0.25">
      <c r="A131" s="150" t="s">
        <v>602</v>
      </c>
      <c r="B131" s="151" t="s">
        <v>20</v>
      </c>
      <c r="C131" s="139">
        <v>1990301000</v>
      </c>
      <c r="D131" s="152" t="s">
        <v>1</v>
      </c>
      <c r="E131" s="152" t="s">
        <v>959</v>
      </c>
    </row>
    <row r="132" spans="1:9" x14ac:dyDescent="0.25">
      <c r="A132" s="150" t="s">
        <v>603</v>
      </c>
      <c r="B132" s="151" t="s">
        <v>388</v>
      </c>
      <c r="C132" s="139">
        <v>1990302000</v>
      </c>
      <c r="D132" s="152" t="s">
        <v>1</v>
      </c>
      <c r="E132" s="152" t="s">
        <v>960</v>
      </c>
    </row>
    <row r="133" spans="1:9" x14ac:dyDescent="0.25">
      <c r="A133" s="150" t="s">
        <v>604</v>
      </c>
      <c r="B133" s="151" t="s">
        <v>44</v>
      </c>
      <c r="C133" s="139">
        <v>1999999000</v>
      </c>
      <c r="D133" s="152" t="s">
        <v>1</v>
      </c>
      <c r="E133" s="152" t="s">
        <v>961</v>
      </c>
    </row>
    <row r="134" spans="1:9" x14ac:dyDescent="0.25">
      <c r="A134" s="150" t="s">
        <v>962</v>
      </c>
      <c r="B134" s="151" t="s">
        <v>963</v>
      </c>
      <c r="C134" s="139">
        <v>1999999000</v>
      </c>
      <c r="D134" s="152" t="s">
        <v>1</v>
      </c>
      <c r="E134" s="152" t="s">
        <v>964</v>
      </c>
    </row>
    <row r="135" spans="1:9" x14ac:dyDescent="0.25">
      <c r="A135" s="150" t="s">
        <v>605</v>
      </c>
      <c r="B135" s="151" t="s">
        <v>389</v>
      </c>
      <c r="C135" s="139">
        <v>1999999100</v>
      </c>
      <c r="D135" s="152" t="s">
        <v>2</v>
      </c>
      <c r="E135" s="152" t="s">
        <v>965</v>
      </c>
    </row>
    <row r="136" spans="1:9" x14ac:dyDescent="0.25">
      <c r="A136" s="150" t="s">
        <v>606</v>
      </c>
      <c r="B136" s="151" t="s">
        <v>45</v>
      </c>
      <c r="C136" s="139">
        <v>2010101000</v>
      </c>
      <c r="D136" s="152" t="s">
        <v>2</v>
      </c>
      <c r="E136" s="152" t="s">
        <v>966</v>
      </c>
    </row>
    <row r="137" spans="1:9" x14ac:dyDescent="0.25">
      <c r="A137" s="150" t="s">
        <v>1300</v>
      </c>
      <c r="B137" s="151" t="s">
        <v>47</v>
      </c>
      <c r="C137" s="139">
        <v>2010102000</v>
      </c>
      <c r="D137" s="152" t="s">
        <v>2</v>
      </c>
      <c r="E137" s="152" t="s">
        <v>967</v>
      </c>
    </row>
    <row r="138" spans="1:9" x14ac:dyDescent="0.25">
      <c r="A138" s="150" t="s">
        <v>968</v>
      </c>
      <c r="B138" s="151" t="s">
        <v>47</v>
      </c>
      <c r="C138" s="139">
        <v>2010102000</v>
      </c>
      <c r="D138" s="152" t="s">
        <v>2</v>
      </c>
      <c r="E138" s="152" t="s">
        <v>967</v>
      </c>
    </row>
    <row r="139" spans="1:9" x14ac:dyDescent="0.25">
      <c r="A139" s="150" t="s">
        <v>607</v>
      </c>
      <c r="B139" s="151" t="s">
        <v>46</v>
      </c>
      <c r="C139" s="139">
        <v>2010104000</v>
      </c>
      <c r="D139" s="152" t="s">
        <v>2</v>
      </c>
      <c r="E139" s="152" t="s">
        <v>969</v>
      </c>
      <c r="F139" s="140"/>
      <c r="G139" s="141"/>
      <c r="H139" s="141"/>
      <c r="I139" s="141"/>
    </row>
    <row r="140" spans="1:9" x14ac:dyDescent="0.25">
      <c r="A140" s="150" t="s">
        <v>608</v>
      </c>
      <c r="B140" s="151" t="s">
        <v>390</v>
      </c>
      <c r="C140" s="139">
        <v>2010204000</v>
      </c>
      <c r="D140" s="152" t="s">
        <v>2</v>
      </c>
      <c r="E140" s="152" t="s">
        <v>970</v>
      </c>
      <c r="F140" s="140"/>
      <c r="G140" s="141"/>
      <c r="H140" s="141"/>
      <c r="I140" s="141"/>
    </row>
    <row r="141" spans="1:9" x14ac:dyDescent="0.25">
      <c r="A141" s="150" t="s">
        <v>609</v>
      </c>
      <c r="B141" s="151" t="s">
        <v>391</v>
      </c>
      <c r="C141" s="139">
        <v>2010205000</v>
      </c>
      <c r="D141" s="152" t="s">
        <v>2</v>
      </c>
      <c r="E141" s="152" t="s">
        <v>971</v>
      </c>
      <c r="F141" s="140"/>
      <c r="G141" s="141"/>
      <c r="H141" s="141"/>
      <c r="I141" s="141"/>
    </row>
    <row r="142" spans="1:9" x14ac:dyDescent="0.25">
      <c r="A142" s="150" t="s">
        <v>32</v>
      </c>
      <c r="B142" s="151" t="s">
        <v>4</v>
      </c>
      <c r="C142" s="139">
        <v>2020101000</v>
      </c>
      <c r="D142" s="152" t="s">
        <v>2</v>
      </c>
      <c r="E142" s="152" t="s">
        <v>972</v>
      </c>
      <c r="F142" s="140"/>
      <c r="G142" s="141"/>
      <c r="H142" s="141"/>
      <c r="I142" s="141"/>
    </row>
    <row r="143" spans="1:9" x14ac:dyDescent="0.25">
      <c r="A143" s="150" t="s">
        <v>773</v>
      </c>
      <c r="B143" s="151" t="s">
        <v>774</v>
      </c>
      <c r="C143" s="139">
        <v>2020101001</v>
      </c>
      <c r="D143" s="152" t="s">
        <v>2</v>
      </c>
      <c r="E143" s="152" t="s">
        <v>972</v>
      </c>
      <c r="F143" s="140"/>
      <c r="G143" s="141"/>
      <c r="H143" s="141"/>
      <c r="I143" s="141"/>
    </row>
    <row r="144" spans="1:9" x14ac:dyDescent="0.25">
      <c r="A144" s="150" t="s">
        <v>775</v>
      </c>
      <c r="B144" s="151" t="s">
        <v>776</v>
      </c>
      <c r="C144" s="139">
        <v>2020101002</v>
      </c>
      <c r="D144" s="152" t="s">
        <v>2</v>
      </c>
      <c r="E144" s="152" t="s">
        <v>972</v>
      </c>
      <c r="F144" s="142"/>
      <c r="G144" s="141"/>
      <c r="H144" s="141"/>
      <c r="I144" s="141"/>
    </row>
    <row r="145" spans="1:5" x14ac:dyDescent="0.25">
      <c r="A145" s="150" t="s">
        <v>777</v>
      </c>
      <c r="B145" s="151" t="s">
        <v>778</v>
      </c>
      <c r="C145" s="139">
        <v>2020101003</v>
      </c>
      <c r="D145" s="152" t="s">
        <v>2</v>
      </c>
      <c r="E145" s="152" t="s">
        <v>972</v>
      </c>
    </row>
    <row r="146" spans="1:5" x14ac:dyDescent="0.25">
      <c r="A146" s="150" t="s">
        <v>779</v>
      </c>
      <c r="B146" s="151" t="s">
        <v>780</v>
      </c>
      <c r="C146" s="139">
        <v>2020101004</v>
      </c>
      <c r="D146" s="152" t="s">
        <v>2</v>
      </c>
      <c r="E146" s="152" t="s">
        <v>972</v>
      </c>
    </row>
    <row r="147" spans="1:5" x14ac:dyDescent="0.25">
      <c r="A147" s="150" t="s">
        <v>781</v>
      </c>
      <c r="B147" s="151" t="s">
        <v>782</v>
      </c>
      <c r="C147" s="139">
        <v>2020101005</v>
      </c>
      <c r="D147" s="152" t="s">
        <v>2</v>
      </c>
      <c r="E147" s="152" t="s">
        <v>972</v>
      </c>
    </row>
    <row r="148" spans="1:5" x14ac:dyDescent="0.25">
      <c r="A148" s="150" t="s">
        <v>783</v>
      </c>
      <c r="B148" s="151" t="s">
        <v>784</v>
      </c>
      <c r="C148" s="139">
        <v>2020101006</v>
      </c>
      <c r="D148" s="152" t="s">
        <v>2</v>
      </c>
      <c r="E148" s="152" t="s">
        <v>972</v>
      </c>
    </row>
    <row r="149" spans="1:5" x14ac:dyDescent="0.25">
      <c r="A149" s="150" t="s">
        <v>33</v>
      </c>
      <c r="B149" s="151" t="s">
        <v>48</v>
      </c>
      <c r="C149" s="139">
        <v>2020102000</v>
      </c>
      <c r="D149" s="152" t="s">
        <v>2</v>
      </c>
      <c r="E149" s="152" t="s">
        <v>973</v>
      </c>
    </row>
    <row r="150" spans="1:5" x14ac:dyDescent="0.25">
      <c r="A150" s="150" t="s">
        <v>325</v>
      </c>
      <c r="B150" s="151" t="s">
        <v>392</v>
      </c>
      <c r="C150" s="139">
        <v>2020102001</v>
      </c>
      <c r="D150" s="152" t="s">
        <v>2</v>
      </c>
      <c r="E150" s="152" t="s">
        <v>973</v>
      </c>
    </row>
    <row r="151" spans="1:5" x14ac:dyDescent="0.25">
      <c r="A151" s="150" t="s">
        <v>326</v>
      </c>
      <c r="B151" s="151" t="s">
        <v>393</v>
      </c>
      <c r="C151" s="139">
        <v>2020102002</v>
      </c>
      <c r="D151" s="152" t="s">
        <v>2</v>
      </c>
      <c r="E151" s="152" t="s">
        <v>973</v>
      </c>
    </row>
    <row r="152" spans="1:5" x14ac:dyDescent="0.25">
      <c r="A152" s="150" t="s">
        <v>486</v>
      </c>
      <c r="B152" s="151" t="s">
        <v>394</v>
      </c>
      <c r="C152" s="139">
        <v>2020102003</v>
      </c>
      <c r="D152" s="152" t="s">
        <v>2</v>
      </c>
      <c r="E152" s="152" t="s">
        <v>973</v>
      </c>
    </row>
    <row r="153" spans="1:5" x14ac:dyDescent="0.25">
      <c r="A153" s="150" t="s">
        <v>327</v>
      </c>
      <c r="B153" s="151" t="s">
        <v>395</v>
      </c>
      <c r="C153" s="139">
        <v>2020102004</v>
      </c>
      <c r="D153" s="152" t="s">
        <v>2</v>
      </c>
      <c r="E153" s="152" t="s">
        <v>973</v>
      </c>
    </row>
    <row r="154" spans="1:5" x14ac:dyDescent="0.25">
      <c r="A154" s="150" t="s">
        <v>328</v>
      </c>
      <c r="B154" s="151" t="s">
        <v>487</v>
      </c>
      <c r="C154" s="139">
        <v>2020102005</v>
      </c>
      <c r="D154" s="152" t="s">
        <v>2</v>
      </c>
      <c r="E154" s="152" t="s">
        <v>973</v>
      </c>
    </row>
    <row r="155" spans="1:5" x14ac:dyDescent="0.25">
      <c r="A155" s="150" t="s">
        <v>488</v>
      </c>
      <c r="B155" s="151" t="s">
        <v>489</v>
      </c>
      <c r="C155" s="139">
        <v>2020102006</v>
      </c>
      <c r="D155" s="152" t="s">
        <v>2</v>
      </c>
      <c r="E155" s="152" t="s">
        <v>973</v>
      </c>
    </row>
    <row r="156" spans="1:5" x14ac:dyDescent="0.25">
      <c r="A156" s="150" t="s">
        <v>490</v>
      </c>
      <c r="B156" s="151" t="s">
        <v>491</v>
      </c>
      <c r="C156" s="139">
        <v>2020102007</v>
      </c>
      <c r="D156" s="152" t="s">
        <v>2</v>
      </c>
      <c r="E156" s="152" t="s">
        <v>973</v>
      </c>
    </row>
    <row r="157" spans="1:5" x14ac:dyDescent="0.25">
      <c r="A157" s="150" t="s">
        <v>492</v>
      </c>
      <c r="B157" s="151" t="s">
        <v>493</v>
      </c>
      <c r="C157" s="139">
        <v>2020102008</v>
      </c>
      <c r="D157" s="152" t="s">
        <v>2</v>
      </c>
      <c r="E157" s="152" t="s">
        <v>973</v>
      </c>
    </row>
    <row r="158" spans="1:5" x14ac:dyDescent="0.25">
      <c r="A158" s="150" t="s">
        <v>34</v>
      </c>
      <c r="B158" s="151" t="s">
        <v>396</v>
      </c>
      <c r="C158" s="139">
        <v>2020103000</v>
      </c>
      <c r="D158" s="152" t="s">
        <v>2</v>
      </c>
      <c r="E158" s="152" t="s">
        <v>974</v>
      </c>
    </row>
    <row r="159" spans="1:5" x14ac:dyDescent="0.25">
      <c r="A159" s="150" t="s">
        <v>329</v>
      </c>
      <c r="B159" s="151" t="s">
        <v>397</v>
      </c>
      <c r="C159" s="139">
        <v>2020103001</v>
      </c>
      <c r="D159" s="152" t="s">
        <v>2</v>
      </c>
      <c r="E159" s="152" t="s">
        <v>974</v>
      </c>
    </row>
    <row r="160" spans="1:5" x14ac:dyDescent="0.25">
      <c r="A160" s="150" t="s">
        <v>330</v>
      </c>
      <c r="B160" s="151" t="s">
        <v>398</v>
      </c>
      <c r="C160" s="139">
        <v>2020103002</v>
      </c>
      <c r="D160" s="152" t="s">
        <v>2</v>
      </c>
      <c r="E160" s="152" t="s">
        <v>974</v>
      </c>
    </row>
    <row r="161" spans="1:5" x14ac:dyDescent="0.25">
      <c r="A161" s="150" t="s">
        <v>331</v>
      </c>
      <c r="B161" s="151" t="s">
        <v>399</v>
      </c>
      <c r="C161" s="139">
        <v>2020103003</v>
      </c>
      <c r="D161" s="152" t="s">
        <v>2</v>
      </c>
      <c r="E161" s="152" t="s">
        <v>974</v>
      </c>
    </row>
    <row r="162" spans="1:5" x14ac:dyDescent="0.25">
      <c r="A162" s="150" t="s">
        <v>494</v>
      </c>
      <c r="B162" s="151" t="s">
        <v>495</v>
      </c>
      <c r="C162" s="139">
        <v>2020103004</v>
      </c>
      <c r="D162" s="152" t="s">
        <v>2</v>
      </c>
      <c r="E162" s="152" t="s">
        <v>974</v>
      </c>
    </row>
    <row r="163" spans="1:5" x14ac:dyDescent="0.25">
      <c r="A163" s="150" t="s">
        <v>496</v>
      </c>
      <c r="B163" s="151" t="s">
        <v>612</v>
      </c>
      <c r="C163" s="139">
        <v>2020103005</v>
      </c>
      <c r="D163" s="152" t="s">
        <v>2</v>
      </c>
      <c r="E163" s="152" t="s">
        <v>974</v>
      </c>
    </row>
    <row r="164" spans="1:5" x14ac:dyDescent="0.25">
      <c r="A164" s="150" t="s">
        <v>35</v>
      </c>
      <c r="B164" s="151" t="s">
        <v>400</v>
      </c>
      <c r="C164" s="139">
        <v>2020104000</v>
      </c>
      <c r="D164" s="152" t="s">
        <v>2</v>
      </c>
      <c r="E164" s="152" t="s">
        <v>975</v>
      </c>
    </row>
    <row r="165" spans="1:5" x14ac:dyDescent="0.25">
      <c r="A165" s="150" t="s">
        <v>36</v>
      </c>
      <c r="B165" s="151" t="s">
        <v>282</v>
      </c>
      <c r="C165" s="139">
        <v>2020105000</v>
      </c>
      <c r="D165" s="152" t="s">
        <v>2</v>
      </c>
      <c r="E165" s="152" t="s">
        <v>976</v>
      </c>
    </row>
    <row r="166" spans="1:5" x14ac:dyDescent="0.25">
      <c r="A166" s="160" t="s">
        <v>790</v>
      </c>
      <c r="B166" s="151" t="s">
        <v>791</v>
      </c>
      <c r="C166" s="139">
        <v>2020106000</v>
      </c>
      <c r="D166" s="152" t="s">
        <v>2</v>
      </c>
      <c r="E166" s="161" t="s">
        <v>977</v>
      </c>
    </row>
    <row r="167" spans="1:5" x14ac:dyDescent="0.25">
      <c r="A167" s="150" t="s">
        <v>610</v>
      </c>
      <c r="B167" s="151" t="s">
        <v>611</v>
      </c>
      <c r="C167" s="139">
        <v>2020109000</v>
      </c>
      <c r="D167" s="152" t="s">
        <v>2</v>
      </c>
      <c r="E167" s="152" t="s">
        <v>978</v>
      </c>
    </row>
    <row r="168" spans="1:5" x14ac:dyDescent="0.25">
      <c r="A168" s="150" t="s">
        <v>613</v>
      </c>
      <c r="B168" s="151" t="s">
        <v>49</v>
      </c>
      <c r="C168" s="139">
        <v>2030101000</v>
      </c>
      <c r="D168" s="152" t="s">
        <v>2</v>
      </c>
      <c r="E168" s="152" t="s">
        <v>979</v>
      </c>
    </row>
    <row r="169" spans="1:5" x14ac:dyDescent="0.25">
      <c r="A169" s="150" t="s">
        <v>614</v>
      </c>
      <c r="B169" s="151" t="s">
        <v>401</v>
      </c>
      <c r="C169" s="139">
        <v>2030103000</v>
      </c>
      <c r="D169" s="152" t="s">
        <v>2</v>
      </c>
      <c r="E169" s="152" t="s">
        <v>980</v>
      </c>
    </row>
    <row r="170" spans="1:5" x14ac:dyDescent="0.25">
      <c r="A170" s="150" t="s">
        <v>615</v>
      </c>
      <c r="B170" s="151" t="s">
        <v>283</v>
      </c>
      <c r="C170" s="139">
        <v>2030105000</v>
      </c>
      <c r="D170" s="152" t="s">
        <v>2</v>
      </c>
      <c r="E170" s="152" t="s">
        <v>981</v>
      </c>
    </row>
    <row r="171" spans="1:5" x14ac:dyDescent="0.25">
      <c r="A171" s="154" t="s">
        <v>982</v>
      </c>
      <c r="B171" s="151" t="s">
        <v>983</v>
      </c>
      <c r="C171" s="139">
        <v>2040101000</v>
      </c>
      <c r="D171" s="152" t="s">
        <v>2</v>
      </c>
      <c r="E171" s="152" t="s">
        <v>984</v>
      </c>
    </row>
    <row r="172" spans="1:5" x14ac:dyDescent="0.25">
      <c r="A172" s="150" t="s">
        <v>616</v>
      </c>
      <c r="B172" s="151" t="s">
        <v>402</v>
      </c>
      <c r="C172" s="139">
        <v>2040104000</v>
      </c>
      <c r="D172" s="152" t="s">
        <v>2</v>
      </c>
      <c r="E172" s="152" t="s">
        <v>985</v>
      </c>
    </row>
    <row r="173" spans="1:5" x14ac:dyDescent="0.25">
      <c r="A173" s="154" t="s">
        <v>771</v>
      </c>
      <c r="B173" s="151" t="s">
        <v>986</v>
      </c>
      <c r="C173" s="139">
        <v>2040108000</v>
      </c>
      <c r="D173" s="152" t="s">
        <v>2</v>
      </c>
      <c r="E173" s="152" t="s">
        <v>987</v>
      </c>
    </row>
    <row r="174" spans="1:5" x14ac:dyDescent="0.25">
      <c r="A174" s="150" t="s">
        <v>38</v>
      </c>
      <c r="B174" s="151" t="s">
        <v>988</v>
      </c>
      <c r="C174" s="139">
        <v>2050199000</v>
      </c>
      <c r="D174" s="152" t="s">
        <v>2</v>
      </c>
      <c r="E174" s="152" t="s">
        <v>989</v>
      </c>
    </row>
    <row r="175" spans="1:5" x14ac:dyDescent="0.25">
      <c r="A175" s="150" t="s">
        <v>990</v>
      </c>
      <c r="B175" s="151" t="s">
        <v>787</v>
      </c>
      <c r="C175" s="139">
        <v>2060102000</v>
      </c>
      <c r="D175" s="152" t="s">
        <v>2</v>
      </c>
      <c r="E175" s="152" t="s">
        <v>991</v>
      </c>
    </row>
    <row r="176" spans="1:5" x14ac:dyDescent="0.25">
      <c r="A176" s="150" t="s">
        <v>992</v>
      </c>
      <c r="B176" s="151" t="s">
        <v>787</v>
      </c>
      <c r="C176" s="139">
        <v>2060102000</v>
      </c>
      <c r="D176" s="152" t="s">
        <v>2</v>
      </c>
      <c r="E176" s="152" t="s">
        <v>991</v>
      </c>
    </row>
    <row r="177" spans="1:5" x14ac:dyDescent="0.25">
      <c r="A177" s="150" t="s">
        <v>37</v>
      </c>
      <c r="B177" s="151" t="s">
        <v>50</v>
      </c>
      <c r="C177" s="139">
        <v>2999999000</v>
      </c>
      <c r="D177" s="152" t="s">
        <v>2</v>
      </c>
      <c r="E177" s="152" t="s">
        <v>993</v>
      </c>
    </row>
    <row r="178" spans="1:5" x14ac:dyDescent="0.25">
      <c r="A178" s="150" t="s">
        <v>619</v>
      </c>
      <c r="B178" s="151" t="s">
        <v>620</v>
      </c>
      <c r="C178" s="139">
        <v>3010101000</v>
      </c>
      <c r="D178" s="152" t="s">
        <v>2</v>
      </c>
      <c r="E178" s="152" t="s">
        <v>994</v>
      </c>
    </row>
    <row r="179" spans="1:5" x14ac:dyDescent="0.25">
      <c r="A179" s="150" t="s">
        <v>621</v>
      </c>
      <c r="B179" s="151" t="s">
        <v>622</v>
      </c>
      <c r="C179" s="139">
        <v>3010101000</v>
      </c>
      <c r="D179" s="152" t="s">
        <v>2</v>
      </c>
      <c r="E179" s="152" t="s">
        <v>994</v>
      </c>
    </row>
    <row r="180" spans="1:5" x14ac:dyDescent="0.25">
      <c r="A180" s="150" t="s">
        <v>623</v>
      </c>
      <c r="B180" s="151" t="s">
        <v>405</v>
      </c>
      <c r="C180" s="139">
        <v>3030101000</v>
      </c>
      <c r="D180" s="152" t="s">
        <v>2</v>
      </c>
      <c r="E180" s="152" t="s">
        <v>995</v>
      </c>
    </row>
    <row r="181" spans="1:5" x14ac:dyDescent="0.25">
      <c r="A181" s="150" t="s">
        <v>996</v>
      </c>
      <c r="B181" s="151" t="s">
        <v>997</v>
      </c>
      <c r="C181" s="139">
        <v>4020199099</v>
      </c>
      <c r="D181" s="152" t="s">
        <v>2</v>
      </c>
      <c r="E181" s="152" t="s">
        <v>998</v>
      </c>
    </row>
    <row r="182" spans="1:5" x14ac:dyDescent="0.25">
      <c r="A182" s="150" t="s">
        <v>39</v>
      </c>
      <c r="B182" s="151" t="s">
        <v>999</v>
      </c>
      <c r="C182" s="139">
        <v>4020199099</v>
      </c>
      <c r="D182" s="152" t="s">
        <v>2</v>
      </c>
      <c r="E182" s="152" t="s">
        <v>1000</v>
      </c>
    </row>
    <row r="183" spans="1:5" x14ac:dyDescent="0.25">
      <c r="A183" s="150" t="s">
        <v>284</v>
      </c>
      <c r="B183" s="151" t="s">
        <v>1001</v>
      </c>
      <c r="C183" s="139">
        <v>4020199099</v>
      </c>
      <c r="D183" s="152" t="s">
        <v>2</v>
      </c>
      <c r="E183" s="152" t="s">
        <v>1002</v>
      </c>
    </row>
    <row r="184" spans="1:5" x14ac:dyDescent="0.25">
      <c r="A184" s="150" t="s">
        <v>40</v>
      </c>
      <c r="B184" s="151" t="s">
        <v>406</v>
      </c>
      <c r="C184" s="139">
        <v>4020199099</v>
      </c>
      <c r="D184" s="152" t="s">
        <v>2</v>
      </c>
      <c r="E184" s="152" t="s">
        <v>1003</v>
      </c>
    </row>
    <row r="185" spans="1:5" x14ac:dyDescent="0.25">
      <c r="A185" s="150" t="s">
        <v>41</v>
      </c>
      <c r="B185" s="151" t="s">
        <v>1004</v>
      </c>
      <c r="C185" s="139">
        <v>4020199099</v>
      </c>
      <c r="D185" s="152" t="s">
        <v>2</v>
      </c>
      <c r="E185" s="152" t="s">
        <v>1005</v>
      </c>
    </row>
    <row r="186" spans="1:5" x14ac:dyDescent="0.25">
      <c r="A186" s="150" t="s">
        <v>42</v>
      </c>
      <c r="B186" s="151" t="s">
        <v>1006</v>
      </c>
      <c r="C186" s="139">
        <v>4020199099</v>
      </c>
      <c r="D186" s="152" t="s">
        <v>2</v>
      </c>
      <c r="E186" s="152" t="s">
        <v>1007</v>
      </c>
    </row>
    <row r="187" spans="1:5" x14ac:dyDescent="0.25">
      <c r="A187" s="150" t="s">
        <v>43</v>
      </c>
      <c r="B187" s="151" t="s">
        <v>407</v>
      </c>
      <c r="C187" s="139">
        <v>4020199099</v>
      </c>
      <c r="D187" s="152" t="s">
        <v>2</v>
      </c>
      <c r="E187" s="152" t="s">
        <v>1008</v>
      </c>
    </row>
    <row r="188" spans="1:5" x14ac:dyDescent="0.25">
      <c r="A188" s="150" t="s">
        <v>51</v>
      </c>
      <c r="B188" s="151" t="s">
        <v>408</v>
      </c>
      <c r="C188" s="139">
        <v>4020199099</v>
      </c>
      <c r="D188" s="152" t="s">
        <v>2</v>
      </c>
      <c r="E188" s="152" t="s">
        <v>1009</v>
      </c>
    </row>
    <row r="189" spans="1:5" x14ac:dyDescent="0.25">
      <c r="A189" s="150" t="s">
        <v>52</v>
      </c>
      <c r="B189" s="151" t="s">
        <v>409</v>
      </c>
      <c r="C189" s="139">
        <v>4020199099</v>
      </c>
      <c r="D189" s="152" t="s">
        <v>2</v>
      </c>
      <c r="E189" s="152" t="s">
        <v>1010</v>
      </c>
    </row>
    <row r="190" spans="1:5" x14ac:dyDescent="0.25">
      <c r="A190" s="150" t="s">
        <v>53</v>
      </c>
      <c r="B190" s="151" t="s">
        <v>410</v>
      </c>
      <c r="C190" s="139">
        <v>4020199099</v>
      </c>
      <c r="D190" s="152" t="s">
        <v>2</v>
      </c>
      <c r="E190" s="152" t="s">
        <v>1011</v>
      </c>
    </row>
    <row r="191" spans="1:5" x14ac:dyDescent="0.25">
      <c r="A191" s="150" t="s">
        <v>1012</v>
      </c>
      <c r="B191" s="151" t="s">
        <v>1013</v>
      </c>
      <c r="C191" s="139">
        <v>4020205000</v>
      </c>
      <c r="D191" s="152" t="s">
        <v>2</v>
      </c>
      <c r="E191" s="152" t="s">
        <v>1014</v>
      </c>
    </row>
    <row r="192" spans="1:5" x14ac:dyDescent="0.25">
      <c r="A192" s="150" t="s">
        <v>55</v>
      </c>
      <c r="B192" s="151" t="s">
        <v>411</v>
      </c>
      <c r="C192" s="139">
        <v>4020205001</v>
      </c>
      <c r="D192" s="152" t="s">
        <v>2</v>
      </c>
      <c r="E192" s="152" t="s">
        <v>1015</v>
      </c>
    </row>
    <row r="193" spans="1:5" x14ac:dyDescent="0.25">
      <c r="A193" s="150" t="s">
        <v>56</v>
      </c>
      <c r="B193" s="151" t="s">
        <v>412</v>
      </c>
      <c r="C193" s="139">
        <v>4020205002</v>
      </c>
      <c r="D193" s="152" t="s">
        <v>2</v>
      </c>
      <c r="E193" s="152" t="s">
        <v>1016</v>
      </c>
    </row>
    <row r="194" spans="1:5" x14ac:dyDescent="0.25">
      <c r="A194" s="150" t="s">
        <v>57</v>
      </c>
      <c r="B194" s="151" t="s">
        <v>413</v>
      </c>
      <c r="C194" s="139">
        <v>4020205003</v>
      </c>
      <c r="D194" s="152" t="s">
        <v>2</v>
      </c>
      <c r="E194" s="152" t="s">
        <v>1017</v>
      </c>
    </row>
    <row r="195" spans="1:5" x14ac:dyDescent="0.25">
      <c r="A195" s="150" t="s">
        <v>58</v>
      </c>
      <c r="B195" s="151" t="s">
        <v>66</v>
      </c>
      <c r="C195" s="139">
        <v>4020205004</v>
      </c>
      <c r="D195" s="152" t="s">
        <v>2</v>
      </c>
      <c r="E195" s="152" t="s">
        <v>1018</v>
      </c>
    </row>
    <row r="196" spans="1:5" x14ac:dyDescent="0.25">
      <c r="A196" s="150" t="s">
        <v>1019</v>
      </c>
      <c r="B196" s="151" t="s">
        <v>1020</v>
      </c>
      <c r="C196" s="139">
        <v>4020205005</v>
      </c>
      <c r="D196" s="152" t="s">
        <v>2</v>
      </c>
      <c r="E196" s="152" t="s">
        <v>1021</v>
      </c>
    </row>
    <row r="197" spans="1:5" x14ac:dyDescent="0.25">
      <c r="A197" s="150" t="s">
        <v>59</v>
      </c>
      <c r="B197" s="151" t="s">
        <v>414</v>
      </c>
      <c r="C197" s="139">
        <v>4020213000</v>
      </c>
      <c r="D197" s="152" t="s">
        <v>2</v>
      </c>
      <c r="E197" s="152" t="s">
        <v>1022</v>
      </c>
    </row>
    <row r="198" spans="1:5" x14ac:dyDescent="0.25">
      <c r="A198" s="150" t="s">
        <v>624</v>
      </c>
      <c r="B198" s="151" t="s">
        <v>67</v>
      </c>
      <c r="C198" s="139">
        <v>4020221000</v>
      </c>
      <c r="D198" s="152" t="s">
        <v>2</v>
      </c>
      <c r="E198" s="152" t="s">
        <v>1023</v>
      </c>
    </row>
    <row r="199" spans="1:5" x14ac:dyDescent="0.25">
      <c r="A199" s="150" t="s">
        <v>54</v>
      </c>
      <c r="B199" s="151" t="s">
        <v>415</v>
      </c>
      <c r="C199" s="139">
        <v>4020223000</v>
      </c>
      <c r="D199" s="152" t="s">
        <v>2</v>
      </c>
      <c r="E199" s="152" t="s">
        <v>1024</v>
      </c>
    </row>
    <row r="200" spans="1:5" x14ac:dyDescent="0.25">
      <c r="A200" s="150" t="s">
        <v>625</v>
      </c>
      <c r="B200" s="151" t="s">
        <v>416</v>
      </c>
      <c r="C200" s="139">
        <v>4030101000</v>
      </c>
      <c r="D200" s="152" t="s">
        <v>2</v>
      </c>
      <c r="E200" s="152" t="s">
        <v>1025</v>
      </c>
    </row>
    <row r="201" spans="1:5" x14ac:dyDescent="0.25">
      <c r="A201" s="150" t="s">
        <v>626</v>
      </c>
      <c r="B201" s="151" t="s">
        <v>285</v>
      </c>
      <c r="C201" s="139">
        <v>4030103000</v>
      </c>
      <c r="D201" s="152" t="s">
        <v>2</v>
      </c>
      <c r="E201" s="152" t="s">
        <v>1026</v>
      </c>
    </row>
    <row r="202" spans="1:5" x14ac:dyDescent="0.25">
      <c r="A202" s="150" t="s">
        <v>627</v>
      </c>
      <c r="B202" s="151" t="s">
        <v>417</v>
      </c>
      <c r="C202" s="139">
        <v>4030105000</v>
      </c>
      <c r="D202" s="152" t="s">
        <v>2</v>
      </c>
      <c r="E202" s="152" t="s">
        <v>1027</v>
      </c>
    </row>
    <row r="203" spans="1:5" x14ac:dyDescent="0.25">
      <c r="A203" s="150" t="s">
        <v>628</v>
      </c>
      <c r="B203" s="151" t="s">
        <v>418</v>
      </c>
      <c r="C203" s="139">
        <v>4030106000</v>
      </c>
      <c r="D203" s="152" t="s">
        <v>2</v>
      </c>
      <c r="E203" s="152" t="s">
        <v>1028</v>
      </c>
    </row>
    <row r="204" spans="1:5" x14ac:dyDescent="0.25">
      <c r="A204" s="150" t="s">
        <v>629</v>
      </c>
      <c r="B204" s="151" t="s">
        <v>419</v>
      </c>
      <c r="C204" s="139">
        <v>4030107000</v>
      </c>
      <c r="D204" s="152" t="s">
        <v>2</v>
      </c>
      <c r="E204" s="152" t="s">
        <v>1029</v>
      </c>
    </row>
    <row r="205" spans="1:5" x14ac:dyDescent="0.25">
      <c r="A205" s="162" t="s">
        <v>61</v>
      </c>
      <c r="B205" s="163" t="s">
        <v>420</v>
      </c>
      <c r="C205" s="164">
        <v>4060102000</v>
      </c>
      <c r="D205" s="165" t="s">
        <v>2</v>
      </c>
      <c r="E205" s="165" t="s">
        <v>1030</v>
      </c>
    </row>
    <row r="206" spans="1:5" x14ac:dyDescent="0.25">
      <c r="A206" s="150" t="s">
        <v>60</v>
      </c>
      <c r="B206" s="151" t="s">
        <v>1031</v>
      </c>
      <c r="C206" s="139">
        <v>4060999000</v>
      </c>
      <c r="D206" s="152" t="s">
        <v>2</v>
      </c>
      <c r="E206" s="152" t="s">
        <v>1032</v>
      </c>
    </row>
    <row r="207" spans="1:5" x14ac:dyDescent="0.25">
      <c r="A207" s="150" t="s">
        <v>1033</v>
      </c>
      <c r="B207" s="151" t="s">
        <v>1034</v>
      </c>
      <c r="C207" s="139">
        <v>4060999000</v>
      </c>
      <c r="D207" s="152" t="s">
        <v>2</v>
      </c>
      <c r="E207" s="152" t="s">
        <v>1035</v>
      </c>
    </row>
    <row r="208" spans="1:5" x14ac:dyDescent="0.25">
      <c r="A208" s="150" t="s">
        <v>62</v>
      </c>
      <c r="B208" s="151" t="s">
        <v>1036</v>
      </c>
      <c r="C208" s="139">
        <v>4060999000</v>
      </c>
      <c r="D208" s="152" t="s">
        <v>2</v>
      </c>
      <c r="E208" s="152" t="s">
        <v>1037</v>
      </c>
    </row>
    <row r="209" spans="1:5" x14ac:dyDescent="0.25">
      <c r="A209" s="150" t="s">
        <v>101</v>
      </c>
      <c r="B209" s="151" t="s">
        <v>1038</v>
      </c>
      <c r="C209" s="139">
        <v>4060999000</v>
      </c>
      <c r="D209" s="152" t="s">
        <v>2</v>
      </c>
      <c r="E209" s="152" t="s">
        <v>1039</v>
      </c>
    </row>
    <row r="210" spans="1:5" x14ac:dyDescent="0.25">
      <c r="A210" s="150" t="s">
        <v>1040</v>
      </c>
      <c r="B210" s="151" t="s">
        <v>1041</v>
      </c>
      <c r="C210" s="139">
        <v>4060999000</v>
      </c>
      <c r="D210" s="152" t="s">
        <v>2</v>
      </c>
      <c r="E210" s="152" t="s">
        <v>1042</v>
      </c>
    </row>
    <row r="211" spans="1:5" x14ac:dyDescent="0.25">
      <c r="A211" s="150" t="s">
        <v>630</v>
      </c>
      <c r="B211" s="151" t="s">
        <v>421</v>
      </c>
      <c r="C211" s="139">
        <v>5010101000</v>
      </c>
      <c r="D211" s="152" t="s">
        <v>1</v>
      </c>
      <c r="E211" s="152" t="s">
        <v>1043</v>
      </c>
    </row>
    <row r="212" spans="1:5" x14ac:dyDescent="0.25">
      <c r="A212" s="150" t="s">
        <v>631</v>
      </c>
      <c r="B212" s="151" t="s">
        <v>286</v>
      </c>
      <c r="C212" s="139">
        <v>5010102000</v>
      </c>
      <c r="D212" s="152" t="s">
        <v>1</v>
      </c>
      <c r="E212" s="152" t="s">
        <v>1044</v>
      </c>
    </row>
    <row r="213" spans="1:5" x14ac:dyDescent="0.25">
      <c r="A213" s="150" t="s">
        <v>1045</v>
      </c>
      <c r="B213" s="151" t="s">
        <v>1046</v>
      </c>
      <c r="C213" s="139">
        <v>5010102000</v>
      </c>
      <c r="D213" s="152" t="s">
        <v>1</v>
      </c>
      <c r="E213" s="152" t="s">
        <v>1047</v>
      </c>
    </row>
    <row r="214" spans="1:5" x14ac:dyDescent="0.25">
      <c r="A214" s="150" t="s">
        <v>632</v>
      </c>
      <c r="B214" s="151" t="s">
        <v>1048</v>
      </c>
      <c r="C214" s="139">
        <v>5010201000</v>
      </c>
      <c r="D214" s="152" t="s">
        <v>1</v>
      </c>
      <c r="E214" s="152" t="s">
        <v>1049</v>
      </c>
    </row>
    <row r="215" spans="1:5" x14ac:dyDescent="0.25">
      <c r="A215" s="150" t="s">
        <v>633</v>
      </c>
      <c r="B215" s="151" t="s">
        <v>68</v>
      </c>
      <c r="C215" s="139">
        <v>5010202000</v>
      </c>
      <c r="D215" s="152" t="s">
        <v>1</v>
      </c>
      <c r="E215" s="152" t="s">
        <v>1050</v>
      </c>
    </row>
    <row r="216" spans="1:5" x14ac:dyDescent="0.25">
      <c r="A216" s="150" t="s">
        <v>634</v>
      </c>
      <c r="B216" s="151" t="s">
        <v>69</v>
      </c>
      <c r="C216" s="139">
        <v>5010203000</v>
      </c>
      <c r="D216" s="152" t="s">
        <v>1</v>
      </c>
      <c r="E216" s="152" t="s">
        <v>1051</v>
      </c>
    </row>
    <row r="217" spans="1:5" x14ac:dyDescent="0.25">
      <c r="A217" s="150" t="s">
        <v>635</v>
      </c>
      <c r="B217" s="151" t="s">
        <v>70</v>
      </c>
      <c r="C217" s="139">
        <v>5010204000</v>
      </c>
      <c r="D217" s="152" t="s">
        <v>1</v>
      </c>
      <c r="E217" s="152" t="s">
        <v>1052</v>
      </c>
    </row>
    <row r="218" spans="1:5" x14ac:dyDescent="0.25">
      <c r="A218" s="150" t="s">
        <v>287</v>
      </c>
      <c r="B218" s="151" t="s">
        <v>288</v>
      </c>
      <c r="C218" s="139">
        <v>5010205000</v>
      </c>
      <c r="D218" s="152" t="s">
        <v>1</v>
      </c>
      <c r="E218" s="152" t="s">
        <v>1053</v>
      </c>
    </row>
    <row r="219" spans="1:5" x14ac:dyDescent="0.25">
      <c r="A219" s="150" t="s">
        <v>289</v>
      </c>
      <c r="B219" s="151" t="s">
        <v>422</v>
      </c>
      <c r="C219" s="139">
        <v>5010206000</v>
      </c>
      <c r="D219" s="152" t="s">
        <v>1</v>
      </c>
      <c r="E219" s="152" t="s">
        <v>1054</v>
      </c>
    </row>
    <row r="220" spans="1:5" x14ac:dyDescent="0.25">
      <c r="A220" s="150" t="s">
        <v>290</v>
      </c>
      <c r="B220" s="151" t="s">
        <v>291</v>
      </c>
      <c r="C220" s="139">
        <v>5010207000</v>
      </c>
      <c r="D220" s="152" t="s">
        <v>1</v>
      </c>
      <c r="E220" s="152" t="s">
        <v>1055</v>
      </c>
    </row>
    <row r="221" spans="1:5" x14ac:dyDescent="0.25">
      <c r="A221" s="150" t="s">
        <v>636</v>
      </c>
      <c r="B221" s="151" t="s">
        <v>71</v>
      </c>
      <c r="C221" s="139">
        <v>5010208000</v>
      </c>
      <c r="D221" s="152" t="s">
        <v>1</v>
      </c>
      <c r="E221" s="152" t="s">
        <v>1056</v>
      </c>
    </row>
    <row r="222" spans="1:5" x14ac:dyDescent="0.25">
      <c r="A222" s="150" t="s">
        <v>637</v>
      </c>
      <c r="B222" s="151" t="s">
        <v>73</v>
      </c>
      <c r="C222" s="139">
        <v>5010210000</v>
      </c>
      <c r="D222" s="152" t="s">
        <v>1</v>
      </c>
      <c r="E222" s="152" t="s">
        <v>1057</v>
      </c>
    </row>
    <row r="223" spans="1:5" x14ac:dyDescent="0.25">
      <c r="A223" s="150" t="s">
        <v>638</v>
      </c>
      <c r="B223" s="151" t="s">
        <v>76</v>
      </c>
      <c r="C223" s="139">
        <v>5010211000</v>
      </c>
      <c r="D223" s="152" t="s">
        <v>1</v>
      </c>
      <c r="E223" s="152" t="s">
        <v>1058</v>
      </c>
    </row>
    <row r="224" spans="1:5" x14ac:dyDescent="0.25">
      <c r="A224" s="150" t="s">
        <v>639</v>
      </c>
      <c r="B224" s="151" t="s">
        <v>77</v>
      </c>
      <c r="C224" s="139">
        <v>5010212000</v>
      </c>
      <c r="D224" s="152" t="s">
        <v>1</v>
      </c>
      <c r="E224" s="152" t="s">
        <v>1059</v>
      </c>
    </row>
    <row r="225" spans="1:5" x14ac:dyDescent="0.25">
      <c r="A225" s="154" t="s">
        <v>640</v>
      </c>
      <c r="B225" s="151" t="s">
        <v>75</v>
      </c>
      <c r="C225" s="139">
        <v>5010213000</v>
      </c>
      <c r="D225" s="152" t="s">
        <v>1</v>
      </c>
      <c r="E225" s="152" t="s">
        <v>1060</v>
      </c>
    </row>
    <row r="226" spans="1:5" x14ac:dyDescent="0.25">
      <c r="A226" s="150" t="s">
        <v>641</v>
      </c>
      <c r="B226" s="151" t="s">
        <v>1061</v>
      </c>
      <c r="C226" s="139">
        <v>5010214000</v>
      </c>
      <c r="D226" s="152" t="s">
        <v>1</v>
      </c>
      <c r="E226" s="152" t="s">
        <v>1062</v>
      </c>
    </row>
    <row r="227" spans="1:5" x14ac:dyDescent="0.25">
      <c r="A227" s="150" t="s">
        <v>642</v>
      </c>
      <c r="B227" s="151" t="s">
        <v>72</v>
      </c>
      <c r="C227" s="139">
        <v>5010215000</v>
      </c>
      <c r="D227" s="152" t="s">
        <v>1</v>
      </c>
      <c r="E227" s="152" t="s">
        <v>1063</v>
      </c>
    </row>
    <row r="228" spans="1:5" x14ac:dyDescent="0.25">
      <c r="A228" s="150" t="s">
        <v>1064</v>
      </c>
      <c r="B228" s="151" t="s">
        <v>1065</v>
      </c>
      <c r="C228" s="139">
        <v>5010216000</v>
      </c>
      <c r="D228" s="152" t="s">
        <v>1</v>
      </c>
      <c r="E228" s="152" t="s">
        <v>1066</v>
      </c>
    </row>
    <row r="229" spans="1:5" x14ac:dyDescent="0.25">
      <c r="A229" s="150" t="s">
        <v>63</v>
      </c>
      <c r="B229" s="151" t="s">
        <v>1067</v>
      </c>
      <c r="C229" s="139">
        <v>5010299011</v>
      </c>
      <c r="D229" s="152" t="s">
        <v>1</v>
      </c>
      <c r="E229" s="152" t="s">
        <v>1068</v>
      </c>
    </row>
    <row r="230" spans="1:5" x14ac:dyDescent="0.25">
      <c r="A230" s="150" t="s">
        <v>65</v>
      </c>
      <c r="B230" s="151" t="s">
        <v>1069</v>
      </c>
      <c r="C230" s="139">
        <v>5010299012</v>
      </c>
      <c r="D230" s="152" t="s">
        <v>1</v>
      </c>
      <c r="E230" s="152" t="s">
        <v>1070</v>
      </c>
    </row>
    <row r="231" spans="1:5" x14ac:dyDescent="0.25">
      <c r="A231" s="150" t="s">
        <v>5</v>
      </c>
      <c r="B231" s="151" t="s">
        <v>423</v>
      </c>
      <c r="C231" s="139">
        <v>5010299034</v>
      </c>
      <c r="D231" s="152" t="s">
        <v>1</v>
      </c>
      <c r="E231" s="152" t="s">
        <v>1071</v>
      </c>
    </row>
    <row r="232" spans="1:5" x14ac:dyDescent="0.25">
      <c r="A232" s="150" t="s">
        <v>6</v>
      </c>
      <c r="B232" s="151" t="s">
        <v>424</v>
      </c>
      <c r="C232" s="139">
        <v>5010299035</v>
      </c>
      <c r="D232" s="152" t="s">
        <v>1</v>
      </c>
      <c r="E232" s="152" t="s">
        <v>1072</v>
      </c>
    </row>
    <row r="233" spans="1:5" x14ac:dyDescent="0.25">
      <c r="A233" s="150" t="s">
        <v>7</v>
      </c>
      <c r="B233" s="151" t="s">
        <v>425</v>
      </c>
      <c r="C233" s="139">
        <v>5010299036</v>
      </c>
      <c r="D233" s="152" t="s">
        <v>1</v>
      </c>
      <c r="E233" s="152" t="s">
        <v>1073</v>
      </c>
    </row>
    <row r="234" spans="1:5" x14ac:dyDescent="0.25">
      <c r="A234" s="150" t="s">
        <v>64</v>
      </c>
      <c r="B234" s="151" t="s">
        <v>426</v>
      </c>
      <c r="C234" s="139">
        <v>5010299037</v>
      </c>
      <c r="D234" s="152" t="s">
        <v>1</v>
      </c>
      <c r="E234" s="152" t="s">
        <v>1074</v>
      </c>
    </row>
    <row r="235" spans="1:5" x14ac:dyDescent="0.25">
      <c r="A235" s="150" t="s">
        <v>1075</v>
      </c>
      <c r="B235" s="151" t="s">
        <v>1076</v>
      </c>
      <c r="C235" s="139">
        <v>5010299037</v>
      </c>
      <c r="D235" s="152" t="s">
        <v>1</v>
      </c>
      <c r="E235" s="152" t="s">
        <v>1077</v>
      </c>
    </row>
    <row r="236" spans="1:5" x14ac:dyDescent="0.25">
      <c r="A236" s="150" t="s">
        <v>1078</v>
      </c>
      <c r="B236" s="151" t="s">
        <v>1079</v>
      </c>
      <c r="C236" s="139">
        <v>5010299038</v>
      </c>
      <c r="D236" s="152" t="s">
        <v>1</v>
      </c>
      <c r="E236" s="152" t="s">
        <v>1080</v>
      </c>
    </row>
    <row r="237" spans="1:5" x14ac:dyDescent="0.25">
      <c r="A237" s="150" t="s">
        <v>1081</v>
      </c>
      <c r="B237" s="151" t="s">
        <v>1082</v>
      </c>
      <c r="C237" s="139">
        <v>5010299039</v>
      </c>
      <c r="D237" s="152" t="s">
        <v>1</v>
      </c>
      <c r="E237" s="152" t="s">
        <v>1083</v>
      </c>
    </row>
    <row r="238" spans="1:5" x14ac:dyDescent="0.25">
      <c r="A238" s="150" t="s">
        <v>643</v>
      </c>
      <c r="B238" s="151" t="s">
        <v>292</v>
      </c>
      <c r="C238" s="139">
        <v>5010301000</v>
      </c>
      <c r="D238" s="152" t="s">
        <v>1</v>
      </c>
      <c r="E238" s="152" t="s">
        <v>1084</v>
      </c>
    </row>
    <row r="239" spans="1:5" x14ac:dyDescent="0.25">
      <c r="A239" s="150" t="s">
        <v>644</v>
      </c>
      <c r="B239" s="151" t="s">
        <v>427</v>
      </c>
      <c r="C239" s="139">
        <v>5010302000</v>
      </c>
      <c r="D239" s="152" t="s">
        <v>1</v>
      </c>
      <c r="E239" s="152" t="s">
        <v>1085</v>
      </c>
    </row>
    <row r="240" spans="1:5" x14ac:dyDescent="0.25">
      <c r="A240" s="150" t="s">
        <v>645</v>
      </c>
      <c r="B240" s="151" t="s">
        <v>428</v>
      </c>
      <c r="C240" s="139">
        <v>5010303000</v>
      </c>
      <c r="D240" s="152" t="s">
        <v>1</v>
      </c>
      <c r="E240" s="152" t="s">
        <v>1086</v>
      </c>
    </row>
    <row r="241" spans="1:5" x14ac:dyDescent="0.25">
      <c r="A241" s="150" t="s">
        <v>646</v>
      </c>
      <c r="B241" s="151" t="s">
        <v>293</v>
      </c>
      <c r="C241" s="139">
        <v>5010304000</v>
      </c>
      <c r="D241" s="152" t="s">
        <v>1</v>
      </c>
      <c r="E241" s="152" t="s">
        <v>1087</v>
      </c>
    </row>
    <row r="242" spans="1:5" x14ac:dyDescent="0.25">
      <c r="A242" s="150" t="s">
        <v>647</v>
      </c>
      <c r="B242" s="151" t="s">
        <v>429</v>
      </c>
      <c r="C242" s="139">
        <v>5010402000</v>
      </c>
      <c r="D242" s="152" t="s">
        <v>1</v>
      </c>
      <c r="E242" s="152" t="s">
        <v>1088</v>
      </c>
    </row>
    <row r="243" spans="1:5" x14ac:dyDescent="0.25">
      <c r="A243" s="150" t="s">
        <v>648</v>
      </c>
      <c r="B243" s="151" t="s">
        <v>74</v>
      </c>
      <c r="C243" s="139">
        <v>5010403000</v>
      </c>
      <c r="D243" s="152" t="s">
        <v>1</v>
      </c>
      <c r="E243" s="152" t="s">
        <v>1089</v>
      </c>
    </row>
    <row r="244" spans="1:5" x14ac:dyDescent="0.25">
      <c r="A244" s="150" t="s">
        <v>649</v>
      </c>
      <c r="B244" s="151" t="s">
        <v>1090</v>
      </c>
      <c r="C244" s="139">
        <v>5010499099</v>
      </c>
      <c r="D244" s="152" t="s">
        <v>1</v>
      </c>
      <c r="E244" s="152" t="s">
        <v>1091</v>
      </c>
    </row>
    <row r="245" spans="1:5" x14ac:dyDescent="0.25">
      <c r="A245" s="150" t="s">
        <v>650</v>
      </c>
      <c r="B245" s="151" t="s">
        <v>430</v>
      </c>
      <c r="C245" s="139">
        <v>5020101000</v>
      </c>
      <c r="D245" s="152" t="s">
        <v>1</v>
      </c>
      <c r="E245" s="152" t="s">
        <v>1092</v>
      </c>
    </row>
    <row r="246" spans="1:5" x14ac:dyDescent="0.25">
      <c r="A246" s="150" t="s">
        <v>651</v>
      </c>
      <c r="B246" s="151" t="s">
        <v>431</v>
      </c>
      <c r="C246" s="139">
        <v>5020102000</v>
      </c>
      <c r="D246" s="152" t="s">
        <v>1</v>
      </c>
      <c r="E246" s="152" t="s">
        <v>1093</v>
      </c>
    </row>
    <row r="247" spans="1:5" x14ac:dyDescent="0.25">
      <c r="A247" s="150" t="s">
        <v>652</v>
      </c>
      <c r="B247" s="151" t="s">
        <v>79</v>
      </c>
      <c r="C247" s="139">
        <v>5020201000</v>
      </c>
      <c r="D247" s="152" t="s">
        <v>1</v>
      </c>
      <c r="E247" s="152" t="s">
        <v>1094</v>
      </c>
    </row>
    <row r="248" spans="1:5" x14ac:dyDescent="0.25">
      <c r="A248" s="154" t="s">
        <v>653</v>
      </c>
      <c r="B248" s="151" t="s">
        <v>294</v>
      </c>
      <c r="C248" s="139">
        <v>5020202000</v>
      </c>
      <c r="D248" s="152" t="s">
        <v>1</v>
      </c>
      <c r="E248" s="152" t="s">
        <v>1095</v>
      </c>
    </row>
    <row r="249" spans="1:5" x14ac:dyDescent="0.25">
      <c r="A249" s="150" t="s">
        <v>654</v>
      </c>
      <c r="B249" s="151" t="s">
        <v>80</v>
      </c>
      <c r="C249" s="139">
        <v>5020301000</v>
      </c>
      <c r="D249" s="152" t="s">
        <v>1</v>
      </c>
      <c r="E249" s="152" t="s">
        <v>1096</v>
      </c>
    </row>
    <row r="250" spans="1:5" x14ac:dyDescent="0.25">
      <c r="A250" s="150" t="s">
        <v>655</v>
      </c>
      <c r="B250" s="151" t="s">
        <v>81</v>
      </c>
      <c r="C250" s="139">
        <v>5020302000</v>
      </c>
      <c r="D250" s="152" t="s">
        <v>1</v>
      </c>
      <c r="E250" s="152" t="s">
        <v>1097</v>
      </c>
    </row>
    <row r="251" spans="1:5" x14ac:dyDescent="0.25">
      <c r="A251" s="150" t="s">
        <v>1098</v>
      </c>
      <c r="B251" s="151" t="s">
        <v>1099</v>
      </c>
      <c r="C251" s="139">
        <v>5020303000</v>
      </c>
      <c r="D251" s="152" t="s">
        <v>1</v>
      </c>
      <c r="E251" s="152" t="s">
        <v>1100</v>
      </c>
    </row>
    <row r="252" spans="1:5" x14ac:dyDescent="0.25">
      <c r="A252" s="150" t="s">
        <v>656</v>
      </c>
      <c r="B252" s="151" t="s">
        <v>432</v>
      </c>
      <c r="C252" s="139">
        <v>5020305000</v>
      </c>
      <c r="D252" s="152" t="s">
        <v>1</v>
      </c>
      <c r="E252" s="152" t="s">
        <v>1101</v>
      </c>
    </row>
    <row r="253" spans="1:5" x14ac:dyDescent="0.25">
      <c r="A253" s="150" t="s">
        <v>657</v>
      </c>
      <c r="B253" s="151" t="s">
        <v>82</v>
      </c>
      <c r="C253" s="139">
        <v>5020307000</v>
      </c>
      <c r="D253" s="152" t="s">
        <v>1</v>
      </c>
      <c r="E253" s="152" t="s">
        <v>1102</v>
      </c>
    </row>
    <row r="254" spans="1:5" x14ac:dyDescent="0.25">
      <c r="A254" s="150" t="s">
        <v>658</v>
      </c>
      <c r="B254" s="151" t="s">
        <v>433</v>
      </c>
      <c r="C254" s="139">
        <v>5020308000</v>
      </c>
      <c r="D254" s="152" t="s">
        <v>1</v>
      </c>
      <c r="E254" s="152" t="s">
        <v>1103</v>
      </c>
    </row>
    <row r="255" spans="1:5" x14ac:dyDescent="0.25">
      <c r="A255" s="150" t="s">
        <v>659</v>
      </c>
      <c r="B255" s="151" t="s">
        <v>295</v>
      </c>
      <c r="C255" s="139">
        <v>5020309000</v>
      </c>
      <c r="D255" s="152" t="s">
        <v>1</v>
      </c>
      <c r="E255" s="152" t="s">
        <v>1104</v>
      </c>
    </row>
    <row r="256" spans="1:5" x14ac:dyDescent="0.25">
      <c r="A256" s="150" t="s">
        <v>660</v>
      </c>
      <c r="B256" s="151" t="s">
        <v>83</v>
      </c>
      <c r="C256" s="139">
        <v>5020311000</v>
      </c>
      <c r="D256" s="152" t="s">
        <v>1</v>
      </c>
      <c r="E256" s="152" t="s">
        <v>1105</v>
      </c>
    </row>
    <row r="257" spans="1:5" x14ac:dyDescent="0.25">
      <c r="A257" s="150" t="s">
        <v>661</v>
      </c>
      <c r="B257" s="151" t="s">
        <v>296</v>
      </c>
      <c r="C257" s="139">
        <v>5020312000</v>
      </c>
      <c r="D257" s="152" t="s">
        <v>1</v>
      </c>
      <c r="E257" s="152" t="s">
        <v>1106</v>
      </c>
    </row>
    <row r="258" spans="1:5" x14ac:dyDescent="0.25">
      <c r="A258" s="150" t="s">
        <v>298</v>
      </c>
      <c r="B258" s="151" t="s">
        <v>299</v>
      </c>
      <c r="C258" s="139">
        <v>5020321000</v>
      </c>
      <c r="D258" s="152" t="s">
        <v>1</v>
      </c>
      <c r="E258" s="152" t="s">
        <v>1107</v>
      </c>
    </row>
    <row r="259" spans="1:5" x14ac:dyDescent="0.25">
      <c r="A259" s="150" t="s">
        <v>300</v>
      </c>
      <c r="B259" s="151" t="s">
        <v>301</v>
      </c>
      <c r="C259" s="139">
        <v>5020322000</v>
      </c>
      <c r="D259" s="152" t="s">
        <v>1</v>
      </c>
      <c r="E259" s="152" t="s">
        <v>1108</v>
      </c>
    </row>
    <row r="260" spans="1:5" x14ac:dyDescent="0.25">
      <c r="A260" s="150" t="s">
        <v>1109</v>
      </c>
      <c r="B260" s="151" t="s">
        <v>1110</v>
      </c>
      <c r="C260" s="139">
        <v>5020326000</v>
      </c>
      <c r="D260" s="152" t="s">
        <v>1</v>
      </c>
      <c r="E260" s="152" t="s">
        <v>1111</v>
      </c>
    </row>
    <row r="261" spans="1:5" x14ac:dyDescent="0.25">
      <c r="A261" s="150" t="s">
        <v>1112</v>
      </c>
      <c r="B261" s="151" t="s">
        <v>1113</v>
      </c>
      <c r="C261" s="139">
        <v>5020328000</v>
      </c>
      <c r="D261" s="152" t="s">
        <v>1</v>
      </c>
      <c r="E261" s="152" t="s">
        <v>1114</v>
      </c>
    </row>
    <row r="262" spans="1:5" x14ac:dyDescent="0.25">
      <c r="A262" s="150" t="s">
        <v>662</v>
      </c>
      <c r="B262" s="151" t="s">
        <v>297</v>
      </c>
      <c r="C262" s="139">
        <v>5020399000</v>
      </c>
      <c r="D262" s="152" t="s">
        <v>1</v>
      </c>
      <c r="E262" s="152" t="s">
        <v>1115</v>
      </c>
    </row>
    <row r="263" spans="1:5" x14ac:dyDescent="0.25">
      <c r="A263" s="150" t="s">
        <v>663</v>
      </c>
      <c r="B263" s="151" t="s">
        <v>84</v>
      </c>
      <c r="C263" s="139">
        <v>5020401000</v>
      </c>
      <c r="D263" s="152" t="s">
        <v>1</v>
      </c>
      <c r="E263" s="152" t="s">
        <v>1116</v>
      </c>
    </row>
    <row r="264" spans="1:5" x14ac:dyDescent="0.25">
      <c r="A264" s="150" t="s">
        <v>664</v>
      </c>
      <c r="B264" s="151" t="s">
        <v>85</v>
      </c>
      <c r="C264" s="139">
        <v>5020402000</v>
      </c>
      <c r="D264" s="152" t="s">
        <v>1</v>
      </c>
      <c r="E264" s="152" t="s">
        <v>1117</v>
      </c>
    </row>
    <row r="265" spans="1:5" x14ac:dyDescent="0.25">
      <c r="A265" s="150" t="s">
        <v>665</v>
      </c>
      <c r="B265" s="151" t="s">
        <v>302</v>
      </c>
      <c r="C265" s="139">
        <v>5020499000</v>
      </c>
      <c r="D265" s="152" t="s">
        <v>1</v>
      </c>
      <c r="E265" s="152" t="s">
        <v>1118</v>
      </c>
    </row>
    <row r="266" spans="1:5" x14ac:dyDescent="0.25">
      <c r="A266" s="150" t="s">
        <v>666</v>
      </c>
      <c r="B266" s="151" t="s">
        <v>434</v>
      </c>
      <c r="C266" s="139">
        <v>5020501000</v>
      </c>
      <c r="D266" s="152" t="s">
        <v>1</v>
      </c>
      <c r="E266" s="152" t="s">
        <v>1119</v>
      </c>
    </row>
    <row r="267" spans="1:5" x14ac:dyDescent="0.25">
      <c r="A267" s="150" t="s">
        <v>667</v>
      </c>
      <c r="B267" s="151" t="s">
        <v>435</v>
      </c>
      <c r="C267" s="139">
        <v>5020502001</v>
      </c>
      <c r="D267" s="152" t="s">
        <v>1</v>
      </c>
      <c r="E267" s="152" t="s">
        <v>1120</v>
      </c>
    </row>
    <row r="268" spans="1:5" x14ac:dyDescent="0.25">
      <c r="A268" s="150" t="s">
        <v>668</v>
      </c>
      <c r="B268" s="151" t="s">
        <v>436</v>
      </c>
      <c r="C268" s="139">
        <v>5020502002</v>
      </c>
      <c r="D268" s="152" t="s">
        <v>1</v>
      </c>
      <c r="E268" s="152" t="s">
        <v>1121</v>
      </c>
    </row>
    <row r="269" spans="1:5" x14ac:dyDescent="0.25">
      <c r="A269" s="150" t="s">
        <v>669</v>
      </c>
      <c r="B269" s="151" t="s">
        <v>303</v>
      </c>
      <c r="C269" s="139">
        <v>5020503000</v>
      </c>
      <c r="D269" s="152" t="s">
        <v>1</v>
      </c>
      <c r="E269" s="152" t="s">
        <v>1122</v>
      </c>
    </row>
    <row r="270" spans="1:5" x14ac:dyDescent="0.25">
      <c r="A270" s="150" t="s">
        <v>670</v>
      </c>
      <c r="B270" s="151" t="s">
        <v>437</v>
      </c>
      <c r="C270" s="139">
        <v>5020504000</v>
      </c>
      <c r="D270" s="152" t="s">
        <v>1</v>
      </c>
      <c r="E270" s="152" t="s">
        <v>1123</v>
      </c>
    </row>
    <row r="271" spans="1:5" x14ac:dyDescent="0.25">
      <c r="A271" s="150" t="s">
        <v>671</v>
      </c>
      <c r="B271" s="151" t="s">
        <v>304</v>
      </c>
      <c r="C271" s="139">
        <v>5020601000</v>
      </c>
      <c r="D271" s="152" t="s">
        <v>1</v>
      </c>
      <c r="E271" s="152" t="s">
        <v>1124</v>
      </c>
    </row>
    <row r="272" spans="1:5" x14ac:dyDescent="0.25">
      <c r="A272" s="150" t="s">
        <v>305</v>
      </c>
      <c r="B272" s="151" t="s">
        <v>306</v>
      </c>
      <c r="C272" s="139">
        <v>5020603000</v>
      </c>
      <c r="D272" s="152" t="s">
        <v>1</v>
      </c>
      <c r="E272" s="152" t="s">
        <v>1125</v>
      </c>
    </row>
    <row r="273" spans="1:5" x14ac:dyDescent="0.25">
      <c r="A273" s="150" t="s">
        <v>672</v>
      </c>
      <c r="B273" s="151" t="s">
        <v>88</v>
      </c>
      <c r="C273" s="139">
        <v>5021101000</v>
      </c>
      <c r="D273" s="152" t="s">
        <v>1</v>
      </c>
      <c r="E273" s="152" t="s">
        <v>1126</v>
      </c>
    </row>
    <row r="274" spans="1:5" x14ac:dyDescent="0.25">
      <c r="A274" s="150" t="s">
        <v>673</v>
      </c>
      <c r="B274" s="151" t="s">
        <v>89</v>
      </c>
      <c r="C274" s="139">
        <v>5021102000</v>
      </c>
      <c r="D274" s="152" t="s">
        <v>1</v>
      </c>
      <c r="E274" s="152" t="s">
        <v>1127</v>
      </c>
    </row>
    <row r="275" spans="1:5" x14ac:dyDescent="0.25">
      <c r="A275" s="150" t="s">
        <v>674</v>
      </c>
      <c r="B275" s="151" t="s">
        <v>438</v>
      </c>
      <c r="C275" s="139">
        <v>5021103000</v>
      </c>
      <c r="D275" s="152" t="s">
        <v>1</v>
      </c>
      <c r="E275" s="152" t="s">
        <v>1128</v>
      </c>
    </row>
    <row r="276" spans="1:5" x14ac:dyDescent="0.25">
      <c r="A276" s="150" t="s">
        <v>675</v>
      </c>
      <c r="B276" s="151" t="s">
        <v>91</v>
      </c>
      <c r="C276" s="139">
        <v>5021199000</v>
      </c>
      <c r="D276" s="152" t="s">
        <v>1</v>
      </c>
      <c r="E276" s="152" t="s">
        <v>1129</v>
      </c>
    </row>
    <row r="277" spans="1:5" x14ac:dyDescent="0.25">
      <c r="A277" s="150" t="s">
        <v>676</v>
      </c>
      <c r="B277" s="151" t="s">
        <v>90</v>
      </c>
      <c r="C277" s="139">
        <v>5021202000</v>
      </c>
      <c r="D277" s="152" t="s">
        <v>1</v>
      </c>
      <c r="E277" s="152" t="s">
        <v>1130</v>
      </c>
    </row>
    <row r="278" spans="1:5" x14ac:dyDescent="0.25">
      <c r="A278" s="150" t="s">
        <v>677</v>
      </c>
      <c r="B278" s="151" t="s">
        <v>310</v>
      </c>
      <c r="C278" s="139">
        <v>5021203000</v>
      </c>
      <c r="D278" s="152" t="s">
        <v>1</v>
      </c>
      <c r="E278" s="152" t="s">
        <v>1131</v>
      </c>
    </row>
    <row r="279" spans="1:5" x14ac:dyDescent="0.25">
      <c r="A279" s="150" t="s">
        <v>678</v>
      </c>
      <c r="B279" s="151" t="s">
        <v>309</v>
      </c>
      <c r="C279" s="139">
        <v>5021299000</v>
      </c>
      <c r="D279" s="152" t="s">
        <v>1</v>
      </c>
      <c r="E279" s="152" t="s">
        <v>1132</v>
      </c>
    </row>
    <row r="280" spans="1:5" x14ac:dyDescent="0.25">
      <c r="A280" s="150" t="s">
        <v>679</v>
      </c>
      <c r="B280" s="151" t="s">
        <v>439</v>
      </c>
      <c r="C280" s="139">
        <v>5021302000</v>
      </c>
      <c r="D280" s="152" t="s">
        <v>1</v>
      </c>
      <c r="E280" s="152" t="s">
        <v>1133</v>
      </c>
    </row>
    <row r="281" spans="1:5" x14ac:dyDescent="0.25">
      <c r="A281" s="150" t="s">
        <v>680</v>
      </c>
      <c r="B281" s="151" t="s">
        <v>1134</v>
      </c>
      <c r="C281" s="139">
        <v>5021303097</v>
      </c>
      <c r="D281" s="152" t="s">
        <v>1</v>
      </c>
      <c r="E281" s="152" t="s">
        <v>1135</v>
      </c>
    </row>
    <row r="282" spans="1:5" x14ac:dyDescent="0.25">
      <c r="A282" s="150" t="s">
        <v>681</v>
      </c>
      <c r="B282" s="151" t="s">
        <v>1136</v>
      </c>
      <c r="C282" s="139">
        <v>5021303098</v>
      </c>
      <c r="D282" s="152" t="s">
        <v>1</v>
      </c>
      <c r="E282" s="152" t="s">
        <v>1137</v>
      </c>
    </row>
    <row r="283" spans="1:5" x14ac:dyDescent="0.25">
      <c r="A283" s="150" t="s">
        <v>682</v>
      </c>
      <c r="B283" s="151" t="s">
        <v>440</v>
      </c>
      <c r="C283" s="139">
        <v>5021304001</v>
      </c>
      <c r="D283" s="152" t="s">
        <v>1</v>
      </c>
      <c r="E283" s="152" t="s">
        <v>1138</v>
      </c>
    </row>
    <row r="284" spans="1:5" x14ac:dyDescent="0.25">
      <c r="A284" s="150" t="s">
        <v>683</v>
      </c>
      <c r="B284" s="151" t="s">
        <v>441</v>
      </c>
      <c r="C284" s="139">
        <v>5021304099</v>
      </c>
      <c r="D284" s="152" t="s">
        <v>1</v>
      </c>
      <c r="E284" s="152" t="s">
        <v>1139</v>
      </c>
    </row>
    <row r="285" spans="1:5" x14ac:dyDescent="0.25">
      <c r="A285" s="150" t="s">
        <v>684</v>
      </c>
      <c r="B285" s="151" t="s">
        <v>442</v>
      </c>
      <c r="C285" s="139">
        <v>5021305001</v>
      </c>
      <c r="D285" s="152" t="s">
        <v>1</v>
      </c>
      <c r="E285" s="152" t="s">
        <v>1140</v>
      </c>
    </row>
    <row r="286" spans="1:5" x14ac:dyDescent="0.25">
      <c r="A286" s="150" t="s">
        <v>685</v>
      </c>
      <c r="B286" s="151" t="s">
        <v>443</v>
      </c>
      <c r="C286" s="139">
        <v>5021305002</v>
      </c>
      <c r="D286" s="152" t="s">
        <v>1</v>
      </c>
      <c r="E286" s="152" t="s">
        <v>1141</v>
      </c>
    </row>
    <row r="287" spans="1:5" x14ac:dyDescent="0.25">
      <c r="A287" s="150" t="s">
        <v>686</v>
      </c>
      <c r="B287" s="151" t="s">
        <v>444</v>
      </c>
      <c r="C287" s="139">
        <v>5021305003</v>
      </c>
      <c r="D287" s="152" t="s">
        <v>1</v>
      </c>
      <c r="E287" s="152" t="s">
        <v>1142</v>
      </c>
    </row>
    <row r="288" spans="1:5" x14ac:dyDescent="0.25">
      <c r="A288" s="150" t="s">
        <v>687</v>
      </c>
      <c r="B288" s="151" t="s">
        <v>445</v>
      </c>
      <c r="C288" s="139">
        <v>5021305007</v>
      </c>
      <c r="D288" s="152" t="s">
        <v>1</v>
      </c>
      <c r="E288" s="152" t="s">
        <v>1143</v>
      </c>
    </row>
    <row r="289" spans="1:5" x14ac:dyDescent="0.25">
      <c r="A289" s="150" t="s">
        <v>688</v>
      </c>
      <c r="B289" s="151" t="s">
        <v>446</v>
      </c>
      <c r="C289" s="139">
        <v>5021305008</v>
      </c>
      <c r="D289" s="152" t="s">
        <v>1</v>
      </c>
      <c r="E289" s="152" t="s">
        <v>1144</v>
      </c>
    </row>
    <row r="290" spans="1:5" x14ac:dyDescent="0.25">
      <c r="A290" s="150" t="s">
        <v>689</v>
      </c>
      <c r="B290" s="151" t="s">
        <v>447</v>
      </c>
      <c r="C290" s="139">
        <v>5021305009</v>
      </c>
      <c r="D290" s="152" t="s">
        <v>1</v>
      </c>
      <c r="E290" s="152" t="s">
        <v>1145</v>
      </c>
    </row>
    <row r="291" spans="1:5" x14ac:dyDescent="0.25">
      <c r="A291" s="150" t="s">
        <v>690</v>
      </c>
      <c r="B291" s="151" t="s">
        <v>448</v>
      </c>
      <c r="C291" s="139">
        <v>5021305010</v>
      </c>
      <c r="D291" s="152" t="s">
        <v>1</v>
      </c>
      <c r="E291" s="152" t="s">
        <v>1146</v>
      </c>
    </row>
    <row r="292" spans="1:5" x14ac:dyDescent="0.25">
      <c r="A292" s="150" t="s">
        <v>691</v>
      </c>
      <c r="B292" s="151" t="s">
        <v>449</v>
      </c>
      <c r="C292" s="139">
        <v>5021305011</v>
      </c>
      <c r="D292" s="152" t="s">
        <v>1</v>
      </c>
      <c r="E292" s="152" t="s">
        <v>1147</v>
      </c>
    </row>
    <row r="293" spans="1:5" x14ac:dyDescent="0.25">
      <c r="A293" s="150" t="s">
        <v>692</v>
      </c>
      <c r="B293" s="151" t="s">
        <v>450</v>
      </c>
      <c r="C293" s="139">
        <v>5021305012</v>
      </c>
      <c r="D293" s="152" t="s">
        <v>1</v>
      </c>
      <c r="E293" s="152" t="s">
        <v>1148</v>
      </c>
    </row>
    <row r="294" spans="1:5" x14ac:dyDescent="0.25">
      <c r="A294" s="150" t="s">
        <v>693</v>
      </c>
      <c r="B294" s="151" t="s">
        <v>451</v>
      </c>
      <c r="C294" s="139">
        <v>5021305013</v>
      </c>
      <c r="D294" s="152" t="s">
        <v>1</v>
      </c>
      <c r="E294" s="152" t="s">
        <v>1149</v>
      </c>
    </row>
    <row r="295" spans="1:5" x14ac:dyDescent="0.25">
      <c r="A295" s="150" t="s">
        <v>694</v>
      </c>
      <c r="B295" s="151" t="s">
        <v>452</v>
      </c>
      <c r="C295" s="139">
        <v>5021305014</v>
      </c>
      <c r="D295" s="152" t="s">
        <v>1</v>
      </c>
      <c r="E295" s="152" t="s">
        <v>1150</v>
      </c>
    </row>
    <row r="296" spans="1:5" x14ac:dyDescent="0.25">
      <c r="A296" s="150" t="s">
        <v>695</v>
      </c>
      <c r="B296" s="151" t="s">
        <v>1151</v>
      </c>
      <c r="C296" s="139">
        <v>5021305099</v>
      </c>
      <c r="D296" s="152" t="s">
        <v>1</v>
      </c>
      <c r="E296" s="152" t="s">
        <v>1152</v>
      </c>
    </row>
    <row r="297" spans="1:5" x14ac:dyDescent="0.25">
      <c r="A297" s="150" t="s">
        <v>696</v>
      </c>
      <c r="B297" s="151" t="s">
        <v>453</v>
      </c>
      <c r="C297" s="139">
        <v>5021306001</v>
      </c>
      <c r="D297" s="152" t="s">
        <v>1</v>
      </c>
      <c r="E297" s="152" t="s">
        <v>1153</v>
      </c>
    </row>
    <row r="298" spans="1:5" x14ac:dyDescent="0.25">
      <c r="A298" s="150" t="s">
        <v>697</v>
      </c>
      <c r="B298" s="151" t="s">
        <v>454</v>
      </c>
      <c r="C298" s="139">
        <v>5021306003</v>
      </c>
      <c r="D298" s="152" t="s">
        <v>1</v>
      </c>
      <c r="E298" s="152" t="s">
        <v>1154</v>
      </c>
    </row>
    <row r="299" spans="1:5" x14ac:dyDescent="0.25">
      <c r="A299" s="150" t="s">
        <v>698</v>
      </c>
      <c r="B299" s="151" t="s">
        <v>455</v>
      </c>
      <c r="C299" s="139">
        <v>5021306004</v>
      </c>
      <c r="D299" s="152" t="s">
        <v>1</v>
      </c>
      <c r="E299" s="152" t="s">
        <v>1155</v>
      </c>
    </row>
    <row r="300" spans="1:5" x14ac:dyDescent="0.25">
      <c r="A300" s="150" t="s">
        <v>699</v>
      </c>
      <c r="B300" s="151" t="s">
        <v>456</v>
      </c>
      <c r="C300" s="139">
        <v>5021306099</v>
      </c>
      <c r="D300" s="152" t="s">
        <v>1</v>
      </c>
      <c r="E300" s="152" t="s">
        <v>1156</v>
      </c>
    </row>
    <row r="301" spans="1:5" x14ac:dyDescent="0.25">
      <c r="A301" s="150" t="s">
        <v>700</v>
      </c>
      <c r="B301" s="151" t="s">
        <v>457</v>
      </c>
      <c r="C301" s="139">
        <v>5021307000</v>
      </c>
      <c r="D301" s="152" t="s">
        <v>1</v>
      </c>
      <c r="E301" s="152" t="s">
        <v>1157</v>
      </c>
    </row>
    <row r="302" spans="1:5" x14ac:dyDescent="0.25">
      <c r="A302" s="150" t="s">
        <v>701</v>
      </c>
      <c r="B302" s="151" t="s">
        <v>1158</v>
      </c>
      <c r="C302" s="139">
        <v>5021307000</v>
      </c>
      <c r="D302" s="152" t="s">
        <v>1</v>
      </c>
      <c r="E302" s="152" t="s">
        <v>1159</v>
      </c>
    </row>
    <row r="303" spans="1:5" x14ac:dyDescent="0.25">
      <c r="A303" s="150" t="s">
        <v>702</v>
      </c>
      <c r="B303" s="151" t="s">
        <v>458</v>
      </c>
      <c r="C303" s="139">
        <v>5021407000</v>
      </c>
      <c r="D303" s="152" t="s">
        <v>1</v>
      </c>
      <c r="E303" s="152" t="s">
        <v>1160</v>
      </c>
    </row>
    <row r="304" spans="1:5" x14ac:dyDescent="0.25">
      <c r="A304" s="150" t="s">
        <v>703</v>
      </c>
      <c r="B304" s="151" t="s">
        <v>93</v>
      </c>
      <c r="C304" s="139">
        <v>5021501000</v>
      </c>
      <c r="D304" s="152" t="s">
        <v>1</v>
      </c>
      <c r="E304" s="152" t="s">
        <v>1161</v>
      </c>
    </row>
    <row r="305" spans="1:5" x14ac:dyDescent="0.25">
      <c r="A305" s="150" t="s">
        <v>704</v>
      </c>
      <c r="B305" s="151" t="s">
        <v>94</v>
      </c>
      <c r="C305" s="139">
        <v>5021502000</v>
      </c>
      <c r="D305" s="152" t="s">
        <v>1</v>
      </c>
      <c r="E305" s="152" t="s">
        <v>1162</v>
      </c>
    </row>
    <row r="306" spans="1:5" x14ac:dyDescent="0.25">
      <c r="A306" s="162" t="s">
        <v>705</v>
      </c>
      <c r="B306" s="151" t="s">
        <v>95</v>
      </c>
      <c r="C306" s="139">
        <v>5021503000</v>
      </c>
      <c r="D306" s="152" t="s">
        <v>1</v>
      </c>
      <c r="E306" s="152" t="s">
        <v>1163</v>
      </c>
    </row>
    <row r="307" spans="1:5" x14ac:dyDescent="0.25">
      <c r="A307" s="150" t="s">
        <v>1164</v>
      </c>
      <c r="B307" s="151" t="s">
        <v>1165</v>
      </c>
      <c r="C307" s="139">
        <v>5021601000</v>
      </c>
      <c r="D307" s="152" t="s">
        <v>1</v>
      </c>
      <c r="E307" s="152" t="s">
        <v>1166</v>
      </c>
    </row>
    <row r="308" spans="1:5" x14ac:dyDescent="0.25">
      <c r="A308" s="150" t="s">
        <v>706</v>
      </c>
      <c r="B308" s="151" t="s">
        <v>459</v>
      </c>
      <c r="C308" s="139">
        <v>5029901000</v>
      </c>
      <c r="D308" s="152" t="s">
        <v>1</v>
      </c>
      <c r="E308" s="152" t="s">
        <v>1167</v>
      </c>
    </row>
    <row r="309" spans="1:5" x14ac:dyDescent="0.25">
      <c r="A309" s="150" t="s">
        <v>707</v>
      </c>
      <c r="B309" s="151" t="s">
        <v>307</v>
      </c>
      <c r="C309" s="139">
        <v>5029902000</v>
      </c>
      <c r="D309" s="152" t="s">
        <v>1</v>
      </c>
      <c r="E309" s="152" t="s">
        <v>1168</v>
      </c>
    </row>
    <row r="310" spans="1:5" x14ac:dyDescent="0.25">
      <c r="A310" s="150" t="s">
        <v>708</v>
      </c>
      <c r="B310" s="151" t="s">
        <v>86</v>
      </c>
      <c r="C310" s="139">
        <v>5029903000</v>
      </c>
      <c r="D310" s="152" t="s">
        <v>1</v>
      </c>
      <c r="E310" s="152" t="s">
        <v>1169</v>
      </c>
    </row>
    <row r="311" spans="1:5" x14ac:dyDescent="0.25">
      <c r="A311" s="150" t="s">
        <v>709</v>
      </c>
      <c r="B311" s="151" t="s">
        <v>87</v>
      </c>
      <c r="C311" s="139">
        <v>5029904000</v>
      </c>
      <c r="D311" s="152" t="s">
        <v>1</v>
      </c>
      <c r="E311" s="152" t="s">
        <v>1170</v>
      </c>
    </row>
    <row r="312" spans="1:5" x14ac:dyDescent="0.25">
      <c r="A312" s="150" t="s">
        <v>710</v>
      </c>
      <c r="B312" s="151" t="s">
        <v>308</v>
      </c>
      <c r="C312" s="139">
        <v>5029905000</v>
      </c>
      <c r="D312" s="152" t="s">
        <v>1</v>
      </c>
      <c r="E312" s="152" t="s">
        <v>1171</v>
      </c>
    </row>
    <row r="313" spans="1:5" x14ac:dyDescent="0.25">
      <c r="A313" s="150" t="s">
        <v>711</v>
      </c>
      <c r="B313" s="151" t="s">
        <v>460</v>
      </c>
      <c r="C313" s="139">
        <v>5029906000</v>
      </c>
      <c r="D313" s="152" t="s">
        <v>1</v>
      </c>
      <c r="E313" s="152" t="s">
        <v>1172</v>
      </c>
    </row>
    <row r="314" spans="1:5" x14ac:dyDescent="0.25">
      <c r="A314" s="150" t="s">
        <v>712</v>
      </c>
      <c r="B314" s="151" t="s">
        <v>97</v>
      </c>
      <c r="C314" s="139">
        <v>5029907000</v>
      </c>
      <c r="D314" s="152" t="s">
        <v>1</v>
      </c>
      <c r="E314" s="152" t="s">
        <v>1173</v>
      </c>
    </row>
    <row r="315" spans="1:5" x14ac:dyDescent="0.25">
      <c r="A315" s="150" t="s">
        <v>713</v>
      </c>
      <c r="B315" s="151" t="s">
        <v>92</v>
      </c>
      <c r="C315" s="139">
        <v>5029908000</v>
      </c>
      <c r="D315" s="152" t="s">
        <v>1</v>
      </c>
      <c r="E315" s="152" t="s">
        <v>1174</v>
      </c>
    </row>
    <row r="316" spans="1:5" x14ac:dyDescent="0.25">
      <c r="A316" s="150" t="s">
        <v>1175</v>
      </c>
      <c r="B316" s="151" t="s">
        <v>1176</v>
      </c>
      <c r="C316" s="139">
        <v>5029918000</v>
      </c>
      <c r="D316" s="152" t="s">
        <v>1</v>
      </c>
      <c r="E316" s="152" t="s">
        <v>1177</v>
      </c>
    </row>
    <row r="317" spans="1:5" x14ac:dyDescent="0.25">
      <c r="A317" s="150" t="s">
        <v>714</v>
      </c>
      <c r="B317" s="151" t="s">
        <v>461</v>
      </c>
      <c r="C317" s="139">
        <v>5029999000</v>
      </c>
      <c r="D317" s="152" t="s">
        <v>1</v>
      </c>
      <c r="E317" s="152" t="s">
        <v>125</v>
      </c>
    </row>
    <row r="318" spans="1:5" x14ac:dyDescent="0.25">
      <c r="A318" s="150" t="s">
        <v>788</v>
      </c>
      <c r="B318" s="151" t="s">
        <v>1178</v>
      </c>
      <c r="C318" s="139">
        <v>5029999000</v>
      </c>
      <c r="D318" s="152" t="s">
        <v>1</v>
      </c>
      <c r="E318" s="152" t="s">
        <v>312</v>
      </c>
    </row>
    <row r="319" spans="1:5" x14ac:dyDescent="0.25">
      <c r="A319" s="150" t="s">
        <v>1179</v>
      </c>
      <c r="B319" s="151" t="s">
        <v>1180</v>
      </c>
      <c r="C319" s="139">
        <v>5029999000</v>
      </c>
      <c r="D319" s="152" t="s">
        <v>1</v>
      </c>
      <c r="E319" s="152" t="s">
        <v>313</v>
      </c>
    </row>
    <row r="320" spans="1:5" x14ac:dyDescent="0.25">
      <c r="A320" s="150" t="s">
        <v>78</v>
      </c>
      <c r="B320" s="151" t="s">
        <v>1181</v>
      </c>
      <c r="C320" s="139">
        <v>5029999000</v>
      </c>
      <c r="D320" s="152" t="s">
        <v>1</v>
      </c>
      <c r="E320" s="152" t="s">
        <v>314</v>
      </c>
    </row>
    <row r="321" spans="1:5" x14ac:dyDescent="0.25">
      <c r="A321" s="150" t="s">
        <v>789</v>
      </c>
      <c r="B321" s="151" t="s">
        <v>1182</v>
      </c>
      <c r="C321" s="139">
        <v>5029999000</v>
      </c>
      <c r="D321" s="152" t="s">
        <v>1</v>
      </c>
      <c r="E321" s="152" t="s">
        <v>316</v>
      </c>
    </row>
    <row r="322" spans="1:5" x14ac:dyDescent="0.25">
      <c r="A322" s="150" t="s">
        <v>1183</v>
      </c>
      <c r="B322" s="151" t="s">
        <v>1184</v>
      </c>
      <c r="C322" s="139">
        <v>5029999000</v>
      </c>
      <c r="D322" s="152" t="s">
        <v>1</v>
      </c>
      <c r="E322" s="152" t="s">
        <v>319</v>
      </c>
    </row>
    <row r="323" spans="1:5" x14ac:dyDescent="0.25">
      <c r="A323" s="150" t="s">
        <v>1185</v>
      </c>
      <c r="B323" s="151" t="s">
        <v>1186</v>
      </c>
      <c r="C323" s="139">
        <v>5029999000</v>
      </c>
      <c r="D323" s="152" t="s">
        <v>1</v>
      </c>
      <c r="E323" s="152" t="s">
        <v>322</v>
      </c>
    </row>
    <row r="324" spans="1:5" x14ac:dyDescent="0.25">
      <c r="A324" s="150" t="s">
        <v>1187</v>
      </c>
      <c r="B324" s="151" t="s">
        <v>1188</v>
      </c>
      <c r="C324" s="139">
        <v>5029999000</v>
      </c>
      <c r="D324" s="152" t="s">
        <v>1</v>
      </c>
      <c r="E324" s="152" t="s">
        <v>1189</v>
      </c>
    </row>
    <row r="325" spans="1:5" x14ac:dyDescent="0.25">
      <c r="A325" s="150" t="s">
        <v>1190</v>
      </c>
      <c r="B325" s="151" t="s">
        <v>1191</v>
      </c>
      <c r="C325" s="139">
        <v>5029999000</v>
      </c>
      <c r="D325" s="152" t="s">
        <v>1</v>
      </c>
      <c r="E325" s="152" t="s">
        <v>1192</v>
      </c>
    </row>
    <row r="326" spans="1:5" x14ac:dyDescent="0.25">
      <c r="A326" s="150" t="s">
        <v>1193</v>
      </c>
      <c r="B326" s="151" t="s">
        <v>1194</v>
      </c>
      <c r="C326" s="139">
        <v>5029999000</v>
      </c>
      <c r="D326" s="152" t="s">
        <v>1</v>
      </c>
      <c r="E326" s="152" t="s">
        <v>1195</v>
      </c>
    </row>
    <row r="327" spans="1:5" x14ac:dyDescent="0.25">
      <c r="A327" s="150" t="s">
        <v>1196</v>
      </c>
      <c r="B327" s="151" t="s">
        <v>1197</v>
      </c>
      <c r="C327" s="139">
        <v>5029999000</v>
      </c>
      <c r="D327" s="152" t="s">
        <v>1</v>
      </c>
      <c r="E327" s="152" t="s">
        <v>1198</v>
      </c>
    </row>
    <row r="328" spans="1:5" x14ac:dyDescent="0.25">
      <c r="A328" s="150" t="s">
        <v>1199</v>
      </c>
      <c r="B328" s="151" t="s">
        <v>1200</v>
      </c>
      <c r="C328" s="139">
        <v>5029999000</v>
      </c>
      <c r="D328" s="152" t="s">
        <v>1</v>
      </c>
      <c r="E328" s="152" t="s">
        <v>1201</v>
      </c>
    </row>
    <row r="329" spans="1:5" x14ac:dyDescent="0.25">
      <c r="A329" s="150" t="s">
        <v>1202</v>
      </c>
      <c r="B329" s="151" t="s">
        <v>1203</v>
      </c>
      <c r="C329" s="139">
        <v>5029999000</v>
      </c>
      <c r="D329" s="152" t="s">
        <v>1</v>
      </c>
      <c r="E329" s="152" t="s">
        <v>1204</v>
      </c>
    </row>
    <row r="330" spans="1:5" x14ac:dyDescent="0.25">
      <c r="A330" s="150" t="s">
        <v>1205</v>
      </c>
      <c r="B330" s="151" t="s">
        <v>1206</v>
      </c>
      <c r="C330" s="139">
        <v>5029999000</v>
      </c>
      <c r="D330" s="152" t="s">
        <v>1</v>
      </c>
      <c r="E330" s="152" t="s">
        <v>1207</v>
      </c>
    </row>
    <row r="331" spans="1:5" x14ac:dyDescent="0.25">
      <c r="A331" s="150" t="s">
        <v>1208</v>
      </c>
      <c r="B331" s="151" t="s">
        <v>1209</v>
      </c>
      <c r="C331" s="139">
        <v>5029999000</v>
      </c>
      <c r="D331" s="152" t="s">
        <v>1</v>
      </c>
      <c r="E331" s="152" t="s">
        <v>1210</v>
      </c>
    </row>
    <row r="332" spans="1:5" x14ac:dyDescent="0.25">
      <c r="A332" s="162" t="s">
        <v>715</v>
      </c>
      <c r="B332" s="151" t="s">
        <v>99</v>
      </c>
      <c r="C332" s="139">
        <v>5030102000</v>
      </c>
      <c r="D332" s="152" t="s">
        <v>1</v>
      </c>
      <c r="E332" s="152" t="s">
        <v>119</v>
      </c>
    </row>
    <row r="333" spans="1:5" x14ac:dyDescent="0.25">
      <c r="A333" s="162" t="s">
        <v>716</v>
      </c>
      <c r="B333" s="151" t="s">
        <v>98</v>
      </c>
      <c r="C333" s="139">
        <v>5030104000</v>
      </c>
      <c r="D333" s="152" t="s">
        <v>1</v>
      </c>
      <c r="E333" s="152" t="s">
        <v>118</v>
      </c>
    </row>
    <row r="334" spans="1:5" x14ac:dyDescent="0.25">
      <c r="A334" s="162" t="s">
        <v>717</v>
      </c>
      <c r="B334" s="151" t="s">
        <v>1211</v>
      </c>
      <c r="C334" s="139">
        <v>5050102000</v>
      </c>
      <c r="D334" s="152" t="s">
        <v>1</v>
      </c>
      <c r="E334" s="152" t="s">
        <v>1212</v>
      </c>
    </row>
    <row r="335" spans="1:5" x14ac:dyDescent="0.25">
      <c r="A335" s="150" t="s">
        <v>718</v>
      </c>
      <c r="B335" s="151" t="s">
        <v>1213</v>
      </c>
      <c r="C335" s="139">
        <v>5050103099</v>
      </c>
      <c r="D335" s="152" t="s">
        <v>1</v>
      </c>
      <c r="E335" s="152" t="s">
        <v>1214</v>
      </c>
    </row>
    <row r="336" spans="1:5" x14ac:dyDescent="0.25">
      <c r="A336" s="150" t="s">
        <v>719</v>
      </c>
      <c r="B336" s="151" t="s">
        <v>462</v>
      </c>
      <c r="C336" s="139">
        <v>5050104001</v>
      </c>
      <c r="D336" s="152" t="s">
        <v>1</v>
      </c>
      <c r="E336" s="152" t="s">
        <v>1215</v>
      </c>
    </row>
    <row r="337" spans="1:5" x14ac:dyDescent="0.25">
      <c r="A337" s="150" t="s">
        <v>720</v>
      </c>
      <c r="B337" s="151" t="s">
        <v>463</v>
      </c>
      <c r="C337" s="139">
        <v>5050104099</v>
      </c>
      <c r="D337" s="152" t="s">
        <v>1</v>
      </c>
      <c r="E337" s="152" t="s">
        <v>1216</v>
      </c>
    </row>
    <row r="338" spans="1:5" x14ac:dyDescent="0.25">
      <c r="A338" s="150" t="s">
        <v>721</v>
      </c>
      <c r="B338" s="151" t="s">
        <v>464</v>
      </c>
      <c r="C338" s="139">
        <v>5050105001</v>
      </c>
      <c r="D338" s="152" t="s">
        <v>1</v>
      </c>
      <c r="E338" s="152" t="s">
        <v>1217</v>
      </c>
    </row>
    <row r="339" spans="1:5" x14ac:dyDescent="0.25">
      <c r="A339" s="150" t="s">
        <v>722</v>
      </c>
      <c r="B339" s="151" t="s">
        <v>465</v>
      </c>
      <c r="C339" s="139">
        <v>5050105002</v>
      </c>
      <c r="D339" s="152" t="s">
        <v>1</v>
      </c>
      <c r="E339" s="152" t="s">
        <v>1218</v>
      </c>
    </row>
    <row r="340" spans="1:5" x14ac:dyDescent="0.25">
      <c r="A340" s="150" t="s">
        <v>723</v>
      </c>
      <c r="B340" s="151" t="s">
        <v>466</v>
      </c>
      <c r="C340" s="139">
        <v>5050105003</v>
      </c>
      <c r="D340" s="152" t="s">
        <v>1</v>
      </c>
      <c r="E340" s="152" t="s">
        <v>1219</v>
      </c>
    </row>
    <row r="341" spans="1:5" x14ac:dyDescent="0.25">
      <c r="A341" s="150" t="s">
        <v>724</v>
      </c>
      <c r="B341" s="151" t="s">
        <v>467</v>
      </c>
      <c r="C341" s="139">
        <v>5050105004</v>
      </c>
      <c r="D341" s="152" t="s">
        <v>1</v>
      </c>
      <c r="E341" s="152" t="s">
        <v>1220</v>
      </c>
    </row>
    <row r="342" spans="1:5" x14ac:dyDescent="0.25">
      <c r="A342" s="150" t="s">
        <v>725</v>
      </c>
      <c r="B342" s="151" t="s">
        <v>468</v>
      </c>
      <c r="C342" s="139">
        <v>5050105007</v>
      </c>
      <c r="D342" s="152" t="s">
        <v>1</v>
      </c>
      <c r="E342" s="152" t="s">
        <v>1221</v>
      </c>
    </row>
    <row r="343" spans="1:5" x14ac:dyDescent="0.25">
      <c r="A343" s="150" t="s">
        <v>726</v>
      </c>
      <c r="B343" s="151" t="s">
        <v>469</v>
      </c>
      <c r="C343" s="139">
        <v>5050105008</v>
      </c>
      <c r="D343" s="152" t="s">
        <v>1</v>
      </c>
      <c r="E343" s="152" t="s">
        <v>1222</v>
      </c>
    </row>
    <row r="344" spans="1:5" x14ac:dyDescent="0.25">
      <c r="A344" s="150" t="s">
        <v>727</v>
      </c>
      <c r="B344" s="151" t="s">
        <v>470</v>
      </c>
      <c r="C344" s="139">
        <v>5050105009</v>
      </c>
      <c r="D344" s="152" t="s">
        <v>1</v>
      </c>
      <c r="E344" s="152" t="s">
        <v>1223</v>
      </c>
    </row>
    <row r="345" spans="1:5" x14ac:dyDescent="0.25">
      <c r="A345" s="150" t="s">
        <v>728</v>
      </c>
      <c r="B345" s="151" t="s">
        <v>471</v>
      </c>
      <c r="C345" s="139">
        <v>5050105010</v>
      </c>
      <c r="D345" s="152" t="s">
        <v>1</v>
      </c>
      <c r="E345" s="152" t="s">
        <v>1224</v>
      </c>
    </row>
    <row r="346" spans="1:5" x14ac:dyDescent="0.25">
      <c r="A346" s="150" t="s">
        <v>729</v>
      </c>
      <c r="B346" s="151" t="s">
        <v>472</v>
      </c>
      <c r="C346" s="139">
        <v>5050105013</v>
      </c>
      <c r="D346" s="152" t="s">
        <v>1</v>
      </c>
      <c r="E346" s="152" t="s">
        <v>1225</v>
      </c>
    </row>
    <row r="347" spans="1:5" x14ac:dyDescent="0.25">
      <c r="A347" s="150" t="s">
        <v>730</v>
      </c>
      <c r="B347" s="151" t="s">
        <v>473</v>
      </c>
      <c r="C347" s="139">
        <v>5050105014</v>
      </c>
      <c r="D347" s="152" t="s">
        <v>1</v>
      </c>
      <c r="E347" s="152" t="s">
        <v>1226</v>
      </c>
    </row>
    <row r="348" spans="1:5" x14ac:dyDescent="0.25">
      <c r="A348" s="150" t="s">
        <v>731</v>
      </c>
      <c r="B348" s="151" t="s">
        <v>474</v>
      </c>
      <c r="C348" s="139">
        <v>5050105099</v>
      </c>
      <c r="D348" s="152" t="s">
        <v>1</v>
      </c>
      <c r="E348" s="152" t="s">
        <v>1227</v>
      </c>
    </row>
    <row r="349" spans="1:5" x14ac:dyDescent="0.25">
      <c r="A349" s="150" t="s">
        <v>732</v>
      </c>
      <c r="B349" s="151" t="s">
        <v>475</v>
      </c>
      <c r="C349" s="139">
        <v>5050106001</v>
      </c>
      <c r="D349" s="152" t="s">
        <v>1</v>
      </c>
      <c r="E349" s="152" t="s">
        <v>1228</v>
      </c>
    </row>
    <row r="350" spans="1:5" x14ac:dyDescent="0.25">
      <c r="A350" s="150" t="s">
        <v>733</v>
      </c>
      <c r="B350" s="151" t="s">
        <v>476</v>
      </c>
      <c r="C350" s="139">
        <v>5050106003</v>
      </c>
      <c r="D350" s="152" t="s">
        <v>1</v>
      </c>
      <c r="E350" s="152" t="s">
        <v>1229</v>
      </c>
    </row>
    <row r="351" spans="1:5" x14ac:dyDescent="0.25">
      <c r="A351" s="150" t="s">
        <v>734</v>
      </c>
      <c r="B351" s="151" t="s">
        <v>477</v>
      </c>
      <c r="C351" s="139">
        <v>5050106004</v>
      </c>
      <c r="D351" s="152" t="s">
        <v>1</v>
      </c>
      <c r="E351" s="152" t="s">
        <v>1230</v>
      </c>
    </row>
    <row r="352" spans="1:5" x14ac:dyDescent="0.25">
      <c r="A352" s="150" t="s">
        <v>735</v>
      </c>
      <c r="B352" s="151" t="s">
        <v>478</v>
      </c>
      <c r="C352" s="139">
        <v>5050106099</v>
      </c>
      <c r="D352" s="152" t="s">
        <v>1</v>
      </c>
      <c r="E352" s="152" t="s">
        <v>1231</v>
      </c>
    </row>
    <row r="353" spans="1:5" x14ac:dyDescent="0.25">
      <c r="A353" s="150" t="s">
        <v>736</v>
      </c>
      <c r="B353" s="151" t="s">
        <v>479</v>
      </c>
      <c r="C353" s="139">
        <v>5050107001</v>
      </c>
      <c r="D353" s="152" t="s">
        <v>1</v>
      </c>
      <c r="E353" s="152" t="s">
        <v>1232</v>
      </c>
    </row>
    <row r="354" spans="1:5" x14ac:dyDescent="0.25">
      <c r="A354" s="150" t="s">
        <v>737</v>
      </c>
      <c r="B354" s="151" t="s">
        <v>480</v>
      </c>
      <c r="C354" s="139">
        <v>5050107002</v>
      </c>
      <c r="D354" s="152" t="s">
        <v>1</v>
      </c>
      <c r="E354" s="152" t="s">
        <v>1233</v>
      </c>
    </row>
    <row r="355" spans="1:5" x14ac:dyDescent="0.25">
      <c r="A355" s="150" t="s">
        <v>738</v>
      </c>
      <c r="B355" s="151" t="s">
        <v>481</v>
      </c>
      <c r="C355" s="139">
        <v>5050199000</v>
      </c>
      <c r="D355" s="152" t="s">
        <v>1</v>
      </c>
      <c r="E355" s="152" t="s">
        <v>311</v>
      </c>
    </row>
    <row r="356" spans="1:5" x14ac:dyDescent="0.25">
      <c r="A356" s="150" t="s">
        <v>1234</v>
      </c>
      <c r="B356" s="151" t="s">
        <v>1235</v>
      </c>
      <c r="C356" s="139">
        <v>5050303000</v>
      </c>
      <c r="D356" s="152" t="s">
        <v>1</v>
      </c>
      <c r="E356" s="152" t="s">
        <v>1236</v>
      </c>
    </row>
    <row r="357" spans="1:5" x14ac:dyDescent="0.25">
      <c r="A357" s="150" t="s">
        <v>1237</v>
      </c>
      <c r="B357" s="151" t="s">
        <v>1238</v>
      </c>
      <c r="C357" s="139">
        <v>5050306000</v>
      </c>
      <c r="D357" s="152" t="s">
        <v>1</v>
      </c>
      <c r="E357" s="152" t="s">
        <v>1239</v>
      </c>
    </row>
    <row r="358" spans="1:5" x14ac:dyDescent="0.25">
      <c r="A358" s="150" t="s">
        <v>1240</v>
      </c>
      <c r="B358" s="151" t="s">
        <v>1241</v>
      </c>
      <c r="C358" s="139">
        <v>5050307000</v>
      </c>
      <c r="D358" s="152" t="s">
        <v>1</v>
      </c>
      <c r="E358" s="152" t="s">
        <v>1242</v>
      </c>
    </row>
    <row r="359" spans="1:5" x14ac:dyDescent="0.25">
      <c r="A359" s="150" t="s">
        <v>1243</v>
      </c>
      <c r="B359" s="151" t="s">
        <v>1244</v>
      </c>
      <c r="C359" s="139">
        <v>5050309000</v>
      </c>
      <c r="D359" s="152" t="s">
        <v>1</v>
      </c>
      <c r="E359" s="152" t="s">
        <v>1245</v>
      </c>
    </row>
    <row r="360" spans="1:5" x14ac:dyDescent="0.25">
      <c r="A360" s="153" t="s">
        <v>1246</v>
      </c>
      <c r="B360" s="151" t="s">
        <v>1347</v>
      </c>
      <c r="C360" s="157" t="s">
        <v>515</v>
      </c>
      <c r="D360" s="152" t="s">
        <v>1</v>
      </c>
      <c r="E360" s="152" t="s">
        <v>797</v>
      </c>
    </row>
    <row r="361" spans="1:5" x14ac:dyDescent="0.25">
      <c r="A361" s="153" t="s">
        <v>1247</v>
      </c>
      <c r="B361" s="151" t="s">
        <v>1248</v>
      </c>
      <c r="C361" s="157" t="s">
        <v>515</v>
      </c>
      <c r="D361" s="152" t="s">
        <v>1</v>
      </c>
      <c r="E361" s="152" t="s">
        <v>797</v>
      </c>
    </row>
    <row r="362" spans="1:5" x14ac:dyDescent="0.25">
      <c r="A362" s="153" t="s">
        <v>1293</v>
      </c>
      <c r="B362" s="151" t="s">
        <v>1347</v>
      </c>
      <c r="C362" s="157" t="s">
        <v>515</v>
      </c>
      <c r="D362" s="152" t="s">
        <v>1</v>
      </c>
      <c r="E362" s="152" t="s">
        <v>797</v>
      </c>
    </row>
    <row r="363" spans="1:5" x14ac:dyDescent="0.25">
      <c r="A363" s="153" t="s">
        <v>516</v>
      </c>
      <c r="B363" s="151" t="s">
        <v>517</v>
      </c>
      <c r="C363" s="157" t="s">
        <v>518</v>
      </c>
      <c r="D363" s="152" t="s">
        <v>1</v>
      </c>
      <c r="E363" s="152" t="s">
        <v>1249</v>
      </c>
    </row>
    <row r="364" spans="1:5" x14ac:dyDescent="0.25">
      <c r="A364" s="150" t="s">
        <v>512</v>
      </c>
      <c r="B364" s="151" t="s">
        <v>513</v>
      </c>
      <c r="C364" s="139" t="s">
        <v>514</v>
      </c>
      <c r="D364" s="152" t="s">
        <v>1</v>
      </c>
      <c r="E364" s="152" t="s">
        <v>1250</v>
      </c>
    </row>
    <row r="365" spans="1:5" x14ac:dyDescent="0.25">
      <c r="A365" s="150" t="s">
        <v>509</v>
      </c>
      <c r="B365" s="151" t="s">
        <v>510</v>
      </c>
      <c r="C365" s="139" t="s">
        <v>511</v>
      </c>
      <c r="D365" s="152" t="s">
        <v>1</v>
      </c>
      <c r="E365" s="152" t="s">
        <v>797</v>
      </c>
    </row>
    <row r="366" spans="1:5" x14ac:dyDescent="0.25">
      <c r="A366" s="150" t="s">
        <v>1251</v>
      </c>
      <c r="B366" s="151" t="s">
        <v>1252</v>
      </c>
      <c r="C366" s="139" t="s">
        <v>1253</v>
      </c>
      <c r="D366" s="152" t="s">
        <v>1</v>
      </c>
      <c r="E366" s="152" t="s">
        <v>797</v>
      </c>
    </row>
    <row r="367" spans="1:5" x14ac:dyDescent="0.25">
      <c r="A367" s="150" t="s">
        <v>1254</v>
      </c>
      <c r="B367" s="151" t="s">
        <v>1255</v>
      </c>
      <c r="C367" s="139" t="s">
        <v>1256</v>
      </c>
      <c r="D367" s="152" t="s">
        <v>1</v>
      </c>
      <c r="E367" s="152" t="s">
        <v>797</v>
      </c>
    </row>
    <row r="368" spans="1:5" x14ac:dyDescent="0.25">
      <c r="A368" s="150" t="s">
        <v>1257</v>
      </c>
      <c r="B368" s="151" t="s">
        <v>1258</v>
      </c>
      <c r="C368" s="139" t="s">
        <v>1259</v>
      </c>
      <c r="D368" s="152" t="s">
        <v>1</v>
      </c>
      <c r="E368" s="152" t="s">
        <v>797</v>
      </c>
    </row>
    <row r="369" spans="1:5" x14ac:dyDescent="0.25">
      <c r="A369" s="150" t="s">
        <v>617</v>
      </c>
      <c r="B369" s="151" t="s">
        <v>403</v>
      </c>
      <c r="C369" s="139" t="s">
        <v>1260</v>
      </c>
      <c r="D369" s="152" t="s">
        <v>2</v>
      </c>
      <c r="E369" s="152" t="s">
        <v>1261</v>
      </c>
    </row>
    <row r="370" spans="1:5" x14ac:dyDescent="0.25">
      <c r="A370" s="150" t="s">
        <v>1262</v>
      </c>
      <c r="B370" s="151" t="s">
        <v>1263</v>
      </c>
      <c r="C370" s="139" t="s">
        <v>1264</v>
      </c>
      <c r="D370" s="152" t="s">
        <v>2</v>
      </c>
      <c r="E370" s="152" t="s">
        <v>1265</v>
      </c>
    </row>
    <row r="371" spans="1:5" x14ac:dyDescent="0.25">
      <c r="A371" s="150" t="s">
        <v>618</v>
      </c>
      <c r="B371" s="151" t="s">
        <v>404</v>
      </c>
      <c r="C371" s="139" t="s">
        <v>1266</v>
      </c>
      <c r="D371" s="152" t="s">
        <v>2</v>
      </c>
      <c r="E371" s="152" t="s">
        <v>1267</v>
      </c>
    </row>
    <row r="372" spans="1:5" x14ac:dyDescent="0.25">
      <c r="A372" s="126" t="s">
        <v>96</v>
      </c>
      <c r="B372" s="97" t="s">
        <v>315</v>
      </c>
      <c r="C372" s="107" t="s">
        <v>316</v>
      </c>
      <c r="D372" s="127" t="s">
        <v>1</v>
      </c>
      <c r="E372" s="107" t="s">
        <v>316</v>
      </c>
    </row>
    <row r="373" spans="1:5" x14ac:dyDescent="0.25">
      <c r="A373" s="126" t="s">
        <v>317</v>
      </c>
      <c r="B373" s="97" t="s">
        <v>318</v>
      </c>
      <c r="C373" s="107" t="s">
        <v>319</v>
      </c>
      <c r="D373" s="127" t="s">
        <v>1</v>
      </c>
      <c r="E373" s="107" t="s">
        <v>319</v>
      </c>
    </row>
    <row r="374" spans="1:5" x14ac:dyDescent="0.25">
      <c r="A374" s="126">
        <v>965</v>
      </c>
      <c r="B374" s="97" t="s">
        <v>320</v>
      </c>
      <c r="C374" s="107" t="s">
        <v>319</v>
      </c>
      <c r="D374" s="127" t="s">
        <v>1</v>
      </c>
      <c r="E374" s="107" t="s">
        <v>319</v>
      </c>
    </row>
    <row r="375" spans="1:5" x14ac:dyDescent="0.25">
      <c r="A375" s="126">
        <v>963</v>
      </c>
      <c r="B375" s="97" t="s">
        <v>321</v>
      </c>
      <c r="C375" s="107" t="s">
        <v>322</v>
      </c>
      <c r="D375" s="127" t="s">
        <v>1</v>
      </c>
      <c r="E375" s="107" t="s">
        <v>322</v>
      </c>
    </row>
    <row r="376" spans="1:5" x14ac:dyDescent="0.25">
      <c r="A376" s="126">
        <v>971</v>
      </c>
      <c r="B376" s="97" t="s">
        <v>98</v>
      </c>
      <c r="C376" s="107" t="s">
        <v>118</v>
      </c>
      <c r="D376" s="127" t="s">
        <v>1</v>
      </c>
      <c r="E376" s="107" t="s">
        <v>118</v>
      </c>
    </row>
    <row r="377" spans="1:5" x14ac:dyDescent="0.25">
      <c r="A377" s="128">
        <v>975</v>
      </c>
      <c r="B377" s="129" t="s">
        <v>99</v>
      </c>
      <c r="C377" s="108" t="s">
        <v>119</v>
      </c>
      <c r="D377" s="130" t="s">
        <v>1</v>
      </c>
      <c r="E377" s="108" t="s">
        <v>119</v>
      </c>
    </row>
    <row r="378" spans="1:5" x14ac:dyDescent="0.25">
      <c r="A378" s="137" t="s">
        <v>771</v>
      </c>
      <c r="B378" s="97" t="s">
        <v>772</v>
      </c>
      <c r="C378" s="107">
        <v>20401080</v>
      </c>
      <c r="D378" s="127" t="s">
        <v>1</v>
      </c>
      <c r="E378" s="107">
        <v>20401080</v>
      </c>
    </row>
    <row r="379" spans="1:5" x14ac:dyDescent="0.25">
      <c r="A379" s="138" t="s">
        <v>610</v>
      </c>
      <c r="B379" s="129" t="s">
        <v>611</v>
      </c>
      <c r="C379" s="108">
        <v>20201090</v>
      </c>
      <c r="D379" s="130" t="s">
        <v>1</v>
      </c>
      <c r="E379" s="108">
        <v>20201090</v>
      </c>
    </row>
  </sheetData>
  <phoneticPr fontId="21" type="noConversion"/>
  <conditionalFormatting sqref="C1">
    <cfRule type="duplicateValues" dxfId="3" priority="3"/>
  </conditionalFormatting>
  <conditionalFormatting sqref="C2:C371">
    <cfRule type="duplicateValues" dxfId="2" priority="4"/>
  </conditionalFormatting>
  <dataValidations count="1">
    <dataValidation type="list" allowBlank="1" showInputMessage="1" showErrorMessage="1" sqref="H1" xr:uid="{00000000-0002-0000-0100-000000000000}">
      <formula1>$H$58:$H$71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26"/>
  <sheetViews>
    <sheetView workbookViewId="0"/>
  </sheetViews>
  <sheetFormatPr defaultColWidth="9" defaultRowHeight="12.75" x14ac:dyDescent="0.2"/>
  <cols>
    <col min="1" max="1" width="54" style="6" bestFit="1" customWidth="1"/>
    <col min="2" max="2" width="11.375" style="6" customWidth="1"/>
    <col min="3" max="3" width="14.5" style="6" customWidth="1"/>
    <col min="4" max="4" width="17.125" style="6" customWidth="1"/>
    <col min="5" max="8" width="15.375" style="6" hidden="1" customWidth="1"/>
    <col min="9" max="9" width="16.25" style="6" customWidth="1"/>
    <col min="10" max="16384" width="9" style="6"/>
  </cols>
  <sheetData>
    <row r="1" spans="1:9" ht="25.5" x14ac:dyDescent="0.5">
      <c r="A1" s="4" t="s">
        <v>103</v>
      </c>
      <c r="B1" s="5"/>
      <c r="C1" s="5"/>
      <c r="D1" s="5"/>
      <c r="E1" s="5"/>
      <c r="F1" s="5"/>
      <c r="G1" s="5"/>
      <c r="H1" s="5"/>
      <c r="I1" s="5"/>
    </row>
    <row r="2" spans="1:9" ht="23.25" x14ac:dyDescent="0.35">
      <c r="A2" s="7" t="s">
        <v>108</v>
      </c>
      <c r="B2" s="5"/>
      <c r="C2" s="5"/>
      <c r="D2" s="5"/>
      <c r="E2" s="5"/>
      <c r="F2" s="5"/>
      <c r="G2" s="5"/>
      <c r="H2" s="5"/>
      <c r="I2" s="5"/>
    </row>
    <row r="3" spans="1:9" ht="15.75" x14ac:dyDescent="0.25">
      <c r="A3" s="8" t="s">
        <v>109</v>
      </c>
      <c r="B3" s="9"/>
      <c r="C3" s="9"/>
      <c r="D3" s="9"/>
      <c r="E3" s="9"/>
      <c r="F3" s="9"/>
      <c r="G3" s="9"/>
      <c r="H3" s="9"/>
      <c r="I3" s="9"/>
    </row>
    <row r="4" spans="1:9" ht="15.75" x14ac:dyDescent="0.25">
      <c r="A4" s="7" t="s">
        <v>110</v>
      </c>
      <c r="B4" s="9"/>
      <c r="C4" s="9"/>
      <c r="D4" s="10"/>
      <c r="E4" s="9"/>
      <c r="F4" s="9"/>
      <c r="G4" s="9"/>
      <c r="H4" s="9"/>
      <c r="I4" s="9"/>
    </row>
    <row r="5" spans="1:9" ht="15.75" x14ac:dyDescent="0.25">
      <c r="A5" s="30" t="s">
        <v>116</v>
      </c>
      <c r="B5" s="9"/>
      <c r="C5" s="9"/>
      <c r="D5" s="9"/>
      <c r="E5" s="9"/>
      <c r="F5" s="9"/>
      <c r="G5" s="9"/>
      <c r="H5" s="9"/>
      <c r="I5" s="9"/>
    </row>
    <row r="6" spans="1:9" ht="15.75" x14ac:dyDescent="0.2">
      <c r="A6" s="11">
        <f>'[1]78'!S3</f>
        <v>41639</v>
      </c>
      <c r="B6" s="9"/>
      <c r="C6" s="9"/>
      <c r="D6" s="9"/>
      <c r="E6" s="9"/>
      <c r="F6" s="9"/>
      <c r="G6" s="9"/>
      <c r="H6" s="9"/>
      <c r="I6" s="9"/>
    </row>
    <row r="7" spans="1:9" ht="19.5" thickBot="1" x14ac:dyDescent="0.35">
      <c r="A7" s="12"/>
      <c r="B7" s="9"/>
      <c r="C7" s="9"/>
      <c r="D7" s="9"/>
      <c r="E7" s="9"/>
      <c r="F7" s="9"/>
      <c r="G7" s="9"/>
      <c r="H7" s="9"/>
      <c r="I7" s="9"/>
    </row>
    <row r="8" spans="1:9" ht="48" thickTop="1" x14ac:dyDescent="0.2">
      <c r="A8" s="32" t="s">
        <v>111</v>
      </c>
      <c r="B8" s="33" t="s">
        <v>120</v>
      </c>
      <c r="C8" s="33" t="s">
        <v>121</v>
      </c>
      <c r="D8" s="34" t="s">
        <v>105</v>
      </c>
      <c r="E8" s="34" t="s">
        <v>113</v>
      </c>
      <c r="F8" s="34" t="s">
        <v>114</v>
      </c>
      <c r="G8" s="34" t="s">
        <v>115</v>
      </c>
      <c r="H8" s="34" t="s">
        <v>117</v>
      </c>
      <c r="I8" s="35" t="s">
        <v>104</v>
      </c>
    </row>
    <row r="9" spans="1:9" ht="27" customHeight="1" x14ac:dyDescent="0.25">
      <c r="A9" s="13" t="str">
        <f>VLOOKUP(B9,Account!$A$1:$C$314,2,)</f>
        <v>Petty Cash</v>
      </c>
      <c r="B9" s="36" t="s">
        <v>8</v>
      </c>
      <c r="C9" s="31">
        <f>VLOOKUP(B9,Account!$A$1:$C$314,3)</f>
        <v>1010102000</v>
      </c>
      <c r="D9" s="14">
        <f>E9+F9-G9</f>
        <v>10000</v>
      </c>
      <c r="E9" s="14">
        <v>10000</v>
      </c>
      <c r="F9" s="2">
        <v>0</v>
      </c>
      <c r="G9" s="2">
        <v>0</v>
      </c>
      <c r="H9" s="2"/>
      <c r="I9" s="15"/>
    </row>
    <row r="10" spans="1:9" ht="27" customHeight="1" x14ac:dyDescent="0.25">
      <c r="A10" s="13" t="str">
        <f>VLOOKUP(B10,Account!$A$1:$C$314,2,)</f>
        <v>Advances for Payroll</v>
      </c>
      <c r="B10" s="36" t="s">
        <v>9</v>
      </c>
      <c r="C10" s="31">
        <f>VLOOKUP(B10,Account!$A$1:$C$314,3)</f>
        <v>1010102000</v>
      </c>
      <c r="D10" s="28">
        <f>E10+F10-G10</f>
        <v>203.31</v>
      </c>
      <c r="E10" s="16">
        <v>203.31</v>
      </c>
      <c r="F10" s="3">
        <v>184219.26</v>
      </c>
      <c r="G10" s="3">
        <v>184219.26</v>
      </c>
      <c r="H10" s="37"/>
      <c r="I10" s="15"/>
    </row>
    <row r="11" spans="1:9" ht="27" customHeight="1" x14ac:dyDescent="0.25">
      <c r="A11" s="13" t="str">
        <f>VLOOKUP(B11,Account!$A$1:$C$314,2,)</f>
        <v>Cash in Bank-Local Currency, Current Account</v>
      </c>
      <c r="B11" s="36" t="s">
        <v>10</v>
      </c>
      <c r="C11" s="31">
        <f>VLOOKUP(B11,Account!$A$1:$C$314,3)</f>
        <v>1010202029</v>
      </c>
      <c r="D11" s="28">
        <f>E11+F11-G11</f>
        <v>2173845.75</v>
      </c>
      <c r="E11" s="16">
        <v>2766580.56</v>
      </c>
      <c r="F11" s="3">
        <v>569320</v>
      </c>
      <c r="G11" s="3">
        <v>1162054.81</v>
      </c>
      <c r="H11" s="37"/>
      <c r="I11" s="15"/>
    </row>
    <row r="12" spans="1:9" ht="27" hidden="1" customHeight="1" x14ac:dyDescent="0.25">
      <c r="A12" s="13" t="str">
        <f>VLOOKUP(B12,Account!$A$1:$C$314,2,)</f>
        <v>Advances to Officers and Employees</v>
      </c>
      <c r="B12" s="36" t="s">
        <v>12</v>
      </c>
      <c r="C12" s="31">
        <f>VLOOKUP(B12,Account!$A$1:$C$314,3)</f>
        <v>1030502000</v>
      </c>
      <c r="D12" s="28">
        <f>E12+F12-G12</f>
        <v>0</v>
      </c>
      <c r="E12" s="16">
        <v>0</v>
      </c>
      <c r="F12" s="3">
        <v>0</v>
      </c>
      <c r="G12" s="3">
        <v>0</v>
      </c>
      <c r="H12" s="37"/>
      <c r="I12" s="15"/>
    </row>
    <row r="13" spans="1:9" ht="27" customHeight="1" x14ac:dyDescent="0.25">
      <c r="A13" s="17" t="str">
        <f>VLOOKUP(B13,Account!$A$1:$C$314,2,)</f>
        <v>Due to BIR</v>
      </c>
      <c r="B13" s="36" t="s">
        <v>32</v>
      </c>
      <c r="C13" s="31">
        <f>VLOOKUP(B13,Account!$A$1:$C$314,3)</f>
        <v>2020101000</v>
      </c>
      <c r="D13" s="28"/>
      <c r="E13" s="16"/>
      <c r="F13" s="3">
        <v>190728.88</v>
      </c>
      <c r="G13" s="3">
        <v>66809</v>
      </c>
      <c r="H13" s="37">
        <v>186448.26</v>
      </c>
      <c r="I13" s="18">
        <f t="shared" ref="I13:I18" si="0">H13+G13-F13</f>
        <v>62528.38</v>
      </c>
    </row>
    <row r="14" spans="1:9" ht="27" customHeight="1" x14ac:dyDescent="0.25">
      <c r="A14" s="17" t="str">
        <f>VLOOKUP(B14,Account!$A$1:$C$314,2,)</f>
        <v>Due to GSIS</v>
      </c>
      <c r="B14" s="36" t="s">
        <v>33</v>
      </c>
      <c r="C14" s="31">
        <f>VLOOKUP(B14,Account!$A$1:$C$314,3)</f>
        <v>2020102000</v>
      </c>
      <c r="D14" s="28"/>
      <c r="E14" s="16"/>
      <c r="F14" s="3">
        <v>4522.16</v>
      </c>
      <c r="G14" s="3">
        <v>4522.16</v>
      </c>
      <c r="H14" s="37">
        <v>12042.2</v>
      </c>
      <c r="I14" s="29">
        <f t="shared" si="0"/>
        <v>12042.2</v>
      </c>
    </row>
    <row r="15" spans="1:9" ht="27" customHeight="1" x14ac:dyDescent="0.25">
      <c r="A15" s="17" t="str">
        <f>VLOOKUP(B15,Account!$A$1:$C$314,2,)</f>
        <v>Due to Pag-IBIG</v>
      </c>
      <c r="B15" s="36" t="s">
        <v>34</v>
      </c>
      <c r="C15" s="31">
        <f>VLOOKUP(B15,Account!$A$1:$C$314,3)</f>
        <v>2020103000</v>
      </c>
      <c r="D15" s="16"/>
      <c r="E15" s="16"/>
      <c r="F15" s="3">
        <v>200</v>
      </c>
      <c r="G15" s="3">
        <v>200</v>
      </c>
      <c r="H15" s="3">
        <v>2374.34</v>
      </c>
      <c r="I15" s="29">
        <f t="shared" si="0"/>
        <v>2374.34</v>
      </c>
    </row>
    <row r="16" spans="1:9" ht="27" customHeight="1" x14ac:dyDescent="0.25">
      <c r="A16" s="17" t="str">
        <f>VLOOKUP(B16,Account!$A$1:$C$314,2,)</f>
        <v>Due to PhilHealth</v>
      </c>
      <c r="B16" s="36" t="s">
        <v>35</v>
      </c>
      <c r="C16" s="31">
        <f>VLOOKUP(B16,Account!$A$1:$C$314,3)</f>
        <v>2020104000</v>
      </c>
      <c r="D16" s="16"/>
      <c r="E16" s="16"/>
      <c r="F16" s="3">
        <v>299.10000000000002</v>
      </c>
      <c r="G16" s="3">
        <v>299.10000000000002</v>
      </c>
      <c r="H16" s="37">
        <v>674.1</v>
      </c>
      <c r="I16" s="29">
        <f t="shared" si="0"/>
        <v>674.1</v>
      </c>
    </row>
    <row r="17" spans="1:10" ht="27" customHeight="1" x14ac:dyDescent="0.25">
      <c r="A17" s="17" t="str">
        <f>VLOOKUP(B17,Account!$A$1:$C$314,2,)</f>
        <v>Due to NGAs</v>
      </c>
      <c r="B17" s="36" t="s">
        <v>36</v>
      </c>
      <c r="C17" s="31">
        <f>VLOOKUP(B17,Account!$A$1:$C$314,3)</f>
        <v>2020105000</v>
      </c>
      <c r="D17" s="16"/>
      <c r="E17" s="16"/>
      <c r="F17" s="3">
        <v>1227006.25</v>
      </c>
      <c r="G17" s="3">
        <v>758191.32</v>
      </c>
      <c r="H17" s="37">
        <v>2320898.7400000002</v>
      </c>
      <c r="I17" s="29">
        <f t="shared" si="0"/>
        <v>1852083.81</v>
      </c>
    </row>
    <row r="18" spans="1:10" ht="27" customHeight="1" x14ac:dyDescent="0.25">
      <c r="A18" s="17" t="str">
        <f>VLOOKUP(B18,Account!$A$1:$C$314,2,)</f>
        <v>Other Payables</v>
      </c>
      <c r="B18" s="36" t="s">
        <v>37</v>
      </c>
      <c r="C18" s="31">
        <f>VLOOKUP(B18,Account!$A$1:$C$314,3)</f>
        <v>2040108000</v>
      </c>
      <c r="D18" s="16"/>
      <c r="E18" s="16"/>
      <c r="F18" s="3">
        <v>0</v>
      </c>
      <c r="G18" s="3">
        <v>0</v>
      </c>
      <c r="H18" s="37">
        <v>254346.23</v>
      </c>
      <c r="I18" s="29">
        <f t="shared" si="0"/>
        <v>254346.23</v>
      </c>
    </row>
    <row r="19" spans="1:10" ht="27" customHeight="1" thickBot="1" x14ac:dyDescent="0.3">
      <c r="A19" s="19" t="s">
        <v>106</v>
      </c>
      <c r="B19" s="20"/>
      <c r="C19" s="20"/>
      <c r="D19" s="21">
        <f t="shared" ref="D19:I19" si="1">SUM(D9:D18)</f>
        <v>2184049.06</v>
      </c>
      <c r="E19" s="21">
        <f t="shared" si="1"/>
        <v>2776783.87</v>
      </c>
      <c r="F19" s="21">
        <f t="shared" si="1"/>
        <v>2176295.65</v>
      </c>
      <c r="G19" s="21">
        <f t="shared" si="1"/>
        <v>2176295.65</v>
      </c>
      <c r="H19" s="21">
        <f t="shared" si="1"/>
        <v>2776783.87</v>
      </c>
      <c r="I19" s="22">
        <f t="shared" si="1"/>
        <v>2184049.06</v>
      </c>
    </row>
    <row r="20" spans="1:10" ht="16.5" thickTop="1" x14ac:dyDescent="0.25">
      <c r="A20" s="23"/>
      <c r="B20" s="23"/>
      <c r="C20" s="23"/>
      <c r="D20" s="24"/>
      <c r="E20" s="24"/>
      <c r="F20" s="24"/>
      <c r="G20" s="24"/>
      <c r="H20" s="24"/>
      <c r="I20" s="24"/>
      <c r="J20" s="23"/>
    </row>
    <row r="21" spans="1:10" ht="15.75" x14ac:dyDescent="0.25">
      <c r="A21" s="23"/>
      <c r="B21" s="23"/>
      <c r="C21" s="23"/>
      <c r="D21" s="23"/>
      <c r="E21" s="23"/>
      <c r="F21" s="23"/>
      <c r="G21" s="23"/>
      <c r="H21" s="23"/>
      <c r="I21" s="25"/>
      <c r="J21" s="23"/>
    </row>
    <row r="22" spans="1:10" ht="15.75" x14ac:dyDescent="0.25">
      <c r="A22" s="23"/>
      <c r="B22" s="23" t="s">
        <v>102</v>
      </c>
      <c r="C22" s="23"/>
      <c r="D22" s="23"/>
      <c r="E22" s="23"/>
      <c r="F22" s="23"/>
      <c r="G22" s="23"/>
      <c r="H22" s="23"/>
      <c r="I22" s="23"/>
      <c r="J22" s="23"/>
    </row>
    <row r="23" spans="1:10" ht="15.75" x14ac:dyDescent="0.25">
      <c r="A23" s="23"/>
      <c r="B23" s="23"/>
      <c r="C23" s="23"/>
      <c r="D23" s="26"/>
      <c r="E23" s="26"/>
      <c r="F23" s="26"/>
      <c r="G23" s="26"/>
      <c r="H23" s="26"/>
      <c r="I23" s="27"/>
    </row>
    <row r="24" spans="1:10" ht="15.75" x14ac:dyDescent="0.25">
      <c r="A24" s="23"/>
      <c r="B24" s="23"/>
      <c r="C24" s="23"/>
      <c r="D24" s="23"/>
      <c r="E24" s="23"/>
      <c r="F24" s="23"/>
      <c r="G24" s="23"/>
      <c r="H24" s="23"/>
      <c r="I24" s="27"/>
    </row>
    <row r="25" spans="1:10" ht="15.75" x14ac:dyDescent="0.25">
      <c r="A25" s="23"/>
      <c r="B25" s="367" t="s">
        <v>3</v>
      </c>
      <c r="C25" s="367"/>
      <c r="D25" s="367"/>
      <c r="E25" s="367"/>
      <c r="F25" s="367"/>
      <c r="G25" s="367"/>
      <c r="H25" s="367"/>
      <c r="I25" s="367"/>
    </row>
    <row r="26" spans="1:10" ht="15.75" x14ac:dyDescent="0.25">
      <c r="A26" s="23"/>
      <c r="B26" s="368" t="s">
        <v>112</v>
      </c>
      <c r="C26" s="368"/>
      <c r="D26" s="368"/>
      <c r="E26" s="368"/>
      <c r="F26" s="368"/>
      <c r="G26" s="368"/>
      <c r="H26" s="368"/>
      <c r="I26" s="368"/>
    </row>
  </sheetData>
  <mergeCells count="2">
    <mergeCell ref="B25:I25"/>
    <mergeCell ref="B26:I26"/>
  </mergeCells>
  <printOptions horizontalCentered="1"/>
  <pageMargins left="0.5" right="0.5" top="1.25" bottom="0.75" header="0.3" footer="0.3"/>
  <pageSetup paperSize="5" scale="7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6:T84"/>
  <sheetViews>
    <sheetView showZeros="0" tabSelected="1" view="pageBreakPreview" topLeftCell="B1" zoomScale="71" zoomScaleNormal="70" zoomScaleSheetLayoutView="71" workbookViewId="0">
      <selection activeCell="B39" sqref="B39"/>
    </sheetView>
  </sheetViews>
  <sheetFormatPr defaultColWidth="9" defaultRowHeight="15.75" x14ac:dyDescent="0.25"/>
  <cols>
    <col min="1" max="1" width="13.25" style="189" hidden="1" customWidth="1"/>
    <col min="2" max="2" width="12.875" style="189" customWidth="1"/>
    <col min="3" max="4" width="15.75" style="315" customWidth="1"/>
    <col min="5" max="5" width="12" style="170" customWidth="1"/>
    <col min="6" max="6" width="13.875" style="315" customWidth="1"/>
    <col min="7" max="7" width="14" style="315" bestFit="1" customWidth="1"/>
    <col min="8" max="8" width="14" style="315" customWidth="1"/>
    <col min="9" max="9" width="10.125" style="316" customWidth="1"/>
    <col min="10" max="10" width="33.625" style="172" customWidth="1"/>
    <col min="11" max="11" width="53.625" style="172" customWidth="1"/>
    <col min="12" max="12" width="20.625" style="189" customWidth="1"/>
    <col min="13" max="13" width="13.5" style="316" customWidth="1"/>
    <col min="14" max="14" width="12.75" style="316" customWidth="1"/>
    <col min="15" max="16" width="12.625" style="336" customWidth="1"/>
    <col min="17" max="17" width="14.25" style="337" customWidth="1"/>
    <col min="18" max="19" width="14.25" style="337" hidden="1" customWidth="1"/>
    <col min="20" max="20" width="16" style="336" customWidth="1"/>
    <col min="21" max="16384" width="9" style="189"/>
  </cols>
  <sheetData>
    <row r="6" spans="1:20" x14ac:dyDescent="0.25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1:20" x14ac:dyDescent="0.25">
      <c r="B7" s="375" t="s">
        <v>1299</v>
      </c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1:20" x14ac:dyDescent="0.25">
      <c r="B8" s="375" t="s">
        <v>1292</v>
      </c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1:20" x14ac:dyDescent="0.25">
      <c r="B9" s="311"/>
      <c r="C9" s="311"/>
      <c r="D9" s="311"/>
      <c r="E9" s="168"/>
      <c r="F9" s="311"/>
      <c r="G9" s="311"/>
      <c r="H9" s="311"/>
      <c r="I9" s="311"/>
      <c r="J9" s="311"/>
      <c r="K9" s="311"/>
      <c r="L9" s="311"/>
      <c r="M9" s="311"/>
      <c r="N9" s="311"/>
      <c r="O9" s="312"/>
      <c r="P9" s="312"/>
      <c r="Q9" s="311"/>
      <c r="R9" s="311"/>
      <c r="S9" s="311"/>
      <c r="T9" s="311"/>
    </row>
    <row r="10" spans="1:20" x14ac:dyDescent="0.25">
      <c r="B10" s="313" t="s">
        <v>1271</v>
      </c>
      <c r="C10" s="317" t="s">
        <v>1312</v>
      </c>
      <c r="D10" s="317"/>
      <c r="E10" s="174"/>
      <c r="F10" s="317"/>
      <c r="G10" s="189"/>
      <c r="H10" s="189"/>
      <c r="I10" s="189"/>
      <c r="J10" s="189"/>
      <c r="K10" s="189"/>
      <c r="M10" s="189"/>
      <c r="N10" s="189"/>
      <c r="O10" s="176"/>
      <c r="P10" s="173"/>
      <c r="Q10" s="189"/>
      <c r="R10" s="189"/>
      <c r="S10" s="189"/>
      <c r="T10" s="189"/>
    </row>
    <row r="11" spans="1:20" ht="31.5" x14ac:dyDescent="0.25">
      <c r="B11" s="313" t="s">
        <v>1272</v>
      </c>
      <c r="C11" s="385" t="s">
        <v>1313</v>
      </c>
      <c r="D11" s="385"/>
      <c r="E11" s="169"/>
      <c r="F11" s="314"/>
      <c r="I11" s="315"/>
      <c r="J11" s="315"/>
      <c r="K11" s="315"/>
      <c r="L11" s="315"/>
      <c r="N11" s="172"/>
      <c r="O11" s="175"/>
      <c r="P11" s="176"/>
      <c r="Q11" s="316"/>
      <c r="R11" s="316"/>
      <c r="S11" s="316"/>
      <c r="T11" s="318"/>
    </row>
    <row r="12" spans="1:20" ht="31.5" x14ac:dyDescent="0.25">
      <c r="A12" s="177" t="s">
        <v>178</v>
      </c>
      <c r="B12" s="178" t="s">
        <v>179</v>
      </c>
      <c r="C12" s="178" t="s">
        <v>1274</v>
      </c>
      <c r="D12" s="178" t="s">
        <v>1275</v>
      </c>
      <c r="E12" s="338" t="s">
        <v>1276</v>
      </c>
      <c r="F12" s="178" t="s">
        <v>1277</v>
      </c>
      <c r="G12" s="178" t="s">
        <v>1273</v>
      </c>
      <c r="H12" s="178" t="s">
        <v>766</v>
      </c>
      <c r="I12" s="179" t="s">
        <v>498</v>
      </c>
      <c r="J12" s="178" t="s">
        <v>185</v>
      </c>
      <c r="K12" s="178" t="s">
        <v>130</v>
      </c>
      <c r="L12" s="179" t="s">
        <v>126</v>
      </c>
      <c r="M12" s="179" t="s">
        <v>482</v>
      </c>
      <c r="N12" s="178" t="s">
        <v>483</v>
      </c>
      <c r="O12" s="180" t="s">
        <v>1</v>
      </c>
      <c r="P12" s="180" t="s">
        <v>2</v>
      </c>
      <c r="Q12" s="180" t="s">
        <v>501</v>
      </c>
      <c r="R12" s="319" t="s">
        <v>767</v>
      </c>
      <c r="S12" s="319" t="s">
        <v>768</v>
      </c>
      <c r="T12" s="320" t="s">
        <v>177</v>
      </c>
    </row>
    <row r="13" spans="1:20" ht="51.95" hidden="1" customHeight="1" x14ac:dyDescent="0.25">
      <c r="A13" s="321">
        <f>IF(C13=0,0,Account!$H$2)</f>
        <v>45351</v>
      </c>
      <c r="B13" s="322">
        <v>45324</v>
      </c>
      <c r="C13" s="245" t="s">
        <v>1314</v>
      </c>
      <c r="D13" s="245" t="s">
        <v>1392</v>
      </c>
      <c r="E13" s="181" t="s">
        <v>1326</v>
      </c>
      <c r="F13" s="323" t="s">
        <v>760</v>
      </c>
      <c r="G13" s="323" t="s">
        <v>761</v>
      </c>
      <c r="H13" s="245"/>
      <c r="I13" s="324">
        <f t="shared" ref="I13" si="0">IF(B13=0,0,IF(C13=C12,I12+1,1))</f>
        <v>1</v>
      </c>
      <c r="J13" s="183" t="s">
        <v>1315</v>
      </c>
      <c r="K13" s="184" t="s">
        <v>1324</v>
      </c>
      <c r="L13" s="185" t="str">
        <f>IF(N13=0,0,(INDEX(AccountCodes[ACCOUNT NAME],MATCH(M13,AccountCodes[PPSAS CODE],0))))</f>
        <v>Salaries and Wages-Regular</v>
      </c>
      <c r="M13" s="325">
        <f>IF(N13=0,"",INDEX(AccountCodes[PPSAS CODE],MATCH(N13,AccountCodes[NGAS CODE],0)))</f>
        <v>5010101000</v>
      </c>
      <c r="N13" s="326" t="s">
        <v>630</v>
      </c>
      <c r="O13" s="327">
        <v>10564.5</v>
      </c>
      <c r="P13" s="327"/>
      <c r="Q13" s="328" t="s">
        <v>1404</v>
      </c>
      <c r="R13" s="329"/>
      <c r="S13" s="329"/>
      <c r="T13" s="330">
        <f>O13-P13</f>
        <v>10564.5</v>
      </c>
    </row>
    <row r="14" spans="1:20" ht="51.95" hidden="1" customHeight="1" x14ac:dyDescent="0.25">
      <c r="A14" s="321">
        <f>IF(C14=0,0,Account!$H$2)</f>
        <v>45351</v>
      </c>
      <c r="B14" s="322">
        <v>45324</v>
      </c>
      <c r="C14" s="245" t="s">
        <v>1314</v>
      </c>
      <c r="D14" s="245" t="s">
        <v>1392</v>
      </c>
      <c r="E14" s="181" t="s">
        <v>1326</v>
      </c>
      <c r="F14" s="323" t="s">
        <v>760</v>
      </c>
      <c r="G14" s="323" t="s">
        <v>761</v>
      </c>
      <c r="H14" s="245"/>
      <c r="I14" s="324">
        <f t="shared" ref="I14:I68" si="1">IF(B14=0,0,IF(C14=C13,I13+1,1))</f>
        <v>2</v>
      </c>
      <c r="J14" s="183" t="s">
        <v>1315</v>
      </c>
      <c r="K14" s="184" t="s">
        <v>1324</v>
      </c>
      <c r="L14" s="185" t="str">
        <f>IF(N14=0,0,(INDEX(AccountCodes[ACCOUNT NAME],MATCH(M14,AccountCodes[PPSAS CODE],0))))</f>
        <v>Personal Economic Relief Allowance (PERA)</v>
      </c>
      <c r="M14" s="325">
        <f>IF(N14=0,"",INDEX(AccountCodes[PPSAS CODE],MATCH(N14,AccountCodes[NGAS CODE],0)))</f>
        <v>5010201000</v>
      </c>
      <c r="N14" s="326" t="s">
        <v>632</v>
      </c>
      <c r="O14" s="327">
        <v>1000</v>
      </c>
      <c r="P14" s="327"/>
      <c r="Q14" s="328" t="s">
        <v>1404</v>
      </c>
      <c r="R14" s="329"/>
      <c r="S14" s="329"/>
      <c r="T14" s="330">
        <f t="shared" ref="T14:T72" si="2">T13+O14-P14</f>
        <v>11564.5</v>
      </c>
    </row>
    <row r="15" spans="1:20" ht="51.95" hidden="1" customHeight="1" x14ac:dyDescent="0.25">
      <c r="A15" s="321">
        <f>IF(C15=0,0,Account!$H$2)</f>
        <v>45351</v>
      </c>
      <c r="B15" s="322">
        <v>45324</v>
      </c>
      <c r="C15" s="245" t="s">
        <v>1314</v>
      </c>
      <c r="D15" s="245" t="s">
        <v>1392</v>
      </c>
      <c r="E15" s="181" t="s">
        <v>1326</v>
      </c>
      <c r="F15" s="323" t="s">
        <v>760</v>
      </c>
      <c r="G15" s="323" t="s">
        <v>761</v>
      </c>
      <c r="H15" s="245"/>
      <c r="I15" s="324">
        <f t="shared" si="1"/>
        <v>3</v>
      </c>
      <c r="J15" s="183" t="s">
        <v>1315</v>
      </c>
      <c r="K15" s="184" t="s">
        <v>1324</v>
      </c>
      <c r="L15" s="186" t="str">
        <f>IF(N15=0,0,(INDEX(AccountCodes[ACCOUNT NAME],MATCH(M15,AccountCodes[PPSAS CODE],0))))</f>
        <v>Cash in Bank-Local Currency, Current Account - FO</v>
      </c>
      <c r="M15" s="325" t="str">
        <f>IF(N15=0,"",INDEX(AccountCodes[PPSAS CODE],MATCH(N15,AccountCodes[NGAS CODE],0)))</f>
        <v>1010202000FO</v>
      </c>
      <c r="N15" s="326" t="s">
        <v>1293</v>
      </c>
      <c r="O15" s="331"/>
      <c r="P15" s="331">
        <v>11564.5</v>
      </c>
      <c r="Q15" s="332"/>
      <c r="R15" s="329"/>
      <c r="S15" s="329"/>
      <c r="T15" s="330">
        <f t="shared" si="2"/>
        <v>0</v>
      </c>
    </row>
    <row r="16" spans="1:20" ht="51.95" hidden="1" customHeight="1" x14ac:dyDescent="0.25">
      <c r="A16" s="321">
        <f>IF(C16=0,0,Account!$H$2)</f>
        <v>45351</v>
      </c>
      <c r="B16" s="322">
        <v>45335</v>
      </c>
      <c r="C16" s="245" t="s">
        <v>1316</v>
      </c>
      <c r="D16" s="245" t="s">
        <v>1393</v>
      </c>
      <c r="E16" s="181" t="s">
        <v>1327</v>
      </c>
      <c r="F16" s="323" t="s">
        <v>760</v>
      </c>
      <c r="G16" s="323" t="s">
        <v>761</v>
      </c>
      <c r="H16" s="245"/>
      <c r="I16" s="324">
        <f t="shared" ref="I16" si="3">IF(B16=0,0,IF(C16=C15,I15+1,1))</f>
        <v>1</v>
      </c>
      <c r="J16" s="183" t="s">
        <v>1317</v>
      </c>
      <c r="K16" s="184" t="s">
        <v>1325</v>
      </c>
      <c r="L16" s="186" t="str">
        <f>IF(N16=0,0,(INDEX(AccountCodes[ACCOUNT NAME],MATCH(M16,AccountCodes[PPSAS CODE],0))))</f>
        <v>Salaries and Wages-Regular</v>
      </c>
      <c r="M16" s="325">
        <f>IF(N16=0,"",INDEX(AccountCodes[PPSAS CODE],MATCH(N16,AccountCodes[NGAS CODE],0)))</f>
        <v>5010101000</v>
      </c>
      <c r="N16" s="326" t="s">
        <v>630</v>
      </c>
      <c r="O16" s="331">
        <v>58320</v>
      </c>
      <c r="P16" s="331"/>
      <c r="Q16" s="328" t="s">
        <v>1404</v>
      </c>
      <c r="R16" s="329" t="s">
        <v>1318</v>
      </c>
      <c r="S16" s="329"/>
      <c r="T16" s="330">
        <f t="shared" ref="T16" si="4">T15+O16-P16</f>
        <v>58320</v>
      </c>
    </row>
    <row r="17" spans="1:20" ht="51.95" hidden="1" customHeight="1" x14ac:dyDescent="0.25">
      <c r="A17" s="321">
        <f>IF(C17=0,0,Account!$H$2)</f>
        <v>45351</v>
      </c>
      <c r="B17" s="322">
        <v>45335</v>
      </c>
      <c r="C17" s="245" t="s">
        <v>1316</v>
      </c>
      <c r="D17" s="245" t="s">
        <v>1393</v>
      </c>
      <c r="E17" s="181" t="s">
        <v>1327</v>
      </c>
      <c r="F17" s="323" t="s">
        <v>760</v>
      </c>
      <c r="G17" s="323" t="s">
        <v>761</v>
      </c>
      <c r="H17" s="245"/>
      <c r="I17" s="324">
        <f t="shared" si="1"/>
        <v>2</v>
      </c>
      <c r="J17" s="184" t="s">
        <v>1317</v>
      </c>
      <c r="K17" s="184" t="s">
        <v>1325</v>
      </c>
      <c r="L17" s="186" t="str">
        <f>IF(N17=0,0,(INDEX(AccountCodes[ACCOUNT NAME],MATCH(M17,AccountCodes[PPSAS CODE],0))))</f>
        <v>Personal Economic Relief Allowance (PERA)</v>
      </c>
      <c r="M17" s="325">
        <f>IF(N17=0,"",INDEX(AccountCodes[PPSAS CODE],MATCH(N17,AccountCodes[NGAS CODE],0)))</f>
        <v>5010201000</v>
      </c>
      <c r="N17" s="326" t="s">
        <v>632</v>
      </c>
      <c r="O17" s="331">
        <v>4000</v>
      </c>
      <c r="P17" s="331"/>
      <c r="Q17" s="328" t="s">
        <v>1404</v>
      </c>
      <c r="R17" s="329" t="s">
        <v>1318</v>
      </c>
      <c r="S17" s="329"/>
      <c r="T17" s="330">
        <f t="shared" si="2"/>
        <v>62320</v>
      </c>
    </row>
    <row r="18" spans="1:20" ht="51.95" hidden="1" customHeight="1" x14ac:dyDescent="0.25">
      <c r="A18" s="321">
        <f>IF(C18=0,0,Account!$H$2)</f>
        <v>45351</v>
      </c>
      <c r="B18" s="322">
        <v>45335</v>
      </c>
      <c r="C18" s="245" t="s">
        <v>1316</v>
      </c>
      <c r="D18" s="245" t="s">
        <v>1393</v>
      </c>
      <c r="E18" s="181" t="s">
        <v>1327</v>
      </c>
      <c r="F18" s="323" t="s">
        <v>760</v>
      </c>
      <c r="G18" s="323" t="s">
        <v>761</v>
      </c>
      <c r="H18" s="245"/>
      <c r="I18" s="324">
        <f t="shared" ref="I18" si="5">IF(B18=0,0,IF(C18=C17,I17+1,1))</f>
        <v>3</v>
      </c>
      <c r="J18" s="184" t="s">
        <v>1317</v>
      </c>
      <c r="K18" s="184" t="s">
        <v>1325</v>
      </c>
      <c r="L18" s="186" t="str">
        <f>IF(N18=0,0,(INDEX(AccountCodes[ACCOUNT NAME],MATCH(M18,AccountCodes[PPSAS CODE],0))))</f>
        <v>Due to BIR - Compensation</v>
      </c>
      <c r="M18" s="325">
        <f>IF(N18=0,"",INDEX(AccountCodes[PPSAS CODE],MATCH(N18,AccountCodes[NGAS CODE],0)))</f>
        <v>2020101001</v>
      </c>
      <c r="N18" s="326" t="s">
        <v>773</v>
      </c>
      <c r="O18" s="331"/>
      <c r="P18" s="331">
        <v>1283.04</v>
      </c>
      <c r="Q18" s="332"/>
      <c r="R18" s="329"/>
      <c r="S18" s="329"/>
      <c r="T18" s="330">
        <f t="shared" si="2"/>
        <v>61036.959999999999</v>
      </c>
    </row>
    <row r="19" spans="1:20" ht="51.95" hidden="1" customHeight="1" x14ac:dyDescent="0.25">
      <c r="A19" s="321">
        <f>IF(C19=0,0,Account!$H$2)</f>
        <v>45351</v>
      </c>
      <c r="B19" s="322">
        <v>45335</v>
      </c>
      <c r="C19" s="245" t="s">
        <v>1316</v>
      </c>
      <c r="D19" s="245" t="s">
        <v>1393</v>
      </c>
      <c r="E19" s="181" t="s">
        <v>1327</v>
      </c>
      <c r="F19" s="323" t="s">
        <v>760</v>
      </c>
      <c r="G19" s="323" t="s">
        <v>761</v>
      </c>
      <c r="H19" s="245"/>
      <c r="I19" s="324">
        <f t="shared" si="1"/>
        <v>4</v>
      </c>
      <c r="J19" s="184" t="s">
        <v>1317</v>
      </c>
      <c r="K19" s="184" t="s">
        <v>1325</v>
      </c>
      <c r="L19" s="186" t="str">
        <f>IF(N19=0,0,(INDEX(AccountCodes[ACCOUNT NAME],MATCH(M19,AccountCodes[PPSAS CODE],0))))</f>
        <v>Due to GSIS - Life and Retirement Premium</v>
      </c>
      <c r="M19" s="325">
        <f>IF(N19=0,"",INDEX(AccountCodes[PPSAS CODE],MATCH(N19,AccountCodes[NGAS CODE],0)))</f>
        <v>2020102001</v>
      </c>
      <c r="N19" s="326" t="s">
        <v>325</v>
      </c>
      <c r="O19" s="331"/>
      <c r="P19" s="331">
        <v>5248.8</v>
      </c>
      <c r="Q19" s="332"/>
      <c r="R19" s="329"/>
      <c r="S19" s="329"/>
      <c r="T19" s="330">
        <f t="shared" si="2"/>
        <v>55788.160000000003</v>
      </c>
    </row>
    <row r="20" spans="1:20" ht="51.95" hidden="1" customHeight="1" x14ac:dyDescent="0.25">
      <c r="A20" s="321">
        <f>IF(C20=0,0,Account!$H$2)</f>
        <v>45351</v>
      </c>
      <c r="B20" s="322">
        <v>45335</v>
      </c>
      <c r="C20" s="245" t="s">
        <v>1316</v>
      </c>
      <c r="D20" s="245" t="s">
        <v>1393</v>
      </c>
      <c r="E20" s="181" t="s">
        <v>1327</v>
      </c>
      <c r="F20" s="323" t="s">
        <v>760</v>
      </c>
      <c r="G20" s="323" t="s">
        <v>761</v>
      </c>
      <c r="H20" s="245"/>
      <c r="I20" s="324">
        <f t="shared" ref="I20" si="6">IF(B20=0,0,IF(C20=C19,I19+1,1))</f>
        <v>5</v>
      </c>
      <c r="J20" s="184" t="s">
        <v>1317</v>
      </c>
      <c r="K20" s="184" t="s">
        <v>1325</v>
      </c>
      <c r="L20" s="186" t="str">
        <f>IF(N20=0,0,(INDEX(AccountCodes[ACCOUNT NAME],MATCH(M20,AccountCodes[PPSAS CODE],0))))</f>
        <v>Due to Pag-IBIG - Pag-IBIG Premium</v>
      </c>
      <c r="M20" s="325">
        <f>IF(N20=0,"",INDEX(AccountCodes[PPSAS CODE],MATCH(N20,AccountCodes[NGAS CODE],0)))</f>
        <v>2020103001</v>
      </c>
      <c r="N20" s="326" t="s">
        <v>329</v>
      </c>
      <c r="O20" s="331"/>
      <c r="P20" s="331">
        <v>1166.4000000000001</v>
      </c>
      <c r="Q20" s="332"/>
      <c r="R20" s="329"/>
      <c r="S20" s="329"/>
      <c r="T20" s="330">
        <f t="shared" si="2"/>
        <v>54621.760000000002</v>
      </c>
    </row>
    <row r="21" spans="1:20" ht="51.95" hidden="1" customHeight="1" x14ac:dyDescent="0.25">
      <c r="A21" s="321">
        <f>IF(C21=0,0,Account!$H$2)</f>
        <v>45351</v>
      </c>
      <c r="B21" s="322">
        <v>45335</v>
      </c>
      <c r="C21" s="245" t="s">
        <v>1316</v>
      </c>
      <c r="D21" s="245" t="s">
        <v>1393</v>
      </c>
      <c r="E21" s="181" t="s">
        <v>1327</v>
      </c>
      <c r="F21" s="323" t="s">
        <v>760</v>
      </c>
      <c r="G21" s="323" t="s">
        <v>761</v>
      </c>
      <c r="H21" s="245"/>
      <c r="I21" s="324">
        <f t="shared" si="1"/>
        <v>6</v>
      </c>
      <c r="J21" s="184" t="s">
        <v>1317</v>
      </c>
      <c r="K21" s="184" t="s">
        <v>1325</v>
      </c>
      <c r="L21" s="186" t="str">
        <f>IF(N21=0,0,(INDEX(AccountCodes[ACCOUNT NAME],MATCH(M21,AccountCodes[PPSAS CODE],0))))</f>
        <v>Due to Pag-IBIG - MP2</v>
      </c>
      <c r="M21" s="325">
        <f>IF(N21=0,"",INDEX(AccountCodes[PPSAS CODE],MATCH(N21,AccountCodes[NGAS CODE],0)))</f>
        <v>2020103005</v>
      </c>
      <c r="N21" s="326" t="s">
        <v>496</v>
      </c>
      <c r="O21" s="331"/>
      <c r="P21" s="331">
        <v>4000</v>
      </c>
      <c r="Q21" s="332"/>
      <c r="R21" s="329"/>
      <c r="S21" s="329"/>
      <c r="T21" s="330">
        <f t="shared" si="2"/>
        <v>50621.760000000002</v>
      </c>
    </row>
    <row r="22" spans="1:20" ht="51.95" hidden="1" customHeight="1" x14ac:dyDescent="0.25">
      <c r="A22" s="321">
        <f>IF(C22=0,0,Account!$H$2)</f>
        <v>45351</v>
      </c>
      <c r="B22" s="322">
        <v>45335</v>
      </c>
      <c r="C22" s="245" t="s">
        <v>1316</v>
      </c>
      <c r="D22" s="245" t="s">
        <v>1393</v>
      </c>
      <c r="E22" s="181" t="s">
        <v>1327</v>
      </c>
      <c r="F22" s="323" t="s">
        <v>760</v>
      </c>
      <c r="G22" s="323" t="s">
        <v>761</v>
      </c>
      <c r="H22" s="245"/>
      <c r="I22" s="324">
        <f t="shared" ref="I22" si="7">IF(B22=0,0,IF(C22=C21,I21+1,1))</f>
        <v>7</v>
      </c>
      <c r="J22" s="184" t="s">
        <v>1317</v>
      </c>
      <c r="K22" s="184" t="s">
        <v>1325</v>
      </c>
      <c r="L22" s="186" t="str">
        <f>IF(N22=0,0,(INDEX(AccountCodes[ACCOUNT NAME],MATCH(M22,AccountCodes[PPSAS CODE],0))))</f>
        <v>Due to PhilHealth</v>
      </c>
      <c r="M22" s="325">
        <f>IF(N22=0,"",INDEX(AccountCodes[PPSAS CODE],MATCH(N22,AccountCodes[NGAS CODE],0)))</f>
        <v>2020104000</v>
      </c>
      <c r="N22" s="326" t="s">
        <v>35</v>
      </c>
      <c r="O22" s="331"/>
      <c r="P22" s="331">
        <v>1458</v>
      </c>
      <c r="Q22" s="332"/>
      <c r="R22" s="329"/>
      <c r="S22" s="329"/>
      <c r="T22" s="330">
        <f t="shared" si="2"/>
        <v>49163.76</v>
      </c>
    </row>
    <row r="23" spans="1:20" ht="51.95" hidden="1" customHeight="1" x14ac:dyDescent="0.25">
      <c r="A23" s="321">
        <f>IF(C23=0,0,Account!$H$2)</f>
        <v>45351</v>
      </c>
      <c r="B23" s="322">
        <v>45335</v>
      </c>
      <c r="C23" s="245" t="s">
        <v>1316</v>
      </c>
      <c r="D23" s="245" t="s">
        <v>1393</v>
      </c>
      <c r="E23" s="181" t="s">
        <v>1327</v>
      </c>
      <c r="F23" s="323" t="s">
        <v>760</v>
      </c>
      <c r="G23" s="323" t="s">
        <v>761</v>
      </c>
      <c r="H23" s="245"/>
      <c r="I23" s="324">
        <f t="shared" si="1"/>
        <v>8</v>
      </c>
      <c r="J23" s="184" t="s">
        <v>1317</v>
      </c>
      <c r="K23" s="184" t="s">
        <v>1325</v>
      </c>
      <c r="L23" s="186" t="str">
        <f>IF(N23=0,0,(INDEX(AccountCodes[ACCOUNT NAME],MATCH(M23,AccountCodes[PPSAS CODE],0))))</f>
        <v>Cash in Bank-Local Currency, Current Account - FO</v>
      </c>
      <c r="M23" s="325" t="str">
        <f>IF(N23=0,"",INDEX(AccountCodes[PPSAS CODE],MATCH(N23,AccountCodes[NGAS CODE],0)))</f>
        <v>1010202000FO</v>
      </c>
      <c r="N23" s="326" t="s">
        <v>1293</v>
      </c>
      <c r="O23" s="331"/>
      <c r="P23" s="331">
        <v>24581.89</v>
      </c>
      <c r="Q23" s="332"/>
      <c r="R23" s="329"/>
      <c r="S23" s="329"/>
      <c r="T23" s="330">
        <f t="shared" si="2"/>
        <v>24581.87</v>
      </c>
    </row>
    <row r="24" spans="1:20" ht="51.95" hidden="1" customHeight="1" x14ac:dyDescent="0.25">
      <c r="A24" s="321">
        <f>IF(C24=0,0,Account!$H$2)</f>
        <v>45351</v>
      </c>
      <c r="B24" s="322">
        <v>45342</v>
      </c>
      <c r="C24" s="245" t="s">
        <v>1319</v>
      </c>
      <c r="D24" s="245" t="s">
        <v>1394</v>
      </c>
      <c r="E24" s="181" t="s">
        <v>1328</v>
      </c>
      <c r="F24" s="323" t="s">
        <v>760</v>
      </c>
      <c r="G24" s="323" t="s">
        <v>761</v>
      </c>
      <c r="H24" s="245"/>
      <c r="I24" s="324">
        <f t="shared" si="1"/>
        <v>1</v>
      </c>
      <c r="J24" s="183" t="s">
        <v>1315</v>
      </c>
      <c r="K24" s="184" t="s">
        <v>1323</v>
      </c>
      <c r="L24" s="185" t="str">
        <f>IF(N24=0,0,(INDEX(AccountCodes[ACCOUNT NAME],MATCH(M24,AccountCodes[PPSAS CODE],0))))</f>
        <v>Salaries and Wages-Regular</v>
      </c>
      <c r="M24" s="325">
        <f>IF(N24=0,"",INDEX(AccountCodes[PPSAS CODE],MATCH(N24,AccountCodes[NGAS CODE],0)))</f>
        <v>5010101000</v>
      </c>
      <c r="N24" s="326" t="s">
        <v>630</v>
      </c>
      <c r="O24" s="327">
        <v>10564.5</v>
      </c>
      <c r="P24" s="327"/>
      <c r="Q24" s="328" t="s">
        <v>1404</v>
      </c>
      <c r="R24" s="329" t="s">
        <v>1318</v>
      </c>
      <c r="S24" s="329"/>
      <c r="T24" s="330">
        <f t="shared" si="2"/>
        <v>35146.370000000003</v>
      </c>
    </row>
    <row r="25" spans="1:20" ht="51.95" hidden="1" customHeight="1" x14ac:dyDescent="0.25">
      <c r="A25" s="321">
        <f>IF(C25=0,0,Account!$H$2)</f>
        <v>45351</v>
      </c>
      <c r="B25" s="322">
        <v>45342</v>
      </c>
      <c r="C25" s="245" t="s">
        <v>1319</v>
      </c>
      <c r="D25" s="245" t="s">
        <v>1394</v>
      </c>
      <c r="E25" s="181" t="s">
        <v>1328</v>
      </c>
      <c r="F25" s="323" t="s">
        <v>760</v>
      </c>
      <c r="G25" s="323" t="s">
        <v>761</v>
      </c>
      <c r="H25" s="245"/>
      <c r="I25" s="324">
        <f t="shared" ref="I25" si="8">IF(B25=0,0,IF(C25=C24,I24+1,1))</f>
        <v>2</v>
      </c>
      <c r="J25" s="183" t="s">
        <v>1315</v>
      </c>
      <c r="K25" s="184" t="s">
        <v>1323</v>
      </c>
      <c r="L25" s="185" t="str">
        <f>IF(N25=0,0,(INDEX(AccountCodes[ACCOUNT NAME],MATCH(M25,AccountCodes[PPSAS CODE],0))))</f>
        <v>Personal Economic Relief Allowance (PERA)</v>
      </c>
      <c r="M25" s="325">
        <f>IF(N25=0,"",INDEX(AccountCodes[PPSAS CODE],MATCH(N25,AccountCodes[NGAS CODE],0)))</f>
        <v>5010201000</v>
      </c>
      <c r="N25" s="326" t="s">
        <v>632</v>
      </c>
      <c r="O25" s="327">
        <v>1000</v>
      </c>
      <c r="P25" s="327"/>
      <c r="Q25" s="328" t="s">
        <v>1404</v>
      </c>
      <c r="R25" s="329" t="s">
        <v>1318</v>
      </c>
      <c r="S25" s="329"/>
      <c r="T25" s="330">
        <f t="shared" si="2"/>
        <v>36146.370000000003</v>
      </c>
    </row>
    <row r="26" spans="1:20" ht="51.95" hidden="1" customHeight="1" x14ac:dyDescent="0.25">
      <c r="A26" s="321">
        <f>IF(C26=0,0,Account!$H$2)</f>
        <v>45351</v>
      </c>
      <c r="B26" s="322">
        <v>45342</v>
      </c>
      <c r="C26" s="245" t="s">
        <v>1319</v>
      </c>
      <c r="D26" s="245" t="s">
        <v>1394</v>
      </c>
      <c r="E26" s="181" t="s">
        <v>1328</v>
      </c>
      <c r="F26" s="323" t="s">
        <v>760</v>
      </c>
      <c r="G26" s="323" t="s">
        <v>761</v>
      </c>
      <c r="H26" s="245"/>
      <c r="I26" s="324">
        <f t="shared" ref="I26:I28" si="9">IF(B26=0,0,IF(C26=C25,I25+1,1))</f>
        <v>3</v>
      </c>
      <c r="J26" s="183" t="s">
        <v>1315</v>
      </c>
      <c r="K26" s="184" t="s">
        <v>1323</v>
      </c>
      <c r="L26" s="185" t="str">
        <f>IF(N26=0,0,(INDEX(AccountCodes[ACCOUNT NAME],MATCH(M26,AccountCodes[PPSAS CODE],0))))</f>
        <v>Due to GSIS - Life and Retirement Premium</v>
      </c>
      <c r="M26" s="325">
        <f>IF(N26=0,"",INDEX(AccountCodes[PPSAS CODE],MATCH(N26,AccountCodes[NGAS CODE],0)))</f>
        <v>2020102001</v>
      </c>
      <c r="N26" s="326" t="s">
        <v>325</v>
      </c>
      <c r="O26" s="327"/>
      <c r="P26" s="327">
        <v>1901.61</v>
      </c>
      <c r="Q26" s="328"/>
      <c r="R26" s="329"/>
      <c r="S26" s="329"/>
      <c r="T26" s="330">
        <f t="shared" ref="T26:T28" si="10">T25+O26-P26</f>
        <v>34244.76</v>
      </c>
    </row>
    <row r="27" spans="1:20" ht="51.95" hidden="1" customHeight="1" x14ac:dyDescent="0.25">
      <c r="A27" s="321">
        <f>IF(C27=0,0,Account!$H$2)</f>
        <v>45351</v>
      </c>
      <c r="B27" s="322">
        <v>45342</v>
      </c>
      <c r="C27" s="245" t="s">
        <v>1319</v>
      </c>
      <c r="D27" s="245" t="s">
        <v>1394</v>
      </c>
      <c r="E27" s="181" t="s">
        <v>1328</v>
      </c>
      <c r="F27" s="323" t="s">
        <v>760</v>
      </c>
      <c r="G27" s="323" t="s">
        <v>761</v>
      </c>
      <c r="H27" s="245"/>
      <c r="I27" s="324">
        <f t="shared" si="9"/>
        <v>4</v>
      </c>
      <c r="J27" s="183" t="s">
        <v>1315</v>
      </c>
      <c r="K27" s="184" t="s">
        <v>1323</v>
      </c>
      <c r="L27" s="185" t="str">
        <f>IF(N27=0,0,(INDEX(AccountCodes[ACCOUNT NAME],MATCH(M27,AccountCodes[PPSAS CODE],0))))</f>
        <v>Due to Pag-IBIG - Pag-IBIG Premium</v>
      </c>
      <c r="M27" s="325">
        <f>IF(N27=0,"",INDEX(AccountCodes[PPSAS CODE],MATCH(N27,AccountCodes[NGAS CODE],0)))</f>
        <v>2020103001</v>
      </c>
      <c r="N27" s="326" t="s">
        <v>329</v>
      </c>
      <c r="O27" s="327"/>
      <c r="P27" s="327">
        <v>422.58</v>
      </c>
      <c r="Q27" s="328"/>
      <c r="R27" s="329"/>
      <c r="S27" s="329"/>
      <c r="T27" s="330">
        <f t="shared" si="10"/>
        <v>33822.18</v>
      </c>
    </row>
    <row r="28" spans="1:20" ht="51.95" hidden="1" customHeight="1" x14ac:dyDescent="0.25">
      <c r="A28" s="321">
        <f>IF(C28=0,0,Account!$H$2)</f>
        <v>45351</v>
      </c>
      <c r="B28" s="322">
        <v>45342</v>
      </c>
      <c r="C28" s="245" t="s">
        <v>1319</v>
      </c>
      <c r="D28" s="245" t="s">
        <v>1394</v>
      </c>
      <c r="E28" s="181" t="s">
        <v>1328</v>
      </c>
      <c r="F28" s="323" t="s">
        <v>760</v>
      </c>
      <c r="G28" s="323" t="s">
        <v>761</v>
      </c>
      <c r="H28" s="245"/>
      <c r="I28" s="324">
        <f t="shared" si="9"/>
        <v>5</v>
      </c>
      <c r="J28" s="183" t="s">
        <v>1315</v>
      </c>
      <c r="K28" s="184" t="s">
        <v>1323</v>
      </c>
      <c r="L28" s="185" t="str">
        <f>IF(N28=0,0,(INDEX(AccountCodes[ACCOUNT NAME],MATCH(M28,AccountCodes[PPSAS CODE],0))))</f>
        <v>Due to Pag-IBIG - Pag-IBIG Multi-Purpose Loan</v>
      </c>
      <c r="M28" s="325">
        <f>IF(N28=0,"",INDEX(AccountCodes[PPSAS CODE],MATCH(N28,AccountCodes[NGAS CODE],0)))</f>
        <v>2020103002</v>
      </c>
      <c r="N28" s="326" t="s">
        <v>330</v>
      </c>
      <c r="O28" s="327"/>
      <c r="P28" s="327">
        <v>1635.3</v>
      </c>
      <c r="Q28" s="328"/>
      <c r="R28" s="329"/>
      <c r="S28" s="329"/>
      <c r="T28" s="330">
        <f t="shared" si="10"/>
        <v>32186.880000000001</v>
      </c>
    </row>
    <row r="29" spans="1:20" ht="51.95" hidden="1" customHeight="1" x14ac:dyDescent="0.25">
      <c r="A29" s="321">
        <f>IF(C29=0,0,Account!$H$2)</f>
        <v>45351</v>
      </c>
      <c r="B29" s="322">
        <v>45342</v>
      </c>
      <c r="C29" s="245" t="s">
        <v>1319</v>
      </c>
      <c r="D29" s="245" t="s">
        <v>1394</v>
      </c>
      <c r="E29" s="181" t="s">
        <v>1328</v>
      </c>
      <c r="F29" s="323" t="s">
        <v>760</v>
      </c>
      <c r="G29" s="323" t="s">
        <v>761</v>
      </c>
      <c r="H29" s="245"/>
      <c r="I29" s="324">
        <f t="shared" ref="I29:I30" si="11">IF(B29=0,0,IF(C29=C28,I28+1,1))</f>
        <v>6</v>
      </c>
      <c r="J29" s="183" t="s">
        <v>1315</v>
      </c>
      <c r="K29" s="184" t="s">
        <v>1323</v>
      </c>
      <c r="L29" s="186" t="str">
        <f>IF(N29=0,0,(INDEX(AccountCodes[ACCOUNT NAME],MATCH(M29,AccountCodes[PPSAS CODE],0))))</f>
        <v>Due to PhilHealth</v>
      </c>
      <c r="M29" s="325">
        <f>IF(N29=0,"",INDEX(AccountCodes[PPSAS CODE],MATCH(N29,AccountCodes[NGAS CODE],0)))</f>
        <v>2020104000</v>
      </c>
      <c r="N29" s="326" t="s">
        <v>35</v>
      </c>
      <c r="O29" s="331"/>
      <c r="P29" s="331">
        <v>528.22</v>
      </c>
      <c r="Q29" s="332"/>
      <c r="R29" s="329"/>
      <c r="S29" s="329"/>
      <c r="T29" s="330">
        <f t="shared" si="2"/>
        <v>31658.66</v>
      </c>
    </row>
    <row r="30" spans="1:20" ht="51.95" hidden="1" customHeight="1" x14ac:dyDescent="0.25">
      <c r="A30" s="321">
        <f>IF(C30=0,0,Account!$H$2)</f>
        <v>45351</v>
      </c>
      <c r="B30" s="322">
        <v>45342</v>
      </c>
      <c r="C30" s="245" t="s">
        <v>1319</v>
      </c>
      <c r="D30" s="245" t="s">
        <v>1394</v>
      </c>
      <c r="E30" s="181" t="s">
        <v>1328</v>
      </c>
      <c r="F30" s="323" t="s">
        <v>760</v>
      </c>
      <c r="G30" s="323" t="s">
        <v>761</v>
      </c>
      <c r="H30" s="245"/>
      <c r="I30" s="324">
        <f t="shared" si="11"/>
        <v>7</v>
      </c>
      <c r="J30" s="183" t="s">
        <v>1315</v>
      </c>
      <c r="K30" s="184" t="s">
        <v>1323</v>
      </c>
      <c r="L30" s="186" t="str">
        <f>IF(N30=0,0,(INDEX(AccountCodes[ACCOUNT NAME],MATCH(M30,AccountCodes[PPSAS CODE],0))))</f>
        <v>Cash in Bank-Local Currency, Current Account - FO</v>
      </c>
      <c r="M30" s="325" t="str">
        <f>IF(N30=0,"",INDEX(AccountCodes[PPSAS CODE],MATCH(N30,AccountCodes[NGAS CODE],0)))</f>
        <v>1010202000FO</v>
      </c>
      <c r="N30" s="326" t="s">
        <v>1293</v>
      </c>
      <c r="O30" s="331"/>
      <c r="P30" s="331">
        <v>7076.79</v>
      </c>
      <c r="Q30" s="332"/>
      <c r="R30" s="329"/>
      <c r="S30" s="329"/>
      <c r="T30" s="330">
        <f t="shared" si="2"/>
        <v>24581.87</v>
      </c>
    </row>
    <row r="31" spans="1:20" ht="51.95" hidden="1" customHeight="1" x14ac:dyDescent="0.25">
      <c r="A31" s="321">
        <f>IF(C31=0,0,Account!$H$2)</f>
        <v>45351</v>
      </c>
      <c r="B31" s="322">
        <v>45342</v>
      </c>
      <c r="C31" s="245" t="s">
        <v>1320</v>
      </c>
      <c r="D31" s="245" t="s">
        <v>1397</v>
      </c>
      <c r="E31" s="181" t="s">
        <v>1330</v>
      </c>
      <c r="F31" s="323" t="s">
        <v>760</v>
      </c>
      <c r="G31" s="323" t="s">
        <v>761</v>
      </c>
      <c r="H31" s="245"/>
      <c r="I31" s="324">
        <f t="shared" ref="I31" si="12">IF(B31=0,0,IF(C31=C30,I30+1,1))</f>
        <v>1</v>
      </c>
      <c r="J31" s="183" t="s">
        <v>1321</v>
      </c>
      <c r="K31" s="184" t="s">
        <v>1322</v>
      </c>
      <c r="L31" s="186" t="str">
        <f>IF(N31=0,0,(INDEX(AccountCodes[ACCOUNT NAME],MATCH(M31,AccountCodes[PPSAS CODE],0))))</f>
        <v>Salaries and Wages-Casual/Contractual</v>
      </c>
      <c r="M31" s="325">
        <f>IF(N31=0,"",INDEX(AccountCodes[PPSAS CODE],MATCH(N31,AccountCodes[NGAS CODE],0)))</f>
        <v>5010102000</v>
      </c>
      <c r="N31" s="326" t="s">
        <v>631</v>
      </c>
      <c r="O31" s="331">
        <v>40499.910000000003</v>
      </c>
      <c r="P31" s="331"/>
      <c r="Q31" s="328" t="s">
        <v>1405</v>
      </c>
      <c r="R31" s="329"/>
      <c r="S31" s="329"/>
      <c r="T31" s="330">
        <f t="shared" si="2"/>
        <v>65081.78</v>
      </c>
    </row>
    <row r="32" spans="1:20" ht="51.95" hidden="1" customHeight="1" x14ac:dyDescent="0.25">
      <c r="A32" s="321">
        <f>IF(C32=0,0,Account!$H$2)</f>
        <v>45351</v>
      </c>
      <c r="B32" s="322">
        <v>45342</v>
      </c>
      <c r="C32" s="245" t="s">
        <v>1320</v>
      </c>
      <c r="D32" s="245" t="s">
        <v>1397</v>
      </c>
      <c r="E32" s="181" t="s">
        <v>1330</v>
      </c>
      <c r="F32" s="323" t="s">
        <v>760</v>
      </c>
      <c r="G32" s="323" t="s">
        <v>761</v>
      </c>
      <c r="H32" s="245"/>
      <c r="I32" s="324">
        <f t="shared" ref="I32:I36" si="13">IF(B32=0,0,IF(C32=C31,I31+1,1))</f>
        <v>2</v>
      </c>
      <c r="J32" s="183" t="s">
        <v>1321</v>
      </c>
      <c r="K32" s="184" t="s">
        <v>1322</v>
      </c>
      <c r="L32" s="186" t="str">
        <f>IF(N32=0,0,(INDEX(AccountCodes[ACCOUNT NAME],MATCH(M32,AccountCodes[PPSAS CODE],0))))</f>
        <v>Personal Economic Relief Allowance (PERA)</v>
      </c>
      <c r="M32" s="325">
        <f>IF(N32=0,"",INDEX(AccountCodes[PPSAS CODE],MATCH(N32,AccountCodes[NGAS CODE],0)))</f>
        <v>5010201000</v>
      </c>
      <c r="N32" s="326" t="s">
        <v>632</v>
      </c>
      <c r="O32" s="331">
        <v>3000</v>
      </c>
      <c r="P32" s="331"/>
      <c r="Q32" s="328" t="s">
        <v>1405</v>
      </c>
      <c r="R32" s="329"/>
      <c r="S32" s="329"/>
      <c r="T32" s="330">
        <f t="shared" si="2"/>
        <v>68081.78</v>
      </c>
    </row>
    <row r="33" spans="1:20" ht="51.95" hidden="1" customHeight="1" x14ac:dyDescent="0.25">
      <c r="A33" s="321">
        <f>IF(C33=0,0,Account!$H$2)</f>
        <v>45351</v>
      </c>
      <c r="B33" s="322">
        <v>45342</v>
      </c>
      <c r="C33" s="245" t="s">
        <v>1320</v>
      </c>
      <c r="D33" s="245" t="s">
        <v>1397</v>
      </c>
      <c r="E33" s="181" t="s">
        <v>1330</v>
      </c>
      <c r="F33" s="323" t="s">
        <v>760</v>
      </c>
      <c r="G33" s="323" t="s">
        <v>761</v>
      </c>
      <c r="H33" s="245"/>
      <c r="I33" s="324">
        <f t="shared" si="13"/>
        <v>3</v>
      </c>
      <c r="J33" s="183" t="s">
        <v>1321</v>
      </c>
      <c r="K33" s="184" t="s">
        <v>1322</v>
      </c>
      <c r="L33" s="186" t="str">
        <f>IF(N33=0,0,(INDEX(AccountCodes[ACCOUNT NAME],MATCH(M33,AccountCodes[PPSAS CODE],0))))</f>
        <v>Due to BIR - Compensation</v>
      </c>
      <c r="M33" s="325">
        <f>IF(N33=0,"",INDEX(AccountCodes[PPSAS CODE],MATCH(N33,AccountCodes[NGAS CODE],0)))</f>
        <v>2020101001</v>
      </c>
      <c r="N33" s="326" t="s">
        <v>773</v>
      </c>
      <c r="O33" s="331"/>
      <c r="P33" s="331">
        <v>446.74</v>
      </c>
      <c r="Q33" s="332"/>
      <c r="R33" s="329"/>
      <c r="S33" s="329"/>
      <c r="T33" s="330">
        <f t="shared" si="2"/>
        <v>67635.039999999994</v>
      </c>
    </row>
    <row r="34" spans="1:20" ht="51.95" hidden="1" customHeight="1" x14ac:dyDescent="0.25">
      <c r="A34" s="321">
        <f>IF(C34=0,0,Account!$H$2)</f>
        <v>45351</v>
      </c>
      <c r="B34" s="322">
        <v>45342</v>
      </c>
      <c r="C34" s="245" t="s">
        <v>1320</v>
      </c>
      <c r="D34" s="245" t="s">
        <v>1397</v>
      </c>
      <c r="E34" s="181" t="s">
        <v>1330</v>
      </c>
      <c r="F34" s="323" t="s">
        <v>760</v>
      </c>
      <c r="G34" s="323" t="s">
        <v>761</v>
      </c>
      <c r="H34" s="245"/>
      <c r="I34" s="324">
        <f t="shared" si="13"/>
        <v>4</v>
      </c>
      <c r="J34" s="183" t="s">
        <v>1321</v>
      </c>
      <c r="K34" s="184" t="s">
        <v>1322</v>
      </c>
      <c r="L34" s="186" t="str">
        <f>IF(N34=0,0,(INDEX(AccountCodes[ACCOUNT NAME],MATCH(M34,AccountCodes[PPSAS CODE],0))))</f>
        <v>Due to GSIS - Life and Retirement Premium</v>
      </c>
      <c r="M34" s="325">
        <f>IF(N34=0,"",INDEX(AccountCodes[PPSAS CODE],MATCH(N34,AccountCodes[NGAS CODE],0)))</f>
        <v>2020102001</v>
      </c>
      <c r="N34" s="326" t="s">
        <v>325</v>
      </c>
      <c r="O34" s="331"/>
      <c r="P34" s="331">
        <v>7289.97</v>
      </c>
      <c r="Q34" s="332"/>
      <c r="R34" s="329"/>
      <c r="S34" s="329"/>
      <c r="T34" s="330">
        <f t="shared" si="2"/>
        <v>60345.07</v>
      </c>
    </row>
    <row r="35" spans="1:20" ht="51.95" hidden="1" customHeight="1" x14ac:dyDescent="0.25">
      <c r="A35" s="321">
        <f>IF(C35=0,0,Account!$H$2)</f>
        <v>45351</v>
      </c>
      <c r="B35" s="322">
        <v>45342</v>
      </c>
      <c r="C35" s="245" t="s">
        <v>1320</v>
      </c>
      <c r="D35" s="245" t="s">
        <v>1397</v>
      </c>
      <c r="E35" s="181" t="s">
        <v>1330</v>
      </c>
      <c r="F35" s="323" t="s">
        <v>760</v>
      </c>
      <c r="G35" s="323" t="s">
        <v>761</v>
      </c>
      <c r="H35" s="245"/>
      <c r="I35" s="324">
        <f t="shared" si="13"/>
        <v>5</v>
      </c>
      <c r="J35" s="183" t="s">
        <v>1321</v>
      </c>
      <c r="K35" s="184" t="s">
        <v>1322</v>
      </c>
      <c r="L35" s="186" t="str">
        <f>IF(N35=0,0,(INDEX(AccountCodes[ACCOUNT NAME],MATCH(M35,AccountCodes[PPSAS CODE],0))))</f>
        <v>Due to Pag-IBIG - Pag-IBIG Premium</v>
      </c>
      <c r="M35" s="325">
        <f>IF(N35=0,"",INDEX(AccountCodes[PPSAS CODE],MATCH(N35,AccountCodes[NGAS CODE],0)))</f>
        <v>2020103001</v>
      </c>
      <c r="N35" s="326" t="s">
        <v>329</v>
      </c>
      <c r="O35" s="331"/>
      <c r="P35" s="331">
        <v>1740</v>
      </c>
      <c r="Q35" s="332"/>
      <c r="R35" s="329"/>
      <c r="S35" s="329"/>
      <c r="T35" s="330">
        <f t="shared" si="2"/>
        <v>58605.07</v>
      </c>
    </row>
    <row r="36" spans="1:20" ht="51.95" hidden="1" customHeight="1" x14ac:dyDescent="0.25">
      <c r="A36" s="321">
        <f>IF(C36=0,0,Account!$H$2)</f>
        <v>45351</v>
      </c>
      <c r="B36" s="322">
        <v>45342</v>
      </c>
      <c r="C36" s="245" t="s">
        <v>1320</v>
      </c>
      <c r="D36" s="245" t="s">
        <v>1397</v>
      </c>
      <c r="E36" s="181" t="s">
        <v>1330</v>
      </c>
      <c r="F36" s="323" t="s">
        <v>760</v>
      </c>
      <c r="G36" s="323" t="s">
        <v>761</v>
      </c>
      <c r="H36" s="245"/>
      <c r="I36" s="324">
        <f t="shared" si="13"/>
        <v>6</v>
      </c>
      <c r="J36" s="183" t="s">
        <v>1321</v>
      </c>
      <c r="K36" s="184" t="s">
        <v>1322</v>
      </c>
      <c r="L36" s="186" t="str">
        <f>IF(N36=0,0,(INDEX(AccountCodes[ACCOUNT NAME],MATCH(M36,AccountCodes[PPSAS CODE],0))))</f>
        <v>Due to Pag-IBIG - Pag-IBIG Multi-Purpose Loan</v>
      </c>
      <c r="M36" s="325">
        <f>IF(N36=0,"",INDEX(AccountCodes[PPSAS CODE],MATCH(N36,AccountCodes[NGAS CODE],0)))</f>
        <v>2020103002</v>
      </c>
      <c r="N36" s="326" t="s">
        <v>330</v>
      </c>
      <c r="O36" s="331"/>
      <c r="P36" s="331">
        <v>1340.92</v>
      </c>
      <c r="Q36" s="332"/>
      <c r="R36" s="329"/>
      <c r="S36" s="329"/>
      <c r="T36" s="330">
        <f t="shared" si="2"/>
        <v>57264.15</v>
      </c>
    </row>
    <row r="37" spans="1:20" ht="51.95" hidden="1" customHeight="1" x14ac:dyDescent="0.25">
      <c r="A37" s="321">
        <f>IF(C37=0,0,Account!$H$2)</f>
        <v>45351</v>
      </c>
      <c r="B37" s="322">
        <v>45342</v>
      </c>
      <c r="C37" s="245" t="s">
        <v>1320</v>
      </c>
      <c r="D37" s="245" t="s">
        <v>1397</v>
      </c>
      <c r="E37" s="181" t="s">
        <v>1330</v>
      </c>
      <c r="F37" s="323" t="s">
        <v>760</v>
      </c>
      <c r="G37" s="323" t="s">
        <v>761</v>
      </c>
      <c r="H37" s="245"/>
      <c r="I37" s="324">
        <f t="shared" ref="I37:I38" si="14">IF(B37=0,0,IF(C37=C36,I36+1,1))</f>
        <v>7</v>
      </c>
      <c r="J37" s="183" t="s">
        <v>1321</v>
      </c>
      <c r="K37" s="184" t="s">
        <v>1322</v>
      </c>
      <c r="L37" s="186" t="str">
        <f>IF(N37=0,0,(INDEX(AccountCodes[ACCOUNT NAME],MATCH(M37,AccountCodes[PPSAS CODE],0))))</f>
        <v>Due to PhilHealth</v>
      </c>
      <c r="M37" s="325">
        <f>IF(N37=0,"",INDEX(AccountCodes[PPSAS CODE],MATCH(N37,AccountCodes[NGAS CODE],0)))</f>
        <v>2020104000</v>
      </c>
      <c r="N37" s="326" t="s">
        <v>35</v>
      </c>
      <c r="O37" s="331"/>
      <c r="P37" s="331">
        <v>2025</v>
      </c>
      <c r="Q37" s="332"/>
      <c r="R37" s="329"/>
      <c r="S37" s="329"/>
      <c r="T37" s="330">
        <f t="shared" si="2"/>
        <v>55239.15</v>
      </c>
    </row>
    <row r="38" spans="1:20" ht="51.95" hidden="1" customHeight="1" x14ac:dyDescent="0.25">
      <c r="A38" s="321">
        <f>IF(C38=0,0,Account!$H$2)</f>
        <v>45351</v>
      </c>
      <c r="B38" s="322">
        <v>45342</v>
      </c>
      <c r="C38" s="245" t="s">
        <v>1320</v>
      </c>
      <c r="D38" s="245" t="s">
        <v>1397</v>
      </c>
      <c r="E38" s="181" t="s">
        <v>1330</v>
      </c>
      <c r="F38" s="323" t="s">
        <v>760</v>
      </c>
      <c r="G38" s="323" t="s">
        <v>761</v>
      </c>
      <c r="H38" s="245"/>
      <c r="I38" s="324">
        <f t="shared" si="14"/>
        <v>8</v>
      </c>
      <c r="J38" s="183" t="s">
        <v>1321</v>
      </c>
      <c r="K38" s="184" t="s">
        <v>1322</v>
      </c>
      <c r="L38" s="186" t="str">
        <f>IF(N38=0,0,(INDEX(AccountCodes[ACCOUNT NAME],MATCH(M38,AccountCodes[PPSAS CODE],0))))</f>
        <v>Cash in Bank-Local Currency, Current Account - FO</v>
      </c>
      <c r="M38" s="325" t="str">
        <f>IF(N38=0,"",INDEX(AccountCodes[PPSAS CODE],MATCH(N38,AccountCodes[NGAS CODE],0)))</f>
        <v>1010202000FO</v>
      </c>
      <c r="N38" s="326" t="s">
        <v>1293</v>
      </c>
      <c r="O38" s="331"/>
      <c r="P38" s="331">
        <v>30657.279999999999</v>
      </c>
      <c r="Q38" s="332"/>
      <c r="R38" s="329"/>
      <c r="S38" s="329"/>
      <c r="T38" s="330">
        <f t="shared" si="2"/>
        <v>24581.87</v>
      </c>
    </row>
    <row r="39" spans="1:20" ht="69.95" customHeight="1" x14ac:dyDescent="0.25">
      <c r="A39" s="321">
        <f>IF(C39=0,0,Account!$H$2)</f>
        <v>45351</v>
      </c>
      <c r="B39" s="322">
        <v>45344</v>
      </c>
      <c r="C39" s="245" t="s">
        <v>1331</v>
      </c>
      <c r="D39" s="245" t="s">
        <v>1338</v>
      </c>
      <c r="E39" s="182" t="s">
        <v>1332</v>
      </c>
      <c r="F39" s="323" t="s">
        <v>760</v>
      </c>
      <c r="G39" s="245" t="s">
        <v>761</v>
      </c>
      <c r="H39" s="245"/>
      <c r="I39" s="324">
        <f t="shared" si="1"/>
        <v>1</v>
      </c>
      <c r="J39" s="184" t="s">
        <v>1333</v>
      </c>
      <c r="K39" s="184" t="s">
        <v>1334</v>
      </c>
      <c r="L39" s="186" t="str">
        <f>IF(N39=0,0,(INDEX(AccountCodes[ACCOUNT NAME],MATCH(M39,AccountCodes[PPSAS CODE],0))))</f>
        <v>Advances to Contractors</v>
      </c>
      <c r="M39" s="325">
        <f>IF(N39=0,"",INDEX(AccountCodes[PPSAS CODE],MATCH(N39,AccountCodes[NGAS CODE],0)))</f>
        <v>1990201000</v>
      </c>
      <c r="N39" s="326" t="s">
        <v>598</v>
      </c>
      <c r="O39" s="331">
        <v>936017.45</v>
      </c>
      <c r="P39" s="331"/>
      <c r="Q39" s="328" t="s">
        <v>1406</v>
      </c>
      <c r="R39" s="329"/>
      <c r="S39" s="329"/>
      <c r="T39" s="330">
        <f t="shared" si="2"/>
        <v>960599.32</v>
      </c>
    </row>
    <row r="40" spans="1:20" ht="69.95" customHeight="1" thickBot="1" x14ac:dyDescent="0.3">
      <c r="A40" s="321">
        <f>IF(C40=0,0,Account!$H$2)</f>
        <v>45351</v>
      </c>
      <c r="B40" s="322">
        <v>45344</v>
      </c>
      <c r="C40" s="245" t="s">
        <v>1331</v>
      </c>
      <c r="D40" s="245" t="s">
        <v>1338</v>
      </c>
      <c r="E40" s="182" t="s">
        <v>1332</v>
      </c>
      <c r="F40" s="323" t="s">
        <v>760</v>
      </c>
      <c r="G40" s="245" t="s">
        <v>761</v>
      </c>
      <c r="H40" s="245"/>
      <c r="I40" s="324">
        <f t="shared" ref="I40" si="15">IF(B40=0,0,IF(C40=C39,I39+1,1))</f>
        <v>2</v>
      </c>
      <c r="J40" s="184" t="s">
        <v>1333</v>
      </c>
      <c r="K40" s="184" t="s">
        <v>1334</v>
      </c>
      <c r="L40" s="186" t="str">
        <f>IF(N40=0,0,(INDEX(AccountCodes[ACCOUNT NAME],MATCH(M40,AccountCodes[PPSAS CODE],0))))</f>
        <v>Cash in Bank-Local Currency, Current Account - FO</v>
      </c>
      <c r="M40" s="325" t="str">
        <f>IF(N40=0,"",INDEX(AccountCodes[PPSAS CODE],MATCH(N40,AccountCodes[NGAS CODE],0)))</f>
        <v>1010202000FO</v>
      </c>
      <c r="N40" s="326" t="s">
        <v>1293</v>
      </c>
      <c r="O40" s="331"/>
      <c r="P40" s="331">
        <v>936017.45</v>
      </c>
      <c r="Q40" s="332"/>
      <c r="R40" s="329"/>
      <c r="S40" s="329"/>
      <c r="T40" s="330">
        <f t="shared" si="2"/>
        <v>24581.87</v>
      </c>
    </row>
    <row r="41" spans="1:20" ht="69.95" hidden="1" customHeight="1" x14ac:dyDescent="0.25">
      <c r="A41" s="321">
        <f>IF(C41=0,0,Account!$H$2)</f>
        <v>45351</v>
      </c>
      <c r="B41" s="322">
        <v>45344</v>
      </c>
      <c r="C41" s="245" t="s">
        <v>1337</v>
      </c>
      <c r="D41" s="245" t="s">
        <v>1343</v>
      </c>
      <c r="E41" s="182" t="s">
        <v>1339</v>
      </c>
      <c r="F41" s="323" t="s">
        <v>760</v>
      </c>
      <c r="G41" s="245" t="s">
        <v>761</v>
      </c>
      <c r="H41" s="245"/>
      <c r="I41" s="324">
        <f t="shared" ref="I41" si="16">IF(B41=0,0,IF(C41=C40,I40+1,1))</f>
        <v>1</v>
      </c>
      <c r="J41" s="184" t="s">
        <v>1340</v>
      </c>
      <c r="K41" s="184" t="s">
        <v>1341</v>
      </c>
      <c r="L41" s="186" t="str">
        <f>IF(N41=0,0,(INDEX(AccountCodes[ACCOUNT NAME],MATCH(M41,AccountCodes[PPSAS CODE],0))))</f>
        <v>Advances to Contractors</v>
      </c>
      <c r="M41" s="325">
        <f>IF(N41=0,"",INDEX(AccountCodes[PPSAS CODE],MATCH(N41,AccountCodes[NGAS CODE],0)))</f>
        <v>1990201000</v>
      </c>
      <c r="N41" s="326" t="s">
        <v>598</v>
      </c>
      <c r="O41" s="331">
        <v>2670544.7400000002</v>
      </c>
      <c r="P41" s="331"/>
      <c r="Q41" s="332" t="s">
        <v>1407</v>
      </c>
      <c r="R41" s="329"/>
      <c r="S41" s="329"/>
      <c r="T41" s="330">
        <f t="shared" si="2"/>
        <v>2695126.61</v>
      </c>
    </row>
    <row r="42" spans="1:20" ht="69.95" hidden="1" customHeight="1" x14ac:dyDescent="0.25">
      <c r="A42" s="321">
        <f>IF(C42=0,0,Account!$H$2)</f>
        <v>45351</v>
      </c>
      <c r="B42" s="322">
        <v>45344</v>
      </c>
      <c r="C42" s="245" t="s">
        <v>1337</v>
      </c>
      <c r="D42" s="245" t="s">
        <v>1343</v>
      </c>
      <c r="E42" s="182" t="s">
        <v>1339</v>
      </c>
      <c r="F42" s="323" t="s">
        <v>760</v>
      </c>
      <c r="G42" s="245" t="s">
        <v>761</v>
      </c>
      <c r="H42" s="245"/>
      <c r="I42" s="324">
        <f t="shared" ref="I42" si="17">IF(B42=0,0,IF(C42=C41,I41+1,1))</f>
        <v>2</v>
      </c>
      <c r="J42" s="184" t="s">
        <v>1340</v>
      </c>
      <c r="K42" s="184" t="s">
        <v>1341</v>
      </c>
      <c r="L42" s="186" t="str">
        <f>IF(N42=0,0,(INDEX(AccountCodes[ACCOUNT NAME],MATCH(M42,AccountCodes[PPSAS CODE],0))))</f>
        <v>Cash in Bank-Local Currency, Current Account - FO</v>
      </c>
      <c r="M42" s="325" t="str">
        <f>IF(N42=0,"",INDEX(AccountCodes[PPSAS CODE],MATCH(N42,AccountCodes[NGAS CODE],0)))</f>
        <v>1010202000FO</v>
      </c>
      <c r="N42" s="326" t="s">
        <v>1293</v>
      </c>
      <c r="O42" s="331"/>
      <c r="P42" s="331">
        <v>2670544.7400000002</v>
      </c>
      <c r="Q42" s="332"/>
      <c r="R42" s="329"/>
      <c r="S42" s="329"/>
      <c r="T42" s="330">
        <f t="shared" si="2"/>
        <v>24581.87</v>
      </c>
    </row>
    <row r="43" spans="1:20" ht="51.95" hidden="1" customHeight="1" x14ac:dyDescent="0.25">
      <c r="A43" s="321">
        <f>IF(C43=0,0,Account!$H$2)</f>
        <v>45351</v>
      </c>
      <c r="B43" s="322">
        <v>45344</v>
      </c>
      <c r="C43" s="245" t="s">
        <v>1342</v>
      </c>
      <c r="D43" s="245" t="s">
        <v>1349</v>
      </c>
      <c r="E43" s="182" t="s">
        <v>1344</v>
      </c>
      <c r="F43" s="323" t="s">
        <v>760</v>
      </c>
      <c r="G43" s="245" t="s">
        <v>761</v>
      </c>
      <c r="H43" s="245"/>
      <c r="I43" s="324">
        <f t="shared" si="1"/>
        <v>1</v>
      </c>
      <c r="J43" s="184" t="s">
        <v>1345</v>
      </c>
      <c r="K43" s="184" t="s">
        <v>1352</v>
      </c>
      <c r="L43" s="186" t="str">
        <f>IF(N43=0,0,(INDEX(AccountCodes[ACCOUNT NAME],MATCH(M43,AccountCodes[PPSAS CODE],0))))</f>
        <v>Retirement and Life Insurance Premiums</v>
      </c>
      <c r="M43" s="325">
        <f>IF(N43=0,"",INDEX(AccountCodes[PPSAS CODE],MATCH(N43,AccountCodes[NGAS CODE],0)))</f>
        <v>5010301000</v>
      </c>
      <c r="N43" s="326" t="s">
        <v>643</v>
      </c>
      <c r="O43" s="331">
        <v>9719.9699999999993</v>
      </c>
      <c r="P43" s="331"/>
      <c r="Q43" s="328" t="s">
        <v>1405</v>
      </c>
      <c r="R43" s="329"/>
      <c r="S43" s="329"/>
      <c r="T43" s="330">
        <f t="shared" si="2"/>
        <v>34301.839999999997</v>
      </c>
    </row>
    <row r="44" spans="1:20" ht="51.95" hidden="1" customHeight="1" x14ac:dyDescent="0.25">
      <c r="A44" s="321">
        <f>IF(C44=0,0,Account!$H$2)</f>
        <v>45351</v>
      </c>
      <c r="B44" s="322">
        <v>45344</v>
      </c>
      <c r="C44" s="245" t="s">
        <v>1342</v>
      </c>
      <c r="D44" s="245" t="s">
        <v>1349</v>
      </c>
      <c r="E44" s="182" t="s">
        <v>1344</v>
      </c>
      <c r="F44" s="323" t="s">
        <v>760</v>
      </c>
      <c r="G44" s="245" t="s">
        <v>761</v>
      </c>
      <c r="H44" s="245"/>
      <c r="I44" s="324">
        <f t="shared" ref="I44" si="18">IF(B44=0,0,IF(C44=C43,I43+1,1))</f>
        <v>2</v>
      </c>
      <c r="J44" s="184" t="s">
        <v>1345</v>
      </c>
      <c r="K44" s="184" t="s">
        <v>1352</v>
      </c>
      <c r="L44" s="186" t="str">
        <f>IF(N44=0,0,(INDEX(AccountCodes[ACCOUNT NAME],MATCH(M44,AccountCodes[PPSAS CODE],0))))</f>
        <v>Employees Compensation Insurance Premiums</v>
      </c>
      <c r="M44" s="325">
        <f>IF(N44=0,"",INDEX(AccountCodes[PPSAS CODE],MATCH(N44,AccountCodes[NGAS CODE],0)))</f>
        <v>5010304000</v>
      </c>
      <c r="N44" s="326" t="s">
        <v>646</v>
      </c>
      <c r="O44" s="331">
        <v>300</v>
      </c>
      <c r="P44" s="331"/>
      <c r="Q44" s="328" t="s">
        <v>1405</v>
      </c>
      <c r="R44" s="329"/>
      <c r="S44" s="329"/>
      <c r="T44" s="330">
        <f t="shared" si="2"/>
        <v>34601.839999999997</v>
      </c>
    </row>
    <row r="45" spans="1:20" ht="51.95" hidden="1" customHeight="1" x14ac:dyDescent="0.25">
      <c r="A45" s="321">
        <f>IF(C45=0,0,Account!$H$2)</f>
        <v>45351</v>
      </c>
      <c r="B45" s="322">
        <v>45344</v>
      </c>
      <c r="C45" s="245" t="s">
        <v>1342</v>
      </c>
      <c r="D45" s="245" t="s">
        <v>1349</v>
      </c>
      <c r="E45" s="182" t="s">
        <v>1344</v>
      </c>
      <c r="F45" s="323" t="s">
        <v>760</v>
      </c>
      <c r="G45" s="245" t="s">
        <v>761</v>
      </c>
      <c r="H45" s="245"/>
      <c r="I45" s="324">
        <f t="shared" si="1"/>
        <v>3</v>
      </c>
      <c r="J45" s="184" t="s">
        <v>1345</v>
      </c>
      <c r="K45" s="184" t="s">
        <v>1352</v>
      </c>
      <c r="L45" s="186" t="str">
        <f>IF(N45=0,0,(INDEX(AccountCodes[ACCOUNT NAME],MATCH(M45,AccountCodes[PPSAS CODE],0))))</f>
        <v>Due to GSIS - Life and Retirement Premium</v>
      </c>
      <c r="M45" s="325">
        <f>IF(N45=0,"",INDEX(AccountCodes[PPSAS CODE],MATCH(N45,AccountCodes[NGAS CODE],0)))</f>
        <v>2020102001</v>
      </c>
      <c r="N45" s="326" t="s">
        <v>325</v>
      </c>
      <c r="O45" s="331">
        <v>7289.97</v>
      </c>
      <c r="P45" s="331"/>
      <c r="Q45" s="332"/>
      <c r="R45" s="329"/>
      <c r="S45" s="329"/>
      <c r="T45" s="330">
        <f t="shared" si="2"/>
        <v>41891.81</v>
      </c>
    </row>
    <row r="46" spans="1:20" ht="51.95" hidden="1" customHeight="1" x14ac:dyDescent="0.25">
      <c r="A46" s="321">
        <f>IF(C46=0,0,Account!$H$2)</f>
        <v>45351</v>
      </c>
      <c r="B46" s="322">
        <v>45344</v>
      </c>
      <c r="C46" s="245" t="s">
        <v>1342</v>
      </c>
      <c r="D46" s="245" t="s">
        <v>1349</v>
      </c>
      <c r="E46" s="182" t="s">
        <v>1344</v>
      </c>
      <c r="F46" s="323" t="s">
        <v>760</v>
      </c>
      <c r="G46" s="245" t="s">
        <v>761</v>
      </c>
      <c r="H46" s="245"/>
      <c r="I46" s="324">
        <f t="shared" ref="I46" si="19">IF(B46=0,0,IF(C46=C45,I45+1,1))</f>
        <v>4</v>
      </c>
      <c r="J46" s="184" t="s">
        <v>1345</v>
      </c>
      <c r="K46" s="184" t="s">
        <v>1352</v>
      </c>
      <c r="L46" s="186" t="str">
        <f>IF(N46=0,0,(INDEX(AccountCodes[ACCOUNT NAME],MATCH(M46,AccountCodes[PPSAS CODE],0))))</f>
        <v>Cash in Bank-Local Currency, Current Account - FO</v>
      </c>
      <c r="M46" s="325" t="str">
        <f>IF(N46=0,"",INDEX(AccountCodes[PPSAS CODE],MATCH(N46,AccountCodes[NGAS CODE],0)))</f>
        <v>1010202000FO</v>
      </c>
      <c r="N46" s="326" t="s">
        <v>1293</v>
      </c>
      <c r="O46" s="331"/>
      <c r="P46" s="331">
        <v>17309.939999999999</v>
      </c>
      <c r="Q46" s="332"/>
      <c r="R46" s="329"/>
      <c r="S46" s="329"/>
      <c r="T46" s="330">
        <f t="shared" si="2"/>
        <v>24581.87</v>
      </c>
    </row>
    <row r="47" spans="1:20" ht="60" hidden="1" customHeight="1" x14ac:dyDescent="0.25">
      <c r="A47" s="321">
        <f>IF(C47=0,0,Account!$H$2)</f>
        <v>45351</v>
      </c>
      <c r="B47" s="322">
        <v>45344</v>
      </c>
      <c r="C47" s="245" t="s">
        <v>1348</v>
      </c>
      <c r="D47" s="245" t="s">
        <v>1354</v>
      </c>
      <c r="E47" s="182" t="s">
        <v>1351</v>
      </c>
      <c r="F47" s="323" t="s">
        <v>760</v>
      </c>
      <c r="G47" s="245" t="s">
        <v>761</v>
      </c>
      <c r="H47" s="245"/>
      <c r="I47" s="324">
        <f t="shared" si="1"/>
        <v>1</v>
      </c>
      <c r="J47" s="184" t="s">
        <v>1345</v>
      </c>
      <c r="K47" s="184" t="s">
        <v>1346</v>
      </c>
      <c r="L47" s="186" t="str">
        <f>IF(N47=0,0,(INDEX(AccountCodes[ACCOUNT NAME],MATCH(M47,AccountCodes[PPSAS CODE],0))))</f>
        <v>Retirement and Life Insurance Premiums</v>
      </c>
      <c r="M47" s="325">
        <f>IF(N47=0,"",INDEX(AccountCodes[PPSAS CODE],MATCH(N47,AccountCodes[NGAS CODE],0)))</f>
        <v>5010301000</v>
      </c>
      <c r="N47" s="326" t="s">
        <v>643</v>
      </c>
      <c r="O47" s="331">
        <v>9533.8799999999992</v>
      </c>
      <c r="P47" s="331"/>
      <c r="Q47" s="328" t="s">
        <v>1404</v>
      </c>
      <c r="R47" s="329"/>
      <c r="S47" s="329"/>
      <c r="T47" s="330">
        <f t="shared" si="2"/>
        <v>34115.75</v>
      </c>
    </row>
    <row r="48" spans="1:20" ht="69.95" hidden="1" customHeight="1" x14ac:dyDescent="0.25">
      <c r="A48" s="321">
        <f>IF(C48=0,0,Account!$H$2)</f>
        <v>45351</v>
      </c>
      <c r="B48" s="322">
        <v>45344</v>
      </c>
      <c r="C48" s="245" t="s">
        <v>1348</v>
      </c>
      <c r="D48" s="245" t="s">
        <v>1354</v>
      </c>
      <c r="E48" s="182" t="s">
        <v>1351</v>
      </c>
      <c r="F48" s="323" t="s">
        <v>760</v>
      </c>
      <c r="G48" s="245" t="s">
        <v>761</v>
      </c>
      <c r="H48" s="245"/>
      <c r="I48" s="324">
        <f t="shared" ref="I48" si="20">IF(B48=0,0,IF(C48=C47,I47+1,1))</f>
        <v>2</v>
      </c>
      <c r="J48" s="184" t="s">
        <v>1345</v>
      </c>
      <c r="K48" s="184" t="s">
        <v>1346</v>
      </c>
      <c r="L48" s="186" t="str">
        <f>IF(N48=0,0,(INDEX(AccountCodes[ACCOUNT NAME],MATCH(M48,AccountCodes[PPSAS CODE],0))))</f>
        <v>Employees Compensation Insurance Premiums</v>
      </c>
      <c r="M48" s="325">
        <f>IF(N48=0,"",INDEX(AccountCodes[PPSAS CODE],MATCH(N48,AccountCodes[NGAS CODE],0)))</f>
        <v>5010304000</v>
      </c>
      <c r="N48" s="326" t="s">
        <v>646</v>
      </c>
      <c r="O48" s="331">
        <v>300</v>
      </c>
      <c r="P48" s="331"/>
      <c r="Q48" s="328" t="s">
        <v>1404</v>
      </c>
      <c r="R48" s="329"/>
      <c r="S48" s="329"/>
      <c r="T48" s="330">
        <f t="shared" si="2"/>
        <v>34415.75</v>
      </c>
    </row>
    <row r="49" spans="1:20" ht="69.95" hidden="1" customHeight="1" x14ac:dyDescent="0.25">
      <c r="A49" s="321">
        <f>IF(C49=0,0,Account!$H$2)</f>
        <v>45351</v>
      </c>
      <c r="B49" s="322">
        <v>45344</v>
      </c>
      <c r="C49" s="245" t="s">
        <v>1348</v>
      </c>
      <c r="D49" s="245" t="s">
        <v>1354</v>
      </c>
      <c r="E49" s="182" t="s">
        <v>1351</v>
      </c>
      <c r="F49" s="323" t="s">
        <v>760</v>
      </c>
      <c r="G49" s="245" t="s">
        <v>761</v>
      </c>
      <c r="H49" s="245"/>
      <c r="I49" s="324">
        <f t="shared" si="1"/>
        <v>3</v>
      </c>
      <c r="J49" s="184" t="s">
        <v>1345</v>
      </c>
      <c r="K49" s="184" t="s">
        <v>1346</v>
      </c>
      <c r="L49" s="186" t="str">
        <f>IF(N49=0,0,(INDEX(AccountCodes[ACCOUNT NAME],MATCH(M49,AccountCodes[PPSAS CODE],0))))</f>
        <v>Due to GSIS - Life and Retirement Premium</v>
      </c>
      <c r="M49" s="325">
        <f>IF(N49=0,"",INDEX(AccountCodes[PPSAS CODE],MATCH(N49,AccountCodes[NGAS CODE],0)))</f>
        <v>2020102001</v>
      </c>
      <c r="N49" s="326" t="s">
        <v>325</v>
      </c>
      <c r="O49" s="331">
        <v>7150.41</v>
      </c>
      <c r="P49" s="331"/>
      <c r="Q49" s="332"/>
      <c r="R49" s="329"/>
      <c r="S49" s="329"/>
      <c r="T49" s="330">
        <f t="shared" si="2"/>
        <v>41566.160000000003</v>
      </c>
    </row>
    <row r="50" spans="1:20" ht="69.95" hidden="1" customHeight="1" x14ac:dyDescent="0.25">
      <c r="A50" s="321">
        <f>IF(C50=0,0,Account!$H$2)</f>
        <v>45351</v>
      </c>
      <c r="B50" s="322">
        <v>45344</v>
      </c>
      <c r="C50" s="245" t="s">
        <v>1348</v>
      </c>
      <c r="D50" s="245" t="s">
        <v>1354</v>
      </c>
      <c r="E50" s="182" t="s">
        <v>1351</v>
      </c>
      <c r="F50" s="323" t="s">
        <v>760</v>
      </c>
      <c r="G50" s="245" t="s">
        <v>761</v>
      </c>
      <c r="H50" s="245"/>
      <c r="I50" s="324">
        <f t="shared" ref="I50" si="21">IF(B50=0,0,IF(C50=C49,I49+1,1))</f>
        <v>4</v>
      </c>
      <c r="J50" s="184" t="s">
        <v>1345</v>
      </c>
      <c r="K50" s="184" t="s">
        <v>1346</v>
      </c>
      <c r="L50" s="186" t="str">
        <f>IF(N50=0,0,(INDEX(AccountCodes[ACCOUNT NAME],MATCH(M50,AccountCodes[PPSAS CODE],0))))</f>
        <v>Cash in Bank-Local Currency, Current Account - FO</v>
      </c>
      <c r="M50" s="325" t="str">
        <f>IF(N50=0,"",INDEX(AccountCodes[PPSAS CODE],MATCH(N50,AccountCodes[NGAS CODE],0)))</f>
        <v>1010202000FO</v>
      </c>
      <c r="N50" s="326" t="s">
        <v>1293</v>
      </c>
      <c r="O50" s="331"/>
      <c r="P50" s="331">
        <v>16984.29</v>
      </c>
      <c r="Q50" s="332"/>
      <c r="R50" s="329"/>
      <c r="S50" s="329"/>
      <c r="T50" s="330">
        <f t="shared" si="2"/>
        <v>24581.87</v>
      </c>
    </row>
    <row r="51" spans="1:20" ht="69.95" hidden="1" customHeight="1" x14ac:dyDescent="0.25">
      <c r="A51" s="321">
        <f>IF(C51=0,0,Account!$H$2)</f>
        <v>45351</v>
      </c>
      <c r="B51" s="322">
        <v>45344</v>
      </c>
      <c r="C51" s="245" t="s">
        <v>1353</v>
      </c>
      <c r="D51" s="245" t="s">
        <v>1358</v>
      </c>
      <c r="E51" s="182" t="s">
        <v>1329</v>
      </c>
      <c r="F51" s="323" t="s">
        <v>760</v>
      </c>
      <c r="G51" s="245" t="s">
        <v>761</v>
      </c>
      <c r="H51" s="245"/>
      <c r="I51" s="324">
        <f t="shared" si="1"/>
        <v>1</v>
      </c>
      <c r="J51" s="184" t="s">
        <v>1355</v>
      </c>
      <c r="K51" s="184" t="s">
        <v>1356</v>
      </c>
      <c r="L51" s="186" t="str">
        <f>IF(N51=0,0,(INDEX(AccountCodes[ACCOUNT NAME],MATCH(M51,AccountCodes[PPSAS CODE],0))))</f>
        <v>Pag-IBIG Contributions</v>
      </c>
      <c r="M51" s="325">
        <f>IF(N51=0,"",INDEX(AccountCodes[PPSAS CODE],MATCH(N51,AccountCodes[NGAS CODE],0)))</f>
        <v>5010302000</v>
      </c>
      <c r="N51" s="326" t="s">
        <v>644</v>
      </c>
      <c r="O51" s="331">
        <v>600</v>
      </c>
      <c r="P51" s="331"/>
      <c r="Q51" s="328" t="s">
        <v>1404</v>
      </c>
      <c r="R51" s="329"/>
      <c r="S51" s="329"/>
      <c r="T51" s="330">
        <f t="shared" si="2"/>
        <v>25181.87</v>
      </c>
    </row>
    <row r="52" spans="1:20" ht="69.95" hidden="1" customHeight="1" x14ac:dyDescent="0.25">
      <c r="A52" s="321">
        <f>IF(C52=0,0,Account!$H$2)</f>
        <v>45351</v>
      </c>
      <c r="B52" s="322">
        <v>45344</v>
      </c>
      <c r="C52" s="245" t="s">
        <v>1353</v>
      </c>
      <c r="D52" s="245" t="s">
        <v>1358</v>
      </c>
      <c r="E52" s="182" t="s">
        <v>1329</v>
      </c>
      <c r="F52" s="323" t="s">
        <v>760</v>
      </c>
      <c r="G52" s="245" t="s">
        <v>761</v>
      </c>
      <c r="H52" s="245"/>
      <c r="I52" s="324">
        <f t="shared" ref="I52" si="22">IF(B52=0,0,IF(C52=C51,I51+1,1))</f>
        <v>2</v>
      </c>
      <c r="J52" s="184" t="s">
        <v>1355</v>
      </c>
      <c r="K52" s="184" t="s">
        <v>1356</v>
      </c>
      <c r="L52" s="186" t="str">
        <f>IF(N52=0,0,(INDEX(AccountCodes[ACCOUNT NAME],MATCH(M52,AccountCodes[PPSAS CODE],0))))</f>
        <v>Due to Pag-IBIG - Pag-IBIG Premium</v>
      </c>
      <c r="M52" s="325">
        <f>IF(N52=0,"",INDEX(AccountCodes[PPSAS CODE],MATCH(N52,AccountCodes[NGAS CODE],0)))</f>
        <v>2020103001</v>
      </c>
      <c r="N52" s="326" t="s">
        <v>329</v>
      </c>
      <c r="O52" s="331">
        <v>1588.98</v>
      </c>
      <c r="P52" s="331"/>
      <c r="Q52" s="328" t="s">
        <v>1404</v>
      </c>
      <c r="R52" s="329"/>
      <c r="S52" s="329"/>
      <c r="T52" s="330">
        <f t="shared" si="2"/>
        <v>26770.85</v>
      </c>
    </row>
    <row r="53" spans="1:20" ht="69.95" hidden="1" customHeight="1" x14ac:dyDescent="0.25">
      <c r="A53" s="321">
        <f>IF(C53=0,0,Account!$H$2)</f>
        <v>45351</v>
      </c>
      <c r="B53" s="322">
        <v>45344</v>
      </c>
      <c r="C53" s="245" t="s">
        <v>1353</v>
      </c>
      <c r="D53" s="245" t="s">
        <v>1358</v>
      </c>
      <c r="E53" s="182" t="s">
        <v>1329</v>
      </c>
      <c r="F53" s="323" t="s">
        <v>760</v>
      </c>
      <c r="G53" s="245" t="s">
        <v>761</v>
      </c>
      <c r="H53" s="245"/>
      <c r="I53" s="324">
        <f t="shared" si="1"/>
        <v>3</v>
      </c>
      <c r="J53" s="184" t="s">
        <v>1355</v>
      </c>
      <c r="K53" s="184" t="s">
        <v>1356</v>
      </c>
      <c r="L53" s="186" t="str">
        <f>IF(N53=0,0,(INDEX(AccountCodes[ACCOUNT NAME],MATCH(M53,AccountCodes[PPSAS CODE],0))))</f>
        <v>Cash in Bank-Local Currency, Current Account - FO</v>
      </c>
      <c r="M53" s="325" t="str">
        <f>IF(N53=0,"",INDEX(AccountCodes[PPSAS CODE],MATCH(N53,AccountCodes[NGAS CODE],0)))</f>
        <v>1010202000FO</v>
      </c>
      <c r="N53" s="326" t="s">
        <v>1293</v>
      </c>
      <c r="O53" s="331"/>
      <c r="P53" s="331">
        <v>2188.98</v>
      </c>
      <c r="Q53" s="332"/>
      <c r="R53" s="329"/>
      <c r="S53" s="329"/>
      <c r="T53" s="330">
        <f t="shared" si="2"/>
        <v>24581.87</v>
      </c>
    </row>
    <row r="54" spans="1:20" ht="51.95" hidden="1" customHeight="1" x14ac:dyDescent="0.25">
      <c r="A54" s="321">
        <f>IF(C54=0,0,Account!$H$2)</f>
        <v>45351</v>
      </c>
      <c r="B54" s="322">
        <v>45344</v>
      </c>
      <c r="C54" s="245" t="s">
        <v>1357</v>
      </c>
      <c r="D54" s="245" t="s">
        <v>1361</v>
      </c>
      <c r="E54" s="182"/>
      <c r="F54" s="323" t="s">
        <v>760</v>
      </c>
      <c r="G54" s="245" t="s">
        <v>761</v>
      </c>
      <c r="H54" s="245"/>
      <c r="I54" s="324">
        <f t="shared" ref="I54" si="23">IF(B54=0,0,IF(C54=C53,I53+1,1))</f>
        <v>1</v>
      </c>
      <c r="J54" s="184" t="s">
        <v>1355</v>
      </c>
      <c r="K54" s="184" t="s">
        <v>1359</v>
      </c>
      <c r="L54" s="186" t="str">
        <f>IF(N54=0,0,(INDEX(AccountCodes[ACCOUNT NAME],MATCH(M54,AccountCodes[PPSAS CODE],0))))</f>
        <v>Due to Pag-IBIG - Pag-IBIG Multi-Purpose Loan</v>
      </c>
      <c r="M54" s="325">
        <f>IF(N54=0,"",INDEX(AccountCodes[PPSAS CODE],MATCH(N54,AccountCodes[NGAS CODE],0)))</f>
        <v>2020103002</v>
      </c>
      <c r="N54" s="326" t="s">
        <v>330</v>
      </c>
      <c r="O54" s="331">
        <v>1635.3</v>
      </c>
      <c r="P54" s="331"/>
      <c r="Q54" s="328" t="s">
        <v>1404</v>
      </c>
      <c r="R54" s="329"/>
      <c r="S54" s="329"/>
      <c r="T54" s="330">
        <f t="shared" si="2"/>
        <v>26217.17</v>
      </c>
    </row>
    <row r="55" spans="1:20" ht="51.95" hidden="1" customHeight="1" x14ac:dyDescent="0.25">
      <c r="A55" s="321">
        <f>IF(C55=0,0,Account!$H$2)</f>
        <v>45351</v>
      </c>
      <c r="B55" s="322">
        <v>45344</v>
      </c>
      <c r="C55" s="245" t="s">
        <v>1357</v>
      </c>
      <c r="D55" s="245" t="s">
        <v>1361</v>
      </c>
      <c r="E55" s="182"/>
      <c r="F55" s="323" t="s">
        <v>760</v>
      </c>
      <c r="G55" s="245" t="s">
        <v>761</v>
      </c>
      <c r="H55" s="245"/>
      <c r="I55" s="324">
        <f t="shared" si="1"/>
        <v>2</v>
      </c>
      <c r="J55" s="184" t="s">
        <v>1355</v>
      </c>
      <c r="K55" s="184" t="s">
        <v>1359</v>
      </c>
      <c r="L55" s="186" t="str">
        <f>IF(N55=0,0,(INDEX(AccountCodes[ACCOUNT NAME],MATCH(M55,AccountCodes[PPSAS CODE],0))))</f>
        <v>Cash in Bank-Local Currency, Current Account - FO</v>
      </c>
      <c r="M55" s="325" t="str">
        <f>IF(N55=0,"",INDEX(AccountCodes[PPSAS CODE],MATCH(N55,AccountCodes[NGAS CODE],0)))</f>
        <v>1010202000FO</v>
      </c>
      <c r="N55" s="326" t="s">
        <v>1293</v>
      </c>
      <c r="O55" s="331"/>
      <c r="P55" s="331">
        <v>1635.3</v>
      </c>
      <c r="Q55" s="332"/>
      <c r="R55" s="329"/>
      <c r="S55" s="329"/>
      <c r="T55" s="330">
        <f t="shared" si="2"/>
        <v>24581.87</v>
      </c>
    </row>
    <row r="56" spans="1:20" ht="51.95" hidden="1" customHeight="1" x14ac:dyDescent="0.25">
      <c r="A56" s="321">
        <f>IF(C56=0,0,Account!$H$2)</f>
        <v>45351</v>
      </c>
      <c r="B56" s="322">
        <v>45344</v>
      </c>
      <c r="C56" s="245" t="s">
        <v>1360</v>
      </c>
      <c r="D56" s="245" t="s">
        <v>1364</v>
      </c>
      <c r="E56" s="182"/>
      <c r="F56" s="323" t="s">
        <v>760</v>
      </c>
      <c r="G56" s="245" t="s">
        <v>761</v>
      </c>
      <c r="H56" s="245"/>
      <c r="I56" s="324">
        <f t="shared" ref="I56" si="24">IF(B56=0,0,IF(C56=C55,I55+1,1))</f>
        <v>1</v>
      </c>
      <c r="J56" s="184" t="s">
        <v>1355</v>
      </c>
      <c r="K56" s="184" t="s">
        <v>1362</v>
      </c>
      <c r="L56" s="186" t="str">
        <f>IF(N56=0,0,(INDEX(AccountCodes[ACCOUNT NAME],MATCH(M56,AccountCodes[PPSAS CODE],0))))</f>
        <v>Due to Pag-IBIG - MP2</v>
      </c>
      <c r="M56" s="325">
        <f>IF(N56=0,"",INDEX(AccountCodes[PPSAS CODE],MATCH(N56,AccountCodes[NGAS CODE],0)))</f>
        <v>2020103005</v>
      </c>
      <c r="N56" s="326" t="s">
        <v>496</v>
      </c>
      <c r="O56" s="331">
        <v>4000</v>
      </c>
      <c r="P56" s="331"/>
      <c r="Q56" s="328" t="s">
        <v>1404</v>
      </c>
      <c r="R56" s="329"/>
      <c r="S56" s="329"/>
      <c r="T56" s="330">
        <f t="shared" si="2"/>
        <v>28581.87</v>
      </c>
    </row>
    <row r="57" spans="1:20" ht="51.95" hidden="1" customHeight="1" x14ac:dyDescent="0.25">
      <c r="A57" s="321">
        <f>IF(C57=0,0,Account!$H$2)</f>
        <v>45351</v>
      </c>
      <c r="B57" s="322">
        <v>45344</v>
      </c>
      <c r="C57" s="245" t="s">
        <v>1360</v>
      </c>
      <c r="D57" s="245" t="s">
        <v>1364</v>
      </c>
      <c r="E57" s="182"/>
      <c r="F57" s="323" t="s">
        <v>760</v>
      </c>
      <c r="G57" s="245" t="s">
        <v>761</v>
      </c>
      <c r="H57" s="245"/>
      <c r="I57" s="324">
        <f t="shared" ref="I57:I61" si="25">IF(B57=0,0,IF(C57=C56,I56+1,1))</f>
        <v>2</v>
      </c>
      <c r="J57" s="184" t="s">
        <v>1355</v>
      </c>
      <c r="K57" s="184" t="s">
        <v>1362</v>
      </c>
      <c r="L57" s="186" t="str">
        <f>IF(N57=0,0,(INDEX(AccountCodes[ACCOUNT NAME],MATCH(M57,AccountCodes[PPSAS CODE],0))))</f>
        <v>Cash in Bank-Local Currency, Current Account - FO</v>
      </c>
      <c r="M57" s="325" t="str">
        <f>IF(N57=0,"",INDEX(AccountCodes[PPSAS CODE],MATCH(N57,AccountCodes[NGAS CODE],0)))</f>
        <v>1010202000FO</v>
      </c>
      <c r="N57" s="326" t="s">
        <v>1293</v>
      </c>
      <c r="O57" s="331"/>
      <c r="P57" s="331">
        <v>4000</v>
      </c>
      <c r="Q57" s="332"/>
      <c r="R57" s="329"/>
      <c r="S57" s="329"/>
      <c r="T57" s="330">
        <f t="shared" si="2"/>
        <v>24581.87</v>
      </c>
    </row>
    <row r="58" spans="1:20" ht="69.95" hidden="1" customHeight="1" x14ac:dyDescent="0.25">
      <c r="A58" s="321">
        <f>IF(C58=0,0,Account!$H$2)</f>
        <v>45351</v>
      </c>
      <c r="B58" s="322">
        <v>45344</v>
      </c>
      <c r="C58" s="245" t="s">
        <v>1363</v>
      </c>
      <c r="D58" s="245" t="s">
        <v>1367</v>
      </c>
      <c r="E58" s="182" t="s">
        <v>1350</v>
      </c>
      <c r="F58" s="323" t="s">
        <v>760</v>
      </c>
      <c r="G58" s="245" t="s">
        <v>761</v>
      </c>
      <c r="H58" s="245"/>
      <c r="I58" s="324">
        <f t="shared" si="25"/>
        <v>1</v>
      </c>
      <c r="J58" s="184" t="s">
        <v>1355</v>
      </c>
      <c r="K58" s="184" t="s">
        <v>1365</v>
      </c>
      <c r="L58" s="186" t="str">
        <f>IF(N58=0,0,(INDEX(AccountCodes[ACCOUNT NAME],MATCH(M58,AccountCodes[PPSAS CODE],0))))</f>
        <v>Pag-IBIG Contributions</v>
      </c>
      <c r="M58" s="325">
        <f>IF(N58=0,"",INDEX(AccountCodes[PPSAS CODE],MATCH(N58,AccountCodes[NGAS CODE],0)))</f>
        <v>5010302000</v>
      </c>
      <c r="N58" s="326" t="s">
        <v>644</v>
      </c>
      <c r="O58" s="331">
        <v>600</v>
      </c>
      <c r="P58" s="331"/>
      <c r="Q58" s="328" t="s">
        <v>1405</v>
      </c>
      <c r="R58" s="329"/>
      <c r="S58" s="329"/>
      <c r="T58" s="330">
        <f t="shared" si="2"/>
        <v>25181.87</v>
      </c>
    </row>
    <row r="59" spans="1:20" ht="69.95" hidden="1" customHeight="1" x14ac:dyDescent="0.25">
      <c r="A59" s="321">
        <f>IF(C59=0,0,Account!$H$2)</f>
        <v>45351</v>
      </c>
      <c r="B59" s="322">
        <v>45344</v>
      </c>
      <c r="C59" s="245" t="s">
        <v>1363</v>
      </c>
      <c r="D59" s="245" t="s">
        <v>1367</v>
      </c>
      <c r="E59" s="182" t="s">
        <v>1350</v>
      </c>
      <c r="F59" s="323" t="s">
        <v>760</v>
      </c>
      <c r="G59" s="245" t="s">
        <v>761</v>
      </c>
      <c r="H59" s="245"/>
      <c r="I59" s="324">
        <f t="shared" si="25"/>
        <v>2</v>
      </c>
      <c r="J59" s="184" t="s">
        <v>1355</v>
      </c>
      <c r="K59" s="184" t="s">
        <v>1365</v>
      </c>
      <c r="L59" s="186" t="str">
        <f>IF(N59=0,0,(INDEX(AccountCodes[ACCOUNT NAME],MATCH(M59,AccountCodes[PPSAS CODE],0))))</f>
        <v>Due to Pag-IBIG - Pag-IBIG Premium</v>
      </c>
      <c r="M59" s="325">
        <f>IF(N59=0,"",INDEX(AccountCodes[PPSAS CODE],MATCH(N59,AccountCodes[NGAS CODE],0)))</f>
        <v>2020103001</v>
      </c>
      <c r="N59" s="326" t="s">
        <v>329</v>
      </c>
      <c r="O59" s="331">
        <v>1740</v>
      </c>
      <c r="P59" s="331"/>
      <c r="Q59" s="328" t="s">
        <v>1405</v>
      </c>
      <c r="R59" s="329"/>
      <c r="S59" s="329"/>
      <c r="T59" s="330">
        <f t="shared" si="2"/>
        <v>26921.87</v>
      </c>
    </row>
    <row r="60" spans="1:20" ht="69.95" hidden="1" customHeight="1" x14ac:dyDescent="0.25">
      <c r="A60" s="321">
        <f>IF(C60=0,0,Account!$H$2)</f>
        <v>45351</v>
      </c>
      <c r="B60" s="322">
        <v>45344</v>
      </c>
      <c r="C60" s="245" t="s">
        <v>1363</v>
      </c>
      <c r="D60" s="245" t="s">
        <v>1367</v>
      </c>
      <c r="E60" s="182" t="s">
        <v>1350</v>
      </c>
      <c r="F60" s="323" t="s">
        <v>760</v>
      </c>
      <c r="G60" s="245" t="s">
        <v>761</v>
      </c>
      <c r="H60" s="245"/>
      <c r="I60" s="324">
        <f t="shared" si="25"/>
        <v>3</v>
      </c>
      <c r="J60" s="184" t="s">
        <v>1355</v>
      </c>
      <c r="K60" s="184" t="s">
        <v>1365</v>
      </c>
      <c r="L60" s="186" t="str">
        <f>IF(N60=0,0,(INDEX(AccountCodes[ACCOUNT NAME],MATCH(M60,AccountCodes[PPSAS CODE],0))))</f>
        <v>Cash in Bank-Local Currency, Current Account - FO</v>
      </c>
      <c r="M60" s="325" t="str">
        <f>IF(N60=0,"",INDEX(AccountCodes[PPSAS CODE],MATCH(N60,AccountCodes[NGAS CODE],0)))</f>
        <v>1010202000FO</v>
      </c>
      <c r="N60" s="326" t="s">
        <v>1293</v>
      </c>
      <c r="O60" s="331"/>
      <c r="P60" s="331">
        <v>2340</v>
      </c>
      <c r="Q60" s="332"/>
      <c r="R60" s="329"/>
      <c r="S60" s="329"/>
      <c r="T60" s="330">
        <f t="shared" si="2"/>
        <v>24581.87</v>
      </c>
    </row>
    <row r="61" spans="1:20" ht="51.95" hidden="1" customHeight="1" x14ac:dyDescent="0.25">
      <c r="A61" s="321">
        <f>IF(C61=0,0,Account!$H$2)</f>
        <v>45351</v>
      </c>
      <c r="B61" s="322">
        <v>45344</v>
      </c>
      <c r="C61" s="245" t="s">
        <v>1366</v>
      </c>
      <c r="D61" s="245" t="s">
        <v>1371</v>
      </c>
      <c r="E61" s="182"/>
      <c r="F61" s="323" t="s">
        <v>760</v>
      </c>
      <c r="G61" s="245" t="s">
        <v>761</v>
      </c>
      <c r="H61" s="245"/>
      <c r="I61" s="324">
        <f t="shared" si="25"/>
        <v>1</v>
      </c>
      <c r="J61" s="184" t="s">
        <v>1355</v>
      </c>
      <c r="K61" s="184" t="s">
        <v>1368</v>
      </c>
      <c r="L61" s="186" t="str">
        <f>IF(N61=0,0,(INDEX(AccountCodes[ACCOUNT NAME],MATCH(M61,AccountCodes[PPSAS CODE],0))))</f>
        <v>Due to Pag-IBIG - Pag-IBIG Multi-Purpose Loan</v>
      </c>
      <c r="M61" s="325">
        <f>IF(N61=0,"",INDEX(AccountCodes[PPSAS CODE],MATCH(N61,AccountCodes[NGAS CODE],0)))</f>
        <v>2020103002</v>
      </c>
      <c r="N61" s="326" t="s">
        <v>330</v>
      </c>
      <c r="O61" s="331">
        <v>1340.92</v>
      </c>
      <c r="P61" s="331"/>
      <c r="Q61" s="328" t="s">
        <v>1405</v>
      </c>
      <c r="R61" s="329"/>
      <c r="S61" s="329"/>
      <c r="T61" s="330">
        <f t="shared" si="2"/>
        <v>25922.79</v>
      </c>
    </row>
    <row r="62" spans="1:20" ht="51.95" hidden="1" customHeight="1" x14ac:dyDescent="0.25">
      <c r="A62" s="321">
        <f>IF(C62=0,0,Account!$H$2)</f>
        <v>45351</v>
      </c>
      <c r="B62" s="322">
        <v>45344</v>
      </c>
      <c r="C62" s="245" t="s">
        <v>1366</v>
      </c>
      <c r="D62" s="245" t="s">
        <v>1371</v>
      </c>
      <c r="E62" s="182"/>
      <c r="F62" s="323" t="s">
        <v>760</v>
      </c>
      <c r="G62" s="245" t="s">
        <v>761</v>
      </c>
      <c r="H62" s="245"/>
      <c r="I62" s="324">
        <f t="shared" ref="I62" si="26">IF(B62=0,0,IF(C62=C61,I61+1,1))</f>
        <v>2</v>
      </c>
      <c r="J62" s="184" t="s">
        <v>1355</v>
      </c>
      <c r="K62" s="184" t="s">
        <v>1368</v>
      </c>
      <c r="L62" s="186" t="str">
        <f>IF(N62=0,0,(INDEX(AccountCodes[ACCOUNT NAME],MATCH(M62,AccountCodes[PPSAS CODE],0))))</f>
        <v>Cash in Bank-Local Currency, Current Account - FO</v>
      </c>
      <c r="M62" s="325" t="str">
        <f>IF(N62=0,"",INDEX(AccountCodes[PPSAS CODE],MATCH(N62,AccountCodes[NGAS CODE],0)))</f>
        <v>1010202000FO</v>
      </c>
      <c r="N62" s="326" t="s">
        <v>1293</v>
      </c>
      <c r="O62" s="331"/>
      <c r="P62" s="331">
        <v>1340.92</v>
      </c>
      <c r="Q62" s="332"/>
      <c r="R62" s="329"/>
      <c r="S62" s="329"/>
      <c r="T62" s="330">
        <f t="shared" si="2"/>
        <v>24581.87</v>
      </c>
    </row>
    <row r="63" spans="1:20" ht="51.95" hidden="1" customHeight="1" x14ac:dyDescent="0.25">
      <c r="A63" s="321">
        <f>IF(C63=0,0,Account!$H$2)</f>
        <v>45351</v>
      </c>
      <c r="B63" s="322">
        <v>45344</v>
      </c>
      <c r="C63" s="245" t="s">
        <v>1370</v>
      </c>
      <c r="D63" s="245" t="s">
        <v>1375</v>
      </c>
      <c r="E63" s="182"/>
      <c r="F63" s="323" t="s">
        <v>760</v>
      </c>
      <c r="G63" s="245" t="s">
        <v>761</v>
      </c>
      <c r="H63" s="245"/>
      <c r="I63" s="324">
        <f>IF(B63=0,0,IF(C63=C61,I61+1,1))</f>
        <v>1</v>
      </c>
      <c r="J63" s="184" t="s">
        <v>1369</v>
      </c>
      <c r="K63" s="184" t="s">
        <v>1373</v>
      </c>
      <c r="L63" s="186" t="str">
        <f>IF(N63=0,0,(INDEX(AccountCodes[ACCOUNT NAME],MATCH(M63,AccountCodes[PPSAS CODE],0))))</f>
        <v>Due to BIR - Compensation</v>
      </c>
      <c r="M63" s="325">
        <f>IF(N63=0,"",INDEX(AccountCodes[PPSAS CODE],MATCH(N63,AccountCodes[NGAS CODE],0)))</f>
        <v>2020101001</v>
      </c>
      <c r="N63" s="326" t="s">
        <v>773</v>
      </c>
      <c r="O63" s="331">
        <v>446.74</v>
      </c>
      <c r="P63" s="331"/>
      <c r="Q63" s="328" t="s">
        <v>1405</v>
      </c>
      <c r="R63" s="329"/>
      <c r="S63" s="329"/>
      <c r="T63" s="330">
        <f t="shared" si="2"/>
        <v>25028.61</v>
      </c>
    </row>
    <row r="64" spans="1:20" ht="51.95" hidden="1" customHeight="1" x14ac:dyDescent="0.25">
      <c r="A64" s="321">
        <f>IF(C64=0,0,Account!$H$2)</f>
        <v>45351</v>
      </c>
      <c r="B64" s="322">
        <v>45344</v>
      </c>
      <c r="C64" s="245" t="s">
        <v>1370</v>
      </c>
      <c r="D64" s="245" t="s">
        <v>1375</v>
      </c>
      <c r="E64" s="182"/>
      <c r="F64" s="323" t="s">
        <v>760</v>
      </c>
      <c r="G64" s="245" t="s">
        <v>761</v>
      </c>
      <c r="H64" s="245"/>
      <c r="I64" s="324">
        <f t="shared" ref="I64" si="27">IF(B64=0,0,IF(C64=C63,I63+1,1))</f>
        <v>2</v>
      </c>
      <c r="J64" s="184" t="s">
        <v>1369</v>
      </c>
      <c r="K64" s="184" t="s">
        <v>1373</v>
      </c>
      <c r="L64" s="186" t="str">
        <f>IF(N64=0,0,(INDEX(AccountCodes[ACCOUNT NAME],MATCH(M64,AccountCodes[PPSAS CODE],0))))</f>
        <v>Cash in Bank-Local Currency, Current Account - FO</v>
      </c>
      <c r="M64" s="325" t="str">
        <f>IF(N64=0,"",INDEX(AccountCodes[PPSAS CODE],MATCH(N64,AccountCodes[NGAS CODE],0)))</f>
        <v>1010202000FO</v>
      </c>
      <c r="N64" s="326" t="s">
        <v>1293</v>
      </c>
      <c r="O64" s="331"/>
      <c r="P64" s="331">
        <v>446.74</v>
      </c>
      <c r="Q64" s="332"/>
      <c r="R64" s="329"/>
      <c r="S64" s="329"/>
      <c r="T64" s="330">
        <f t="shared" si="2"/>
        <v>24581.87</v>
      </c>
    </row>
    <row r="65" spans="1:20" ht="51.95" hidden="1" customHeight="1" x14ac:dyDescent="0.25">
      <c r="A65" s="321">
        <f>IF(C65=0,0,Account!$H$2)</f>
        <v>45351</v>
      </c>
      <c r="B65" s="322">
        <v>45344</v>
      </c>
      <c r="C65" s="245" t="s">
        <v>1374</v>
      </c>
      <c r="D65" s="245" t="s">
        <v>1402</v>
      </c>
      <c r="E65" s="182"/>
      <c r="F65" s="323" t="s">
        <v>760</v>
      </c>
      <c r="G65" s="245" t="s">
        <v>761</v>
      </c>
      <c r="H65" s="245"/>
      <c r="I65" s="324">
        <f>IF(B65=0,0,IF(C65=C63,I63+1,1))</f>
        <v>1</v>
      </c>
      <c r="J65" s="184" t="s">
        <v>1369</v>
      </c>
      <c r="K65" s="184" t="s">
        <v>1372</v>
      </c>
      <c r="L65" s="186" t="str">
        <f>IF(N65=0,0,(INDEX(AccountCodes[ACCOUNT NAME],MATCH(M65,AccountCodes[PPSAS CODE],0))))</f>
        <v>Due to BIR - Compensation</v>
      </c>
      <c r="M65" s="325">
        <f>IF(N65=0,"",INDEX(AccountCodes[PPSAS CODE],MATCH(N65,AccountCodes[NGAS CODE],0)))</f>
        <v>2020101001</v>
      </c>
      <c r="N65" s="326" t="s">
        <v>773</v>
      </c>
      <c r="O65" s="331">
        <v>1283.04</v>
      </c>
      <c r="P65" s="331"/>
      <c r="Q65" s="328" t="s">
        <v>1404</v>
      </c>
      <c r="R65" s="329"/>
      <c r="S65" s="329"/>
      <c r="T65" s="330">
        <f t="shared" si="2"/>
        <v>25864.91</v>
      </c>
    </row>
    <row r="66" spans="1:20" ht="51.95" hidden="1" customHeight="1" x14ac:dyDescent="0.25">
      <c r="A66" s="321">
        <f>IF(C66=0,0,Account!$H$2)</f>
        <v>45351</v>
      </c>
      <c r="B66" s="322">
        <v>45344</v>
      </c>
      <c r="C66" s="245" t="s">
        <v>1374</v>
      </c>
      <c r="D66" s="245" t="s">
        <v>1402</v>
      </c>
      <c r="E66" s="182"/>
      <c r="F66" s="323" t="s">
        <v>760</v>
      </c>
      <c r="G66" s="245" t="s">
        <v>761</v>
      </c>
      <c r="H66" s="245"/>
      <c r="I66" s="324">
        <f t="shared" ref="I66" si="28">IF(B66=0,0,IF(C66=C65,I65+1,1))</f>
        <v>2</v>
      </c>
      <c r="J66" s="184" t="s">
        <v>1369</v>
      </c>
      <c r="K66" s="184" t="s">
        <v>1372</v>
      </c>
      <c r="L66" s="186" t="str">
        <f>IF(N66=0,0,(INDEX(AccountCodes[ACCOUNT NAME],MATCH(M66,AccountCodes[PPSAS CODE],0))))</f>
        <v>Cash in Bank-Local Currency, Current Account - FO</v>
      </c>
      <c r="M66" s="325" t="str">
        <f>IF(N66=0,"",INDEX(AccountCodes[PPSAS CODE],MATCH(N66,AccountCodes[NGAS CODE],0)))</f>
        <v>1010202000FO</v>
      </c>
      <c r="N66" s="326" t="s">
        <v>1293</v>
      </c>
      <c r="O66" s="331"/>
      <c r="P66" s="331">
        <v>1283.04</v>
      </c>
      <c r="Q66" s="332"/>
      <c r="R66" s="329"/>
      <c r="S66" s="329"/>
      <c r="T66" s="330">
        <f t="shared" si="2"/>
        <v>24581.87</v>
      </c>
    </row>
    <row r="67" spans="1:20" ht="69.95" hidden="1" customHeight="1" x14ac:dyDescent="0.25">
      <c r="A67" s="321">
        <f>IF(C67=0,0,Account!$H$2)</f>
        <v>45351</v>
      </c>
      <c r="B67" s="322">
        <v>45344</v>
      </c>
      <c r="C67" s="245" t="s">
        <v>1378</v>
      </c>
      <c r="D67" s="245" t="s">
        <v>1395</v>
      </c>
      <c r="E67" s="182" t="s">
        <v>1399</v>
      </c>
      <c r="F67" s="323" t="s">
        <v>760</v>
      </c>
      <c r="G67" s="245" t="s">
        <v>761</v>
      </c>
      <c r="H67" s="245"/>
      <c r="I67" s="324">
        <f t="shared" ref="I67" si="29">IF(B67=0,0,IF(C67=C66,I66+1,1))</f>
        <v>1</v>
      </c>
      <c r="J67" s="184" t="s">
        <v>1376</v>
      </c>
      <c r="K67" s="184" t="s">
        <v>1377</v>
      </c>
      <c r="L67" s="186" t="str">
        <f>IF(N67=0,0,(INDEX(AccountCodes[ACCOUNT NAME],MATCH(M67,AccountCodes[PPSAS CODE],0))))</f>
        <v>PhilHealth Contributions</v>
      </c>
      <c r="M67" s="325">
        <f>IF(N67=0,"",INDEX(AccountCodes[PPSAS CODE],MATCH(N67,AccountCodes[NGAS CODE],0)))</f>
        <v>5010303000</v>
      </c>
      <c r="N67" s="326" t="s">
        <v>645</v>
      </c>
      <c r="O67" s="331">
        <v>1986.23</v>
      </c>
      <c r="P67" s="331"/>
      <c r="Q67" s="328" t="s">
        <v>1404</v>
      </c>
      <c r="R67" s="329"/>
      <c r="S67" s="329"/>
      <c r="T67" s="330">
        <f t="shared" si="2"/>
        <v>26568.1</v>
      </c>
    </row>
    <row r="68" spans="1:20" ht="69.95" hidden="1" customHeight="1" x14ac:dyDescent="0.25">
      <c r="A68" s="321">
        <f>IF(C68=0,0,Account!$H$2)</f>
        <v>45351</v>
      </c>
      <c r="B68" s="322">
        <v>45344</v>
      </c>
      <c r="C68" s="245" t="s">
        <v>1378</v>
      </c>
      <c r="D68" s="245" t="s">
        <v>1395</v>
      </c>
      <c r="E68" s="182" t="s">
        <v>1399</v>
      </c>
      <c r="F68" s="323" t="s">
        <v>760</v>
      </c>
      <c r="G68" s="245" t="s">
        <v>761</v>
      </c>
      <c r="H68" s="245"/>
      <c r="I68" s="324">
        <f t="shared" si="1"/>
        <v>2</v>
      </c>
      <c r="J68" s="184" t="s">
        <v>1376</v>
      </c>
      <c r="K68" s="184" t="s">
        <v>1377</v>
      </c>
      <c r="L68" s="186" t="str">
        <f>IF(N68=0,0,(INDEX(AccountCodes[ACCOUNT NAME],MATCH(M68,AccountCodes[PPSAS CODE],0))))</f>
        <v>Due to PhilHealth</v>
      </c>
      <c r="M68" s="325">
        <f>IF(N68=0,"",INDEX(AccountCodes[PPSAS CODE],MATCH(N68,AccountCodes[NGAS CODE],0)))</f>
        <v>2020104000</v>
      </c>
      <c r="N68" s="326" t="s">
        <v>35</v>
      </c>
      <c r="O68" s="331">
        <v>1986.22</v>
      </c>
      <c r="P68" s="331"/>
      <c r="Q68" s="328" t="s">
        <v>1404</v>
      </c>
      <c r="R68" s="329"/>
      <c r="S68" s="329"/>
      <c r="T68" s="330">
        <f t="shared" si="2"/>
        <v>28554.32</v>
      </c>
    </row>
    <row r="69" spans="1:20" ht="69.95" hidden="1" customHeight="1" x14ac:dyDescent="0.25">
      <c r="A69" s="321">
        <f>IF(C69=0,0,Account!$H$2)</f>
        <v>45351</v>
      </c>
      <c r="B69" s="322">
        <v>45344</v>
      </c>
      <c r="C69" s="245" t="s">
        <v>1378</v>
      </c>
      <c r="D69" s="245" t="s">
        <v>1395</v>
      </c>
      <c r="E69" s="182" t="s">
        <v>1399</v>
      </c>
      <c r="F69" s="323" t="s">
        <v>760</v>
      </c>
      <c r="G69" s="245" t="s">
        <v>761</v>
      </c>
      <c r="H69" s="245"/>
      <c r="I69" s="324">
        <f t="shared" ref="I69" si="30">IF(B69=0,0,IF(C69=C68,I68+1,1))</f>
        <v>3</v>
      </c>
      <c r="J69" s="184" t="s">
        <v>1376</v>
      </c>
      <c r="K69" s="184" t="s">
        <v>1377</v>
      </c>
      <c r="L69" s="186" t="str">
        <f>IF(N69=0,0,(INDEX(AccountCodes[ACCOUNT NAME],MATCH(M69,AccountCodes[PPSAS CODE],0))))</f>
        <v>Cash in Bank-Local Currency, Current Account - FO</v>
      </c>
      <c r="M69" s="325" t="str">
        <f>IF(N69=0,"",INDEX(AccountCodes[PPSAS CODE],MATCH(N69,AccountCodes[NGAS CODE],0)))</f>
        <v>1010202000FO</v>
      </c>
      <c r="N69" s="326" t="s">
        <v>1293</v>
      </c>
      <c r="O69" s="331"/>
      <c r="P69" s="331">
        <v>3972.45</v>
      </c>
      <c r="Q69" s="332"/>
      <c r="R69" s="329"/>
      <c r="S69" s="329"/>
      <c r="T69" s="330">
        <f t="shared" si="2"/>
        <v>24581.87</v>
      </c>
    </row>
    <row r="70" spans="1:20" ht="51.95" hidden="1" customHeight="1" x14ac:dyDescent="0.25">
      <c r="A70" s="321">
        <f>IF(C70=0,0,Account!$H$2)</f>
        <v>45351</v>
      </c>
      <c r="B70" s="322">
        <v>45344</v>
      </c>
      <c r="C70" s="245" t="s">
        <v>1379</v>
      </c>
      <c r="D70" s="245" t="s">
        <v>1396</v>
      </c>
      <c r="E70" s="182" t="s">
        <v>1400</v>
      </c>
      <c r="F70" s="323" t="s">
        <v>760</v>
      </c>
      <c r="G70" s="245" t="s">
        <v>761</v>
      </c>
      <c r="H70" s="245"/>
      <c r="I70" s="324">
        <f t="shared" ref="I70" si="31">IF(B70=0,0,IF(C70=C69,I69+1,1))</f>
        <v>1</v>
      </c>
      <c r="J70" s="184" t="s">
        <v>1376</v>
      </c>
      <c r="K70" s="184" t="s">
        <v>1380</v>
      </c>
      <c r="L70" s="186" t="str">
        <f>IF(N70=0,0,(INDEX(AccountCodes[ACCOUNT NAME],MATCH(M70,AccountCodes[PPSAS CODE],0))))</f>
        <v>PhilHealth Contributions</v>
      </c>
      <c r="M70" s="325">
        <f>IF(N70=0,"",INDEX(AccountCodes[PPSAS CODE],MATCH(N70,AccountCodes[NGAS CODE],0)))</f>
        <v>5010303000</v>
      </c>
      <c r="N70" s="326" t="s">
        <v>645</v>
      </c>
      <c r="O70" s="331">
        <v>2025</v>
      </c>
      <c r="P70" s="331"/>
      <c r="Q70" s="332" t="s">
        <v>1405</v>
      </c>
      <c r="R70" s="329"/>
      <c r="S70" s="329"/>
      <c r="T70" s="330">
        <f t="shared" ref="T70" si="32">T69+O70-P70</f>
        <v>26606.87</v>
      </c>
    </row>
    <row r="71" spans="1:20" ht="51.95" hidden="1" customHeight="1" x14ac:dyDescent="0.25">
      <c r="A71" s="321">
        <f>IF(C71=0,0,Account!$H$2)</f>
        <v>45351</v>
      </c>
      <c r="B71" s="322">
        <v>45344</v>
      </c>
      <c r="C71" s="245" t="s">
        <v>1379</v>
      </c>
      <c r="D71" s="245" t="s">
        <v>1396</v>
      </c>
      <c r="E71" s="182" t="s">
        <v>1400</v>
      </c>
      <c r="F71" s="323" t="s">
        <v>760</v>
      </c>
      <c r="G71" s="245" t="s">
        <v>761</v>
      </c>
      <c r="H71" s="245"/>
      <c r="I71" s="324">
        <f t="shared" ref="I71:I73" si="33">IF(B71=0,0,IF(C71=C70,I70+1,1))</f>
        <v>2</v>
      </c>
      <c r="J71" s="184" t="s">
        <v>1376</v>
      </c>
      <c r="K71" s="184" t="s">
        <v>1380</v>
      </c>
      <c r="L71" s="186" t="str">
        <f>IF(N71=0,0,(INDEX(AccountCodes[ACCOUNT NAME],MATCH(M71,AccountCodes[PPSAS CODE],0))))</f>
        <v>Due to PhilHealth</v>
      </c>
      <c r="M71" s="325">
        <f>IF(N71=0,"",INDEX(AccountCodes[PPSAS CODE],MATCH(N71,AccountCodes[NGAS CODE],0)))</f>
        <v>2020104000</v>
      </c>
      <c r="N71" s="326" t="s">
        <v>35</v>
      </c>
      <c r="O71" s="331">
        <v>2025</v>
      </c>
      <c r="P71" s="331"/>
      <c r="Q71" s="332"/>
      <c r="R71" s="329"/>
      <c r="S71" s="329"/>
      <c r="T71" s="330">
        <f t="shared" si="2"/>
        <v>28631.87</v>
      </c>
    </row>
    <row r="72" spans="1:20" ht="51.95" hidden="1" customHeight="1" x14ac:dyDescent="0.25">
      <c r="A72" s="321">
        <f>IF(C72=0,0,Account!$H$2)</f>
        <v>45351</v>
      </c>
      <c r="B72" s="322">
        <v>45344</v>
      </c>
      <c r="C72" s="245" t="s">
        <v>1379</v>
      </c>
      <c r="D72" s="245" t="s">
        <v>1396</v>
      </c>
      <c r="E72" s="182" t="s">
        <v>1400</v>
      </c>
      <c r="F72" s="323" t="s">
        <v>760</v>
      </c>
      <c r="G72" s="245" t="s">
        <v>761</v>
      </c>
      <c r="H72" s="245"/>
      <c r="I72" s="324">
        <f t="shared" si="33"/>
        <v>3</v>
      </c>
      <c r="J72" s="184" t="s">
        <v>1376</v>
      </c>
      <c r="K72" s="184" t="s">
        <v>1380</v>
      </c>
      <c r="L72" s="186" t="str">
        <f>IF(N72=0,0,(INDEX(AccountCodes[ACCOUNT NAME],MATCH(M72,AccountCodes[PPSAS CODE],0))))</f>
        <v>Cash in Bank-Local Currency, Current Account - FO</v>
      </c>
      <c r="M72" s="325" t="str">
        <f>IF(N72=0,"",INDEX(AccountCodes[PPSAS CODE],MATCH(N72,AccountCodes[NGAS CODE],0)))</f>
        <v>1010202000FO</v>
      </c>
      <c r="N72" s="326" t="s">
        <v>1293</v>
      </c>
      <c r="O72" s="331"/>
      <c r="P72" s="331">
        <v>4050</v>
      </c>
      <c r="Q72" s="332"/>
      <c r="R72" s="329"/>
      <c r="S72" s="329"/>
      <c r="T72" s="330">
        <f t="shared" si="2"/>
        <v>24581.87</v>
      </c>
    </row>
    <row r="73" spans="1:20" ht="54.95" hidden="1" customHeight="1" thickBot="1" x14ac:dyDescent="0.3">
      <c r="A73" s="321">
        <f>IF(C73=0,0,Account!$H$2)</f>
        <v>45351</v>
      </c>
      <c r="B73" s="322">
        <v>45344</v>
      </c>
      <c r="C73" s="245" t="s">
        <v>1386</v>
      </c>
      <c r="D73" s="245" t="s">
        <v>1398</v>
      </c>
      <c r="E73" s="181" t="s">
        <v>1327</v>
      </c>
      <c r="F73" s="323" t="s">
        <v>760</v>
      </c>
      <c r="G73" s="323" t="s">
        <v>761</v>
      </c>
      <c r="H73" s="245"/>
      <c r="I73" s="324">
        <f t="shared" si="33"/>
        <v>1</v>
      </c>
      <c r="J73" s="184" t="s">
        <v>1317</v>
      </c>
      <c r="K73" s="184" t="s">
        <v>1325</v>
      </c>
      <c r="L73" s="186" t="str">
        <f>IF(N73=0,0,(INDEX(AccountCodes[ACCOUNT NAME],MATCH(M73,AccountCodes[PPSAS CODE],0))))</f>
        <v>Cash in Bank-Local Currency, Current Account - FO</v>
      </c>
      <c r="M73" s="325" t="str">
        <f>IF(N73=0,"",INDEX(AccountCodes[PPSAS CODE],MATCH(N73,AccountCodes[NGAS CODE],0)))</f>
        <v>1010202000FO</v>
      </c>
      <c r="N73" s="326" t="s">
        <v>1293</v>
      </c>
      <c r="O73" s="331"/>
      <c r="P73" s="331">
        <v>24581.87</v>
      </c>
      <c r="Q73" s="332"/>
      <c r="R73" s="329"/>
      <c r="S73" s="329"/>
      <c r="T73" s="330">
        <f t="shared" ref="T73" si="34">T72+O73-P73</f>
        <v>0</v>
      </c>
    </row>
    <row r="74" spans="1:20" ht="16.5" thickBot="1" x14ac:dyDescent="0.3">
      <c r="B74" s="376" t="s">
        <v>1290</v>
      </c>
      <c r="C74" s="377"/>
      <c r="D74" s="377"/>
      <c r="E74" s="377"/>
      <c r="F74" s="377"/>
      <c r="G74" s="377"/>
      <c r="H74" s="377"/>
      <c r="I74" s="377"/>
      <c r="J74" s="377"/>
      <c r="K74" s="377"/>
      <c r="L74" s="377"/>
      <c r="M74" s="377"/>
      <c r="N74" s="377"/>
      <c r="O74" s="377"/>
      <c r="P74" s="377"/>
      <c r="Q74" s="377"/>
      <c r="R74" s="377"/>
      <c r="S74" s="377"/>
      <c r="T74" s="378"/>
    </row>
    <row r="75" spans="1:20" x14ac:dyDescent="0.25">
      <c r="B75" s="379" t="s">
        <v>1389</v>
      </c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1"/>
    </row>
    <row r="76" spans="1:20" x14ac:dyDescent="0.25">
      <c r="B76" s="379" t="s">
        <v>1390</v>
      </c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1"/>
    </row>
    <row r="77" spans="1:20" x14ac:dyDescent="0.25">
      <c r="B77" s="379" t="s">
        <v>1291</v>
      </c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1"/>
    </row>
    <row r="78" spans="1:20" x14ac:dyDescent="0.25">
      <c r="B78" s="333"/>
      <c r="C78" s="334"/>
      <c r="D78" s="334"/>
      <c r="E78" s="310"/>
      <c r="F78" s="334"/>
      <c r="G78" s="334"/>
      <c r="H78" s="334"/>
      <c r="I78" s="334"/>
      <c r="J78" s="334"/>
      <c r="K78" s="334"/>
      <c r="L78" s="334"/>
      <c r="M78" s="334"/>
      <c r="N78" s="334"/>
      <c r="O78" s="334"/>
      <c r="P78" s="334"/>
      <c r="Q78" s="334"/>
      <c r="R78" s="334"/>
      <c r="S78" s="334"/>
      <c r="T78" s="335"/>
    </row>
    <row r="79" spans="1:20" x14ac:dyDescent="0.25">
      <c r="B79" s="333"/>
      <c r="C79" s="334"/>
      <c r="D79" s="334"/>
      <c r="E79" s="310"/>
      <c r="F79" s="334"/>
      <c r="G79" s="334"/>
      <c r="H79" s="334"/>
      <c r="I79" s="334"/>
      <c r="J79" s="334"/>
      <c r="K79" s="334"/>
      <c r="L79" s="334"/>
      <c r="M79" s="334"/>
      <c r="N79" s="334"/>
      <c r="O79" s="334"/>
      <c r="P79" s="334"/>
      <c r="Q79" s="334"/>
      <c r="R79" s="334"/>
      <c r="S79" s="334"/>
      <c r="T79" s="335"/>
    </row>
    <row r="80" spans="1:20" x14ac:dyDescent="0.25">
      <c r="B80" s="382" t="s">
        <v>1297</v>
      </c>
      <c r="C80" s="383"/>
      <c r="D80" s="383"/>
      <c r="E80" s="383"/>
      <c r="F80" s="383"/>
      <c r="G80" s="383"/>
      <c r="H80" s="383"/>
      <c r="I80" s="383"/>
      <c r="J80" s="383"/>
      <c r="K80" s="383"/>
      <c r="L80" s="383"/>
      <c r="M80" s="383"/>
      <c r="N80" s="383"/>
      <c r="O80" s="383"/>
      <c r="P80" s="383"/>
      <c r="Q80" s="383"/>
      <c r="R80" s="383"/>
      <c r="S80" s="383"/>
      <c r="T80" s="384"/>
    </row>
    <row r="81" spans="2:20" x14ac:dyDescent="0.25">
      <c r="B81" s="369" t="s">
        <v>1288</v>
      </c>
      <c r="C81" s="370"/>
      <c r="D81" s="370"/>
      <c r="E81" s="370"/>
      <c r="F81" s="370"/>
      <c r="G81" s="370"/>
      <c r="H81" s="370"/>
      <c r="I81" s="370"/>
      <c r="J81" s="370"/>
      <c r="K81" s="370"/>
      <c r="L81" s="370"/>
      <c r="M81" s="370"/>
      <c r="N81" s="370"/>
      <c r="O81" s="370"/>
      <c r="P81" s="370"/>
      <c r="Q81" s="370"/>
      <c r="R81" s="370"/>
      <c r="S81" s="370"/>
      <c r="T81" s="371"/>
    </row>
    <row r="82" spans="2:20" x14ac:dyDescent="0.25">
      <c r="B82" s="369" t="s">
        <v>1298</v>
      </c>
      <c r="C82" s="370"/>
      <c r="D82" s="370"/>
      <c r="E82" s="370"/>
      <c r="F82" s="370"/>
      <c r="G82" s="370"/>
      <c r="H82" s="370"/>
      <c r="I82" s="370"/>
      <c r="J82" s="370"/>
      <c r="K82" s="370"/>
      <c r="L82" s="370"/>
      <c r="M82" s="370"/>
      <c r="N82" s="370"/>
      <c r="O82" s="370"/>
      <c r="P82" s="370"/>
      <c r="Q82" s="370"/>
      <c r="R82" s="370"/>
      <c r="S82" s="370"/>
      <c r="T82" s="371"/>
    </row>
    <row r="83" spans="2:20" x14ac:dyDescent="0.25">
      <c r="B83" s="369" t="s">
        <v>1289</v>
      </c>
      <c r="C83" s="370"/>
      <c r="D83" s="370"/>
      <c r="E83" s="370"/>
      <c r="F83" s="370"/>
      <c r="G83" s="370"/>
      <c r="H83" s="370"/>
      <c r="I83" s="370"/>
      <c r="J83" s="370"/>
      <c r="K83" s="370"/>
      <c r="L83" s="370"/>
      <c r="M83" s="370"/>
      <c r="N83" s="370"/>
      <c r="O83" s="370"/>
      <c r="P83" s="370"/>
      <c r="Q83" s="370"/>
      <c r="R83" s="370"/>
      <c r="S83" s="370"/>
      <c r="T83" s="371"/>
    </row>
    <row r="84" spans="2:20" ht="16.5" thickBot="1" x14ac:dyDescent="0.3">
      <c r="B84" s="372"/>
      <c r="C84" s="373"/>
      <c r="D84" s="373"/>
      <c r="E84" s="373"/>
      <c r="F84" s="373"/>
      <c r="G84" s="373"/>
      <c r="H84" s="373"/>
      <c r="I84" s="373"/>
      <c r="J84" s="373"/>
      <c r="K84" s="373"/>
      <c r="L84" s="373"/>
      <c r="M84" s="373"/>
      <c r="N84" s="373"/>
      <c r="O84" s="373"/>
      <c r="P84" s="373"/>
      <c r="Q84" s="373"/>
      <c r="R84" s="373"/>
      <c r="S84" s="373"/>
      <c r="T84" s="374"/>
    </row>
  </sheetData>
  <sheetProtection autoFilter="0"/>
  <mergeCells count="13">
    <mergeCell ref="B81:T81"/>
    <mergeCell ref="B82:T82"/>
    <mergeCell ref="B83:T83"/>
    <mergeCell ref="B84:T84"/>
    <mergeCell ref="B6:T6"/>
    <mergeCell ref="B7:T7"/>
    <mergeCell ref="B8:T8"/>
    <mergeCell ref="B74:T74"/>
    <mergeCell ref="B75:T75"/>
    <mergeCell ref="B76:T76"/>
    <mergeCell ref="B77:T77"/>
    <mergeCell ref="B80:T80"/>
    <mergeCell ref="C11:D11"/>
  </mergeCells>
  <phoneticPr fontId="21" type="noConversion"/>
  <dataValidations count="1">
    <dataValidation type="date" allowBlank="1" showErrorMessage="1" prompt="Input Date Only" sqref="B13:B73" xr:uid="{00000000-0002-0000-0300-000000000000}">
      <formula1>28299</formula1>
      <formula2>401942</formula2>
    </dataValidation>
  </dataValidations>
  <printOptions horizontalCentered="1"/>
  <pageMargins left="0.25" right="0.25" top="1.1000000000000001" bottom="1" header="0.118110236220472" footer="0.15"/>
  <pageSetup paperSize="14" scale="50" orientation="landscape" horizontalDpi="300" verticalDpi="300" r:id="rId1"/>
  <headerFooter>
    <oddHeader>&amp;L&amp;G</oddHeader>
    <oddFooter>&amp;L&amp;8&amp;GNIA-PIMO-AFS-CU-INT-FORM09 Rev.04&amp;C&amp;Pof&amp;N&amp;R&amp;8&amp;G</oddFooter>
  </headerFooter>
  <rowBreaks count="4" manualBreakCount="4">
    <brk id="27" min="1" max="19" man="1"/>
    <brk id="41" min="1" max="19" man="1"/>
    <brk id="54" min="1" max="19" man="1"/>
    <brk id="68" min="1" max="19" man="1"/>
  </rowBreaks>
  <drawing r:id="rId2"/>
  <legacyDrawingHF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Q60"/>
  <sheetViews>
    <sheetView showZeros="0" view="pageBreakPreview" zoomScale="84" zoomScaleNormal="53" zoomScaleSheetLayoutView="84" workbookViewId="0">
      <selection activeCell="O5" sqref="O5"/>
    </sheetView>
  </sheetViews>
  <sheetFormatPr defaultColWidth="9" defaultRowHeight="15.75" x14ac:dyDescent="0.25"/>
  <cols>
    <col min="1" max="1" width="10.25" style="167" customWidth="1"/>
    <col min="2" max="3" width="15.625" style="189" customWidth="1"/>
    <col min="4" max="5" width="28.75" style="167" customWidth="1"/>
    <col min="6" max="8" width="10.25" style="171" customWidth="1"/>
    <col min="9" max="9" width="13.25" style="190" customWidth="1"/>
    <col min="10" max="10" width="14.5" style="167" customWidth="1"/>
    <col min="11" max="11" width="13.5" style="167" customWidth="1"/>
    <col min="12" max="12" width="12.625" style="167" customWidth="1"/>
    <col min="13" max="13" width="10.875" style="167" bestFit="1" customWidth="1"/>
    <col min="14" max="14" width="14.25" style="167" customWidth="1"/>
    <col min="15" max="15" width="15" style="167" customWidth="1"/>
    <col min="16" max="16" width="16.875" style="167" customWidth="1"/>
    <col min="17" max="17" width="16.375" style="167" customWidth="1"/>
    <col min="18" max="16384" width="9" style="167"/>
  </cols>
  <sheetData>
    <row r="2" spans="1:17" ht="35.25" customHeight="1" x14ac:dyDescent="0.25">
      <c r="A2" s="191" t="s">
        <v>172</v>
      </c>
      <c r="B2" s="361"/>
      <c r="C2" s="361"/>
      <c r="D2" s="192"/>
      <c r="E2" s="192"/>
      <c r="F2" s="192"/>
      <c r="G2" s="192"/>
      <c r="H2" s="193"/>
      <c r="I2" s="192"/>
      <c r="J2" s="192"/>
      <c r="K2" s="192"/>
      <c r="L2" s="192"/>
      <c r="M2" s="192"/>
      <c r="N2" s="192"/>
      <c r="O2" s="192"/>
      <c r="P2" s="192"/>
    </row>
    <row r="3" spans="1:17" ht="15.75" customHeight="1" x14ac:dyDescent="0.25">
      <c r="A3" s="194">
        <f>Account!$H$2</f>
        <v>45351</v>
      </c>
      <c r="B3" s="361"/>
      <c r="C3" s="361"/>
      <c r="D3" s="192"/>
      <c r="E3" s="192"/>
      <c r="F3" s="192"/>
      <c r="G3" s="192"/>
      <c r="H3" s="195"/>
      <c r="I3" s="192"/>
      <c r="J3" s="192"/>
      <c r="K3" s="192"/>
      <c r="L3" s="192"/>
      <c r="M3" s="192"/>
      <c r="N3" s="192"/>
      <c r="O3" s="192"/>
      <c r="P3" s="192"/>
    </row>
    <row r="4" spans="1:17" x14ac:dyDescent="0.25">
      <c r="A4" s="196"/>
      <c r="B4" s="362"/>
      <c r="C4" s="366"/>
      <c r="K4" s="171"/>
      <c r="L4" s="171"/>
      <c r="M4" s="171"/>
      <c r="N4" s="171"/>
    </row>
    <row r="5" spans="1:17" ht="63.75" thickBot="1" x14ac:dyDescent="0.3">
      <c r="A5" s="167" t="s">
        <v>169</v>
      </c>
      <c r="B5" s="362" t="str">
        <f>Account!$H$1</f>
        <v>Fund 501 CARP (LBP Account # 0112-1157-30)</v>
      </c>
      <c r="C5" s="366"/>
      <c r="K5" s="171"/>
      <c r="L5" s="171"/>
      <c r="M5" s="171"/>
      <c r="N5" s="171"/>
    </row>
    <row r="6" spans="1:17" ht="16.5" customHeight="1" x14ac:dyDescent="0.25">
      <c r="A6" s="399" t="s">
        <v>151</v>
      </c>
      <c r="B6" s="401" t="s">
        <v>231</v>
      </c>
      <c r="C6" s="415" t="s">
        <v>231</v>
      </c>
      <c r="D6" s="403" t="s">
        <v>185</v>
      </c>
      <c r="E6" s="403" t="s">
        <v>130</v>
      </c>
      <c r="F6" s="387" t="s">
        <v>498</v>
      </c>
      <c r="G6" s="388"/>
      <c r="H6" s="389"/>
      <c r="I6" s="405" t="s">
        <v>170</v>
      </c>
      <c r="J6" s="409" t="s">
        <v>104</v>
      </c>
      <c r="K6" s="410"/>
      <c r="L6" s="410"/>
      <c r="M6" s="410"/>
      <c r="N6" s="411"/>
      <c r="O6" s="399" t="s">
        <v>105</v>
      </c>
      <c r="P6" s="408"/>
      <c r="Q6" s="393" t="s">
        <v>177</v>
      </c>
    </row>
    <row r="7" spans="1:17" x14ac:dyDescent="0.25">
      <c r="A7" s="400"/>
      <c r="B7" s="402"/>
      <c r="C7" s="416"/>
      <c r="D7" s="393"/>
      <c r="E7" s="393"/>
      <c r="F7" s="390"/>
      <c r="G7" s="391"/>
      <c r="H7" s="392"/>
      <c r="I7" s="406"/>
      <c r="J7" s="412" t="s">
        <v>182</v>
      </c>
      <c r="K7" s="413"/>
      <c r="L7" s="414"/>
      <c r="M7" s="393" t="s">
        <v>152</v>
      </c>
      <c r="N7" s="404"/>
      <c r="O7" s="201"/>
      <c r="P7" s="202" t="s">
        <v>230</v>
      </c>
      <c r="Q7" s="393"/>
    </row>
    <row r="8" spans="1:17" x14ac:dyDescent="0.25">
      <c r="A8" s="400"/>
      <c r="B8" s="402"/>
      <c r="C8" s="416"/>
      <c r="D8" s="393"/>
      <c r="E8" s="393"/>
      <c r="F8" s="203" t="s">
        <v>500</v>
      </c>
      <c r="G8" s="203" t="s">
        <v>499</v>
      </c>
      <c r="H8" s="203" t="s">
        <v>1</v>
      </c>
      <c r="I8" s="407"/>
      <c r="J8" s="199" t="s">
        <v>153</v>
      </c>
      <c r="K8" s="204" t="s">
        <v>171</v>
      </c>
      <c r="L8" s="198" t="s">
        <v>128</v>
      </c>
      <c r="M8" s="198" t="s">
        <v>153</v>
      </c>
      <c r="N8" s="200" t="s">
        <v>142</v>
      </c>
      <c r="O8" s="199" t="s">
        <v>153</v>
      </c>
      <c r="P8" s="205" t="s">
        <v>229</v>
      </c>
      <c r="Q8" s="393"/>
    </row>
    <row r="9" spans="1:17" x14ac:dyDescent="0.25">
      <c r="A9" s="206"/>
      <c r="B9" s="360"/>
      <c r="C9" s="364"/>
      <c r="D9" s="394">
        <f>Account!H2</f>
        <v>45351</v>
      </c>
      <c r="E9" s="395"/>
      <c r="F9" s="207"/>
      <c r="G9" s="208"/>
      <c r="H9" s="208"/>
      <c r="I9" s="209"/>
      <c r="J9" s="210"/>
      <c r="K9" s="211"/>
      <c r="L9" s="187">
        <v>20369570.68</v>
      </c>
      <c r="M9" s="212"/>
      <c r="N9" s="209"/>
      <c r="O9" s="210"/>
      <c r="P9" s="209"/>
      <c r="Q9" s="213"/>
    </row>
    <row r="10" spans="1:17" x14ac:dyDescent="0.25">
      <c r="A10" s="206"/>
      <c r="B10" s="360"/>
      <c r="C10" s="245"/>
      <c r="D10" s="214" t="s">
        <v>170</v>
      </c>
      <c r="E10" s="215"/>
      <c r="F10" s="216"/>
      <c r="G10" s="216"/>
      <c r="H10" s="216"/>
      <c r="I10" s="217">
        <f>'Breakdown of Deposits'!D20</f>
        <v>293607.33</v>
      </c>
      <c r="J10" s="210"/>
      <c r="K10" s="211"/>
      <c r="L10" s="211">
        <f>L9+I10-K10</f>
        <v>20663178.010000002</v>
      </c>
      <c r="M10" s="212"/>
      <c r="N10" s="209"/>
      <c r="O10" s="210"/>
      <c r="P10" s="209"/>
      <c r="Q10" s="213"/>
    </row>
    <row r="11" spans="1:17" ht="51" x14ac:dyDescent="0.25">
      <c r="A11" s="206">
        <f t="array" ref="A11">IF(B11=0,0,(INDEX(Data!$B$13:$B$73,MATCH(B11,Data!$C$13:$C$73,0))))</f>
        <v>45324</v>
      </c>
      <c r="B11" s="360" t="s">
        <v>1314</v>
      </c>
      <c r="C11" s="365" t="str">
        <f t="shared" ref="C11:C44" si="0">IF(B11=0,C10,B11)</f>
        <v>DM-PAYROLL-2024-02-0003</v>
      </c>
      <c r="D11" s="218" t="str">
        <f t="array" ref="D11">IF(B11=0,0,(INDEX(Data!$J$13:$J$73,MATCH(B11,Data!$C$13:$C$73,0))))</f>
        <v>Shalimar E. Velasco</v>
      </c>
      <c r="E11" s="219" t="str">
        <f t="array" ref="E11">IF(B11=0,0,(INDEX(Data!$K$13:$K$73,MATCH(B11,Data!$C$13:$C$73,0))))</f>
        <v>Payment of Salaries and Allowances of Shalimar E. Velasco of NIA Pangasinan IMO (CARP) for the period of for the periof of January 16-31, 2024</v>
      </c>
      <c r="F11" s="220"/>
      <c r="G11" s="220"/>
      <c r="H11" s="220">
        <v>1</v>
      </c>
      <c r="I11" s="209"/>
      <c r="J11" s="221">
        <f t="array" ref="J11">IF(F11=0,0,(INDEX(Data[PPSAS Code],MATCH(C11&amp;F11,Data[Check/Serial Number]&amp;Data[Series],0))))</f>
        <v>0</v>
      </c>
      <c r="K11" s="211" cm="1">
        <f t="array" ref="K11">SUM(IF((Data[Check/Serial Number]=C11)*(Data[PPSAS Code]=(J11)),Data[Credit]))</f>
        <v>0</v>
      </c>
      <c r="L11" s="211">
        <f t="shared" ref="L11" si="1">L10+I11-K11</f>
        <v>20663178.010000002</v>
      </c>
      <c r="M11" s="222">
        <f t="array" ref="M11">IF(G11=0,0,(INDEX(Data[PPSAS Code],MATCH(C11&amp;G11,Data[Check/Serial Number]&amp;Data[Series],0))))</f>
        <v>0</v>
      </c>
      <c r="N11" s="209">
        <f t="array" ref="N11">SUM(IF((Data[Check/Serial Number]=C11)*(Data[PPSAS Code]=(M11)),Data[Credit]))</f>
        <v>0</v>
      </c>
      <c r="O11" s="221">
        <f t="array" ref="O11">IF(H11=0,0,(INDEX(Data[PPSAS Code],MATCH(C11&amp;H11,Data[Check/Serial Number]&amp;Data[Series],0))))</f>
        <v>5010101000</v>
      </c>
      <c r="P11" s="209">
        <f t="array" ref="P11">SUM(IF((Data[Check/Serial Number]=$C11)*(Data[PPSAS Code]=$O11),Data[Debit]))</f>
        <v>10564.5</v>
      </c>
      <c r="Q11" s="223">
        <f>Q10+(P11)-(K11+N11)</f>
        <v>10564.5</v>
      </c>
    </row>
    <row r="12" spans="1:17" ht="51" x14ac:dyDescent="0.25">
      <c r="A12" s="206">
        <f t="array" ref="A12">IF(B12=0,0,(INDEX(Data!$B$13:$B$73,MATCH(B12,Data!$C$13:$C$73,0))))</f>
        <v>45324</v>
      </c>
      <c r="B12" s="360" t="s">
        <v>1314</v>
      </c>
      <c r="C12" s="365" t="str">
        <f t="shared" si="0"/>
        <v>DM-PAYROLL-2024-02-0003</v>
      </c>
      <c r="D12" s="218" t="str">
        <f t="array" ref="D12">IF(B12=0,0,(INDEX(Data!$J$13:$J$73,MATCH(B12,Data!$C$13:$C$73,0))))</f>
        <v>Shalimar E. Velasco</v>
      </c>
      <c r="E12" s="219" t="str">
        <f t="array" ref="E12">IF(B12=0,0,(INDEX(Data!$K$13:$K$73,MATCH(B12,Data!$C$13:$C$73,0))))</f>
        <v>Payment of Salaries and Allowances of Shalimar E. Velasco of NIA Pangasinan IMO (CARP) for the period of for the periof of January 16-31, 2024</v>
      </c>
      <c r="F12" s="220">
        <v>3</v>
      </c>
      <c r="G12" s="220"/>
      <c r="H12" s="220">
        <v>2</v>
      </c>
      <c r="I12" s="209"/>
      <c r="J12" s="221" t="str">
        <f t="array" ref="J12">IF(F12=0,0,(INDEX(Data[PPSAS Code],MATCH(C12&amp;F12,Data[Check/Serial Number]&amp;Data[Series],0))))</f>
        <v>1010202000FO</v>
      </c>
      <c r="K12" s="211">
        <f t="array" ref="K12">SUM(IF((Data[Check/Serial Number]=C12)*(Data[PPSAS Code]=(J12)),Data[Credit]))</f>
        <v>11564.5</v>
      </c>
      <c r="L12" s="211">
        <f>L11+I12-K12</f>
        <v>20651613.510000002</v>
      </c>
      <c r="M12" s="222">
        <f t="array" ref="M12">IF(G12=0,0,(INDEX(Data[PPSAS Code],MATCH(C12&amp;G12,Data[Check/Serial Number]&amp;Data[Series],0))))</f>
        <v>0</v>
      </c>
      <c r="N12" s="209">
        <f t="array" ref="N12">SUM(IF((Data[Check/Serial Number]=C12)*(Data[PPSAS Code]=(M12)),Data[Credit]))</f>
        <v>0</v>
      </c>
      <c r="O12" s="221">
        <f t="array" ref="O12">IF(H12=0,0,(INDEX(Data[PPSAS Code],MATCH(C12&amp;H12,Data[Check/Serial Number]&amp;Data[Series],0))))</f>
        <v>5010201000</v>
      </c>
      <c r="P12" s="209">
        <f t="array" ref="P12">SUM(IF((Data[Check/Serial Number]=$C12)*(Data[PPSAS Code]=$O12),Data[Debit]))</f>
        <v>1000</v>
      </c>
      <c r="Q12" s="223">
        <f t="shared" ref="Q12:Q47" si="2">Q11+(P12)-(K12+N12)</f>
        <v>0</v>
      </c>
    </row>
    <row r="13" spans="1:17" ht="51" x14ac:dyDescent="0.25">
      <c r="A13" s="206">
        <f t="array" ref="A13">IF(B13=0,0,(INDEX(Data!$B$13:$B$73,MATCH(B13,Data!$C$13:$C$73,0))))</f>
        <v>45335</v>
      </c>
      <c r="B13" s="360" t="s">
        <v>1316</v>
      </c>
      <c r="C13" s="365" t="str">
        <f t="shared" si="0"/>
        <v>DM-PAYROLL-2024-02-0004</v>
      </c>
      <c r="D13" s="218" t="str">
        <f t="array" ref="D13">IF(B13=0,0,(INDEX(Data!$J$13:$J$73,MATCH(B13,Data!$C$13:$C$73,0))))</f>
        <v>Emerson A. Delos Santos &amp; 1 other</v>
      </c>
      <c r="E13" s="219" t="str">
        <f t="array" ref="E13">IF(B13=0,0,(INDEX(Data!$K$13:$K$73,MATCH(B13,Data!$C$13:$C$73,0))))</f>
        <v>Payment of Salaries and Allowances of Emerson A. Delos Santos &amp; 1 other of NIA Pangasinan IMO (CARP) for the period of February 1-29, 2024</v>
      </c>
      <c r="F13" s="220"/>
      <c r="G13" s="220">
        <v>3</v>
      </c>
      <c r="H13" s="220">
        <v>1</v>
      </c>
      <c r="I13" s="209"/>
      <c r="J13" s="221">
        <f t="array" ref="J13">IF(F13=0,0,(INDEX(Data[PPSAS Code],MATCH(C13&amp;F13,Data[Check/Serial Number]&amp;Data[Series],0))))</f>
        <v>0</v>
      </c>
      <c r="K13" s="211">
        <f t="array" ref="K13">SUM(IF((Data[Check/Serial Number]=C13)*(Data[PPSAS Code]=(J13)),Data[Credit]))</f>
        <v>0</v>
      </c>
      <c r="L13" s="211">
        <f t="shared" ref="L13:L46" si="3">L12+I13-K13</f>
        <v>20651613.510000002</v>
      </c>
      <c r="M13" s="222">
        <f t="array" ref="M13">IF(G13=0,0,(INDEX(Data[PPSAS Code],MATCH(C13&amp;G13,Data[Check/Serial Number]&amp;Data[Series],0))))</f>
        <v>2020101001</v>
      </c>
      <c r="N13" s="209">
        <f t="array" ref="N13">SUM(IF((Data[Check/Serial Number]=C13)*(Data[PPSAS Code]=(M13)),Data[Credit]))</f>
        <v>1283.04</v>
      </c>
      <c r="O13" s="221">
        <f t="array" ref="O13">IF(H13=0,0,(INDEX(Data[PPSAS Code],MATCH(C13&amp;H13,Data[Check/Serial Number]&amp;Data[Series],0))))</f>
        <v>5010101000</v>
      </c>
      <c r="P13" s="209">
        <f t="array" ref="P13">SUM(IF((Data[Check/Serial Number]=$C13)*(Data[PPSAS Code]=$O13),Data[Debit]))</f>
        <v>58320</v>
      </c>
      <c r="Q13" s="223">
        <f t="shared" si="2"/>
        <v>57036.959999999999</v>
      </c>
    </row>
    <row r="14" spans="1:17" ht="51" x14ac:dyDescent="0.25">
      <c r="A14" s="206">
        <f t="array" ref="A14">IF(B14=0,0,(INDEX(Data!$B$13:$B$73,MATCH(B14,Data!$C$13:$C$73,0))))</f>
        <v>45335</v>
      </c>
      <c r="B14" s="360" t="s">
        <v>1316</v>
      </c>
      <c r="C14" s="365" t="str">
        <f t="shared" si="0"/>
        <v>DM-PAYROLL-2024-02-0004</v>
      </c>
      <c r="D14" s="218" t="str">
        <f t="array" ref="D14">IF(B14=0,0,(INDEX(Data!$J$13:$J$73,MATCH(B14,Data!$C$13:$C$73,0))))</f>
        <v>Emerson A. Delos Santos &amp; 1 other</v>
      </c>
      <c r="E14" s="219" t="str">
        <f t="array" ref="E14">IF(B14=0,0,(INDEX(Data!$K$13:$K$73,MATCH(B14,Data!$C$13:$C$73,0))))</f>
        <v>Payment of Salaries and Allowances of Emerson A. Delos Santos &amp; 1 other of NIA Pangasinan IMO (CARP) for the period of February 1-29, 2024</v>
      </c>
      <c r="F14" s="220"/>
      <c r="G14" s="220">
        <v>4</v>
      </c>
      <c r="H14" s="220">
        <v>2</v>
      </c>
      <c r="I14" s="209"/>
      <c r="J14" s="221">
        <f t="array" ref="J14">IF(F14=0,0,(INDEX(Data[PPSAS Code],MATCH(C14&amp;F14,Data[Check/Serial Number]&amp;Data[Series],0))))</f>
        <v>0</v>
      </c>
      <c r="K14" s="211">
        <f t="array" ref="K14">SUM(IF((Data[Check/Serial Number]=C14)*(Data[PPSAS Code]=(J14)),Data[Credit]))</f>
        <v>0</v>
      </c>
      <c r="L14" s="211">
        <f t="shared" si="3"/>
        <v>20651613.510000002</v>
      </c>
      <c r="M14" s="222">
        <f t="array" ref="M14">IF(G14=0,0,(INDEX(Data[PPSAS Code],MATCH(C14&amp;G14,Data[Check/Serial Number]&amp;Data[Series],0))))</f>
        <v>2020102001</v>
      </c>
      <c r="N14" s="209">
        <f t="array" ref="N14">SUM(IF((Data[Check/Serial Number]=C14)*(Data[PPSAS Code]=(M14)),Data[Credit]))</f>
        <v>5248.8</v>
      </c>
      <c r="O14" s="221">
        <f t="array" ref="O14">IF(H14=0,0,(INDEX(Data[PPSAS Code],MATCH(C14&amp;H14,Data[Check/Serial Number]&amp;Data[Series],0))))</f>
        <v>5010201000</v>
      </c>
      <c r="P14" s="209">
        <f t="array" ref="P14">SUM(IF((Data[Check/Serial Number]=$C14)*(Data[PPSAS Code]=$O14),Data[Debit]))</f>
        <v>4000</v>
      </c>
      <c r="Q14" s="223">
        <f t="shared" si="2"/>
        <v>55788.160000000003</v>
      </c>
    </row>
    <row r="15" spans="1:17" ht="51" x14ac:dyDescent="0.25">
      <c r="A15" s="206">
        <f t="array" ref="A15">IF(B15=0,0,(INDEX(Data!$B$13:$B$73,MATCH(B15,Data!$C$13:$C$73,0))))</f>
        <v>45335</v>
      </c>
      <c r="B15" s="360" t="s">
        <v>1316</v>
      </c>
      <c r="C15" s="365" t="str">
        <f t="shared" ref="C15" si="4">IF(B15=0,C14,B15)</f>
        <v>DM-PAYROLL-2024-02-0004</v>
      </c>
      <c r="D15" s="218" t="str">
        <f t="array" ref="D15">IF(B15=0,0,(INDEX(Data!$J$13:$J$73,MATCH(B15,Data!$C$13:$C$73,0))))</f>
        <v>Emerson A. Delos Santos &amp; 1 other</v>
      </c>
      <c r="E15" s="219" t="str">
        <f t="array" ref="E15">IF(B15=0,0,(INDEX(Data!$K$13:$K$73,MATCH(B15,Data!$C$13:$C$73,0))))</f>
        <v>Payment of Salaries and Allowances of Emerson A. Delos Santos &amp; 1 other of NIA Pangasinan IMO (CARP) for the period of February 1-29, 2024</v>
      </c>
      <c r="F15" s="220"/>
      <c r="G15" s="220">
        <v>5</v>
      </c>
      <c r="H15" s="220"/>
      <c r="I15" s="209"/>
      <c r="J15" s="221">
        <f t="array" ref="J15">IF(F15=0,0,(INDEX(Data[PPSAS Code],MATCH(C15&amp;F15,Data[Check/Serial Number]&amp;Data[Series],0))))</f>
        <v>0</v>
      </c>
      <c r="K15" s="211">
        <f t="array" ref="K15">SUM(IF((Data[Check/Serial Number]=C15)*(Data[PPSAS Code]=(J15)),Data[Credit]))</f>
        <v>0</v>
      </c>
      <c r="L15" s="211">
        <f t="shared" si="3"/>
        <v>20651613.510000002</v>
      </c>
      <c r="M15" s="222">
        <f t="array" ref="M15">IF(G15=0,0,(INDEX(Data[PPSAS Code],MATCH(C15&amp;G15,Data[Check/Serial Number]&amp;Data[Series],0))))</f>
        <v>2020103001</v>
      </c>
      <c r="N15" s="209">
        <f t="array" ref="N15">SUM(IF((Data[Check/Serial Number]=C15)*(Data[PPSAS Code]=(M15)),Data[Credit]))</f>
        <v>1166.4000000000001</v>
      </c>
      <c r="O15" s="221">
        <f t="array" ref="O15">IF(H15=0,0,(INDEX(Data[PPSAS Code],MATCH(C15&amp;H15,Data[Check/Serial Number]&amp;Data[Series],0))))</f>
        <v>0</v>
      </c>
      <c r="P15" s="209">
        <f t="array" ref="P15">SUM(IF((Data[Check/Serial Number]=$C15)*(Data[PPSAS Code]=$O15),Data[Debit]))</f>
        <v>0</v>
      </c>
      <c r="Q15" s="223">
        <f t="shared" si="2"/>
        <v>54621.760000000002</v>
      </c>
    </row>
    <row r="16" spans="1:17" ht="51" x14ac:dyDescent="0.25">
      <c r="A16" s="206">
        <f t="array" ref="A16">IF(B16=0,0,(INDEX(Data!$B$13:$B$73,MATCH(B16,Data!$C$13:$C$73,0))))</f>
        <v>45335</v>
      </c>
      <c r="B16" s="360" t="s">
        <v>1316</v>
      </c>
      <c r="C16" s="365" t="str">
        <f>IF(B16=0,C14,B16)</f>
        <v>DM-PAYROLL-2024-02-0004</v>
      </c>
      <c r="D16" s="218" t="str">
        <f t="array" ref="D16">IF(B16=0,0,(INDEX(Data!$J$13:$J$73,MATCH(B16,Data!$C$13:$C$73,0))))</f>
        <v>Emerson A. Delos Santos &amp; 1 other</v>
      </c>
      <c r="E16" s="219" t="str">
        <f t="array" ref="E16">IF(B16=0,0,(INDEX(Data!$K$13:$K$73,MATCH(B16,Data!$C$13:$C$73,0))))</f>
        <v>Payment of Salaries and Allowances of Emerson A. Delos Santos &amp; 1 other of NIA Pangasinan IMO (CARP) for the period of February 1-29, 2024</v>
      </c>
      <c r="F16" s="220"/>
      <c r="G16" s="220">
        <v>6</v>
      </c>
      <c r="H16" s="220"/>
      <c r="I16" s="209"/>
      <c r="J16" s="221">
        <f t="array" ref="J16">IF(F16=0,0,(INDEX(Data[PPSAS Code],MATCH(C16&amp;F16,Data[Check/Serial Number]&amp;Data[Series],0))))</f>
        <v>0</v>
      </c>
      <c r="K16" s="211">
        <f t="array" ref="K16">SUM(IF((Data[Check/Serial Number]=C16)*(Data[PPSAS Code]=(J16)),Data[Credit]))</f>
        <v>0</v>
      </c>
      <c r="L16" s="211">
        <f t="shared" si="3"/>
        <v>20651613.510000002</v>
      </c>
      <c r="M16" s="222">
        <f t="array" ref="M16">IF(G16=0,0,(INDEX(Data[PPSAS Code],MATCH(C16&amp;G16,Data[Check/Serial Number]&amp;Data[Series],0))))</f>
        <v>2020103005</v>
      </c>
      <c r="N16" s="209">
        <f t="array" ref="N16">SUM(IF((Data[Check/Serial Number]=C16)*(Data[PPSAS Code]=(M16)),Data[Credit]))</f>
        <v>4000</v>
      </c>
      <c r="O16" s="221">
        <f t="array" ref="O16">IF(H16=0,0,(INDEX(Data[PPSAS Code],MATCH(C16&amp;H16,Data[Check/Serial Number]&amp;Data[Series],0))))</f>
        <v>0</v>
      </c>
      <c r="P16" s="209">
        <f t="array" ref="P16">SUM(IF((Data[Check/Serial Number]=$C16)*(Data[PPSAS Code]=$O16),Data[Debit]))</f>
        <v>0</v>
      </c>
      <c r="Q16" s="223">
        <f t="shared" si="2"/>
        <v>50621.760000000002</v>
      </c>
    </row>
    <row r="17" spans="1:17" ht="51" x14ac:dyDescent="0.25">
      <c r="A17" s="206">
        <f t="array" ref="A17">IF(B17=0,0,(INDEX(Data!$B$13:$B$73,MATCH(B17,Data!$C$13:$C$73,0))))</f>
        <v>45335</v>
      </c>
      <c r="B17" s="360" t="s">
        <v>1316</v>
      </c>
      <c r="C17" s="365" t="str">
        <f t="shared" si="0"/>
        <v>DM-PAYROLL-2024-02-0004</v>
      </c>
      <c r="D17" s="218" t="str">
        <f t="array" ref="D17">IF(B17=0,0,(INDEX(Data!$J$13:$J$73,MATCH(B17,Data!$C$13:$C$73,0))))</f>
        <v>Emerson A. Delos Santos &amp; 1 other</v>
      </c>
      <c r="E17" s="219" t="str">
        <f t="array" ref="E17">IF(B17=0,0,(INDEX(Data!$K$13:$K$73,MATCH(B17,Data!$C$13:$C$73,0))))</f>
        <v>Payment of Salaries and Allowances of Emerson A. Delos Santos &amp; 1 other of NIA Pangasinan IMO (CARP) for the period of February 1-29, 2024</v>
      </c>
      <c r="F17" s="220">
        <v>8</v>
      </c>
      <c r="G17" s="220">
        <v>7</v>
      </c>
      <c r="H17" s="220"/>
      <c r="I17" s="209"/>
      <c r="J17" s="221" t="str">
        <f t="array" ref="J17">IF(F17=0,0,(INDEX(Data[PPSAS Code],MATCH(C17&amp;F17,Data[Check/Serial Number]&amp;Data[Series],0))))</f>
        <v>1010202000FO</v>
      </c>
      <c r="K17" s="211">
        <f t="array" ref="K17">SUM(IF((Data[Check/Serial Number]=C17)*(Data[PPSAS Code]=(J17)),Data[Credit]))</f>
        <v>24581.89</v>
      </c>
      <c r="L17" s="211">
        <f t="shared" si="3"/>
        <v>20627031.620000001</v>
      </c>
      <c r="M17" s="222">
        <f t="array" ref="M17">IF(G17=0,0,(INDEX(Data[PPSAS Code],MATCH(C17&amp;G17,Data[Check/Serial Number]&amp;Data[Series],0))))</f>
        <v>2020104000</v>
      </c>
      <c r="N17" s="209">
        <f t="array" ref="N17">SUM(IF((Data[Check/Serial Number]=C17)*(Data[PPSAS Code]=(M17)),Data[Credit]))</f>
        <v>1458</v>
      </c>
      <c r="O17" s="221">
        <f t="array" ref="O17">IF(H17=0,0,(INDEX(Data[PPSAS Code],MATCH(C17&amp;H17,Data[Check/Serial Number]&amp;Data[Series],0))))</f>
        <v>0</v>
      </c>
      <c r="P17" s="209">
        <f t="array" ref="P17">SUM(IF((Data[Check/Serial Number]=$C17)*(Data[PPSAS Code]=$O17),Data[Debit]))</f>
        <v>0</v>
      </c>
      <c r="Q17" s="223">
        <f t="shared" si="2"/>
        <v>24581.87</v>
      </c>
    </row>
    <row r="18" spans="1:17" ht="51" x14ac:dyDescent="0.25">
      <c r="A18" s="206">
        <f t="array" ref="A18">IF(B18=0,0,(INDEX(Data!$B$13:$B$73,MATCH(B18,Data!$C$13:$C$73,0))))</f>
        <v>45342</v>
      </c>
      <c r="B18" s="360" t="s">
        <v>1319</v>
      </c>
      <c r="C18" s="365" t="str">
        <f t="shared" si="0"/>
        <v>DM-PAYROLL-2024-02-0005</v>
      </c>
      <c r="D18" s="218" t="str">
        <f t="array" ref="D18">IF(B18=0,0,(INDEX(Data!$J$13:$J$73,MATCH(B18,Data!$C$13:$C$73,0))))</f>
        <v>Shalimar E. Velasco</v>
      </c>
      <c r="E18" s="219" t="str">
        <f t="array" ref="E18">IF(B18=0,0,(INDEX(Data!$K$13:$K$73,MATCH(B18,Data!$C$13:$C$73,0))))</f>
        <v>Payment of Salaries and Allowances of Shalimar E. Velasco of NIA Pangasinan IMO (CARP) for the periof of for the period of February 1-15, 2024</v>
      </c>
      <c r="F18" s="220"/>
      <c r="G18" s="220">
        <v>3</v>
      </c>
      <c r="H18" s="220">
        <v>1</v>
      </c>
      <c r="I18" s="209"/>
      <c r="J18" s="221">
        <f t="array" ref="J18">IF(F18=0,0,(INDEX(Data[PPSAS Code],MATCH(C18&amp;F18,Data[Check/Serial Number]&amp;Data[Series],0))))</f>
        <v>0</v>
      </c>
      <c r="K18" s="211">
        <f t="array" ref="K18">SUM(IF((Data[Check/Serial Number]=C18)*(Data[PPSAS Code]=(J18)),Data[Credit]))</f>
        <v>0</v>
      </c>
      <c r="L18" s="211">
        <f t="shared" si="3"/>
        <v>20627031.620000001</v>
      </c>
      <c r="M18" s="222">
        <f t="array" ref="M18">IF(G18=0,0,(INDEX(Data[PPSAS Code],MATCH(C18&amp;G18,Data[Check/Serial Number]&amp;Data[Series],0))))</f>
        <v>2020102001</v>
      </c>
      <c r="N18" s="209">
        <f t="array" ref="N18">SUM(IF((Data[Check/Serial Number]=C18)*(Data[PPSAS Code]=(M18)),Data[Credit]))</f>
        <v>1901.61</v>
      </c>
      <c r="O18" s="221">
        <f t="array" ref="O18">IF(H18=0,0,(INDEX(Data[PPSAS Code],MATCH(C18&amp;H18,Data[Check/Serial Number]&amp;Data[Series],0))))</f>
        <v>5010101000</v>
      </c>
      <c r="P18" s="209">
        <f t="array" ref="P18">SUM(IF((Data[Check/Serial Number]=$C18)*(Data[PPSAS Code]=$O18),Data[Debit]))</f>
        <v>10564.5</v>
      </c>
      <c r="Q18" s="223">
        <f t="shared" si="2"/>
        <v>33244.76</v>
      </c>
    </row>
    <row r="19" spans="1:17" ht="51" x14ac:dyDescent="0.25">
      <c r="A19" s="206">
        <f t="array" ref="A19">IF(B19=0,0,(INDEX(Data!$B$13:$B$73,MATCH(B19,Data!$C$13:$C$73,0))))</f>
        <v>45342</v>
      </c>
      <c r="B19" s="360" t="s">
        <v>1319</v>
      </c>
      <c r="C19" s="365" t="str">
        <f t="shared" si="0"/>
        <v>DM-PAYROLL-2024-02-0005</v>
      </c>
      <c r="D19" s="218" t="str">
        <f t="array" ref="D19">IF(B19=0,0,(INDEX(Data!$J$13:$J$73,MATCH(B19,Data!$C$13:$C$73,0))))</f>
        <v>Shalimar E. Velasco</v>
      </c>
      <c r="E19" s="219" t="str">
        <f t="array" ref="E19">IF(B19=0,0,(INDEX(Data!$K$13:$K$73,MATCH(B19,Data!$C$13:$C$73,0))))</f>
        <v>Payment of Salaries and Allowances of Shalimar E. Velasco of NIA Pangasinan IMO (CARP) for the periof of for the period of February 1-15, 2024</v>
      </c>
      <c r="F19" s="220"/>
      <c r="G19" s="220">
        <v>4</v>
      </c>
      <c r="H19" s="220">
        <v>2</v>
      </c>
      <c r="I19" s="209"/>
      <c r="J19" s="221">
        <f t="array" ref="J19">IF(F19=0,0,(INDEX(Data[PPSAS Code],MATCH(C19&amp;F19,Data[Check/Serial Number]&amp;Data[Series],0))))</f>
        <v>0</v>
      </c>
      <c r="K19" s="211">
        <f t="array" ref="K19">SUM(IF((Data[Check/Serial Number]=C19)*(Data[PPSAS Code]=(J19)),Data[Credit]))</f>
        <v>0</v>
      </c>
      <c r="L19" s="211">
        <f t="shared" si="3"/>
        <v>20627031.620000001</v>
      </c>
      <c r="M19" s="222">
        <f t="array" ref="M19">IF(G19=0,0,(INDEX(Data[PPSAS Code],MATCH(C19&amp;G19,Data[Check/Serial Number]&amp;Data[Series],0))))</f>
        <v>2020103001</v>
      </c>
      <c r="N19" s="209">
        <f t="array" ref="N19">SUM(IF((Data[Check/Serial Number]=C19)*(Data[PPSAS Code]=(M19)),Data[Credit]))</f>
        <v>422.58</v>
      </c>
      <c r="O19" s="221">
        <f t="array" ref="O19">IF(H19=0,0,(INDEX(Data[PPSAS Code],MATCH(C19&amp;H19,Data[Check/Serial Number]&amp;Data[Series],0))))</f>
        <v>5010201000</v>
      </c>
      <c r="P19" s="209">
        <f t="array" ref="P19">SUM(IF((Data[Check/Serial Number]=$C19)*(Data[PPSAS Code]=$O19),Data[Debit]))</f>
        <v>1000</v>
      </c>
      <c r="Q19" s="223">
        <f t="shared" si="2"/>
        <v>33822.18</v>
      </c>
    </row>
    <row r="20" spans="1:17" ht="51" x14ac:dyDescent="0.25">
      <c r="A20" s="206">
        <f t="array" ref="A20">IF(B20=0,0,(INDEX(Data!$B$13:$B$73,MATCH(B20,Data!$C$13:$C$73,0))))</f>
        <v>45342</v>
      </c>
      <c r="B20" s="360" t="s">
        <v>1319</v>
      </c>
      <c r="C20" s="365" t="str">
        <f t="shared" si="0"/>
        <v>DM-PAYROLL-2024-02-0005</v>
      </c>
      <c r="D20" s="218" t="str">
        <f t="array" ref="D20">IF(B20=0,0,(INDEX(Data!$J$13:$J$73,MATCH(B20,Data!$C$13:$C$73,0))))</f>
        <v>Shalimar E. Velasco</v>
      </c>
      <c r="E20" s="219" t="str">
        <f t="array" ref="E20">IF(B20=0,0,(INDEX(Data!$K$13:$K$73,MATCH(B20,Data!$C$13:$C$73,0))))</f>
        <v>Payment of Salaries and Allowances of Shalimar E. Velasco of NIA Pangasinan IMO (CARP) for the periof of for the period of February 1-15, 2024</v>
      </c>
      <c r="F20" s="220"/>
      <c r="G20" s="220">
        <v>5</v>
      </c>
      <c r="H20" s="220"/>
      <c r="I20" s="209"/>
      <c r="J20" s="221">
        <f t="array" ref="J20">IF(F20=0,0,(INDEX(Data[PPSAS Code],MATCH(C20&amp;F20,Data[Check/Serial Number]&amp;Data[Series],0))))</f>
        <v>0</v>
      </c>
      <c r="K20" s="211">
        <f t="array" ref="K20">SUM(IF((Data[Check/Serial Number]=C20)*(Data[PPSAS Code]=(J20)),Data[Credit]))</f>
        <v>0</v>
      </c>
      <c r="L20" s="211">
        <f t="shared" si="3"/>
        <v>20627031.620000001</v>
      </c>
      <c r="M20" s="222">
        <f t="array" ref="M20">IF(G20=0,0,(INDEX(Data[PPSAS Code],MATCH(C20&amp;G20,Data[Check/Serial Number]&amp;Data[Series],0))))</f>
        <v>2020103002</v>
      </c>
      <c r="N20" s="209">
        <f t="array" ref="N20">SUM(IF((Data[Check/Serial Number]=C20)*(Data[PPSAS Code]=(M20)),Data[Credit]))</f>
        <v>1635.3</v>
      </c>
      <c r="O20" s="221">
        <f t="array" ref="O20">IF(H20=0,0,(INDEX(Data[PPSAS Code],MATCH(C20&amp;H20,Data[Check/Serial Number]&amp;Data[Series],0))))</f>
        <v>0</v>
      </c>
      <c r="P20" s="209">
        <f t="array" ref="P20">SUM(IF((Data[Check/Serial Number]=$C20)*(Data[PPSAS Code]=$O20),Data[Debit]))</f>
        <v>0</v>
      </c>
      <c r="Q20" s="223">
        <f t="shared" si="2"/>
        <v>32186.880000000001</v>
      </c>
    </row>
    <row r="21" spans="1:17" ht="51" x14ac:dyDescent="0.25">
      <c r="A21" s="206">
        <f t="array" ref="A21">IF(B21=0,0,(INDEX(Data!$B$13:$B$73,MATCH(B21,Data!$C$13:$C$73,0))))</f>
        <v>45342</v>
      </c>
      <c r="B21" s="360" t="s">
        <v>1319</v>
      </c>
      <c r="C21" s="365" t="str">
        <f t="shared" si="0"/>
        <v>DM-PAYROLL-2024-02-0005</v>
      </c>
      <c r="D21" s="218" t="str">
        <f t="array" ref="D21">IF(B21=0,0,(INDEX(Data!$J$13:$J$73,MATCH(B21,Data!$C$13:$C$73,0))))</f>
        <v>Shalimar E. Velasco</v>
      </c>
      <c r="E21" s="219" t="str">
        <f t="array" ref="E21">IF(B21=0,0,(INDEX(Data!$K$13:$K$73,MATCH(B21,Data!$C$13:$C$73,0))))</f>
        <v>Payment of Salaries and Allowances of Shalimar E. Velasco of NIA Pangasinan IMO (CARP) for the periof of for the period of February 1-15, 2024</v>
      </c>
      <c r="F21" s="220">
        <v>7</v>
      </c>
      <c r="G21" s="220">
        <v>6</v>
      </c>
      <c r="H21" s="220"/>
      <c r="I21" s="209"/>
      <c r="J21" s="221" t="str">
        <f t="array" ref="J21">IF(F21=0,0,(INDEX(Data[PPSAS Code],MATCH(C21&amp;F21,Data[Check/Serial Number]&amp;Data[Series],0))))</f>
        <v>1010202000FO</v>
      </c>
      <c r="K21" s="211">
        <f t="array" ref="K21">SUM(IF((Data[Check/Serial Number]=C21)*(Data[PPSAS Code]=(J21)),Data[Credit]))</f>
        <v>7076.79</v>
      </c>
      <c r="L21" s="211">
        <f t="shared" si="3"/>
        <v>20619954.829999998</v>
      </c>
      <c r="M21" s="222">
        <f t="array" ref="M21">IF(G21=0,0,(INDEX(Data[PPSAS Code],MATCH(C21&amp;G21,Data[Check/Serial Number]&amp;Data[Series],0))))</f>
        <v>2020104000</v>
      </c>
      <c r="N21" s="209">
        <f t="array" ref="N21">SUM(IF((Data[Check/Serial Number]=C21)*(Data[PPSAS Code]=(M21)),Data[Credit]))</f>
        <v>528.22</v>
      </c>
      <c r="O21" s="221">
        <f t="array" ref="O21">IF(H21=0,0,(INDEX(Data[PPSAS Code],MATCH(C21&amp;H21,Data[Check/Serial Number]&amp;Data[Series],0))))</f>
        <v>0</v>
      </c>
      <c r="P21" s="209">
        <f t="array" ref="P21">SUM(IF((Data[Check/Serial Number]=$C21)*(Data[PPSAS Code]=$O21),Data[Debit]))</f>
        <v>0</v>
      </c>
      <c r="Q21" s="223">
        <f t="shared" si="2"/>
        <v>24581.87</v>
      </c>
    </row>
    <row r="22" spans="1:17" ht="51" x14ac:dyDescent="0.25">
      <c r="A22" s="206">
        <f t="array" ref="A22">IF(B22=0,0,(INDEX(Data!$B$13:$B$73,MATCH(B22,Data!$C$13:$C$73,0))))</f>
        <v>45342</v>
      </c>
      <c r="B22" s="360" t="s">
        <v>1320</v>
      </c>
      <c r="C22" s="365" t="str">
        <f t="shared" si="0"/>
        <v>DM-PAYROLL-2024-02-0006</v>
      </c>
      <c r="D22" s="218" t="str">
        <f t="array" ref="D22">IF(B22=0,0,(INDEX(Data!$J$13:$J$73,MATCH(B22,Data!$C$13:$C$73,0))))</f>
        <v>Jerico T. Baraquio &amp; 2 Others</v>
      </c>
      <c r="E22" s="219" t="str">
        <f t="array" ref="E22">IF(B22=0,0,(INDEX(Data!$K$13:$K$73,MATCH(B22,Data!$C$13:$C$73,0))))</f>
        <v>Payment of Salaries and Allowances of Jerico T. Baraquio &amp; 2 Others of NIA Pangasinan IMO (CARP) for the period of for the periof of February 1-15, 2024</v>
      </c>
      <c r="F22" s="220"/>
      <c r="G22" s="220">
        <v>3</v>
      </c>
      <c r="H22" s="220">
        <v>1</v>
      </c>
      <c r="I22" s="209"/>
      <c r="J22" s="221">
        <f t="array" ref="J22">IF(F22=0,0,(INDEX(Data[PPSAS Code],MATCH(C22&amp;F22,Data[Check/Serial Number]&amp;Data[Series],0))))</f>
        <v>0</v>
      </c>
      <c r="K22" s="211">
        <f t="array" ref="K22">SUM(IF((Data[Check/Serial Number]=C22)*(Data[PPSAS Code]=(J22)),Data[Credit]))</f>
        <v>0</v>
      </c>
      <c r="L22" s="211">
        <f t="shared" si="3"/>
        <v>20619954.829999998</v>
      </c>
      <c r="M22" s="222">
        <f t="array" ref="M22">IF(G22=0,0,(INDEX(Data[PPSAS Code],MATCH(C22&amp;G22,Data[Check/Serial Number]&amp;Data[Series],0))))</f>
        <v>2020101001</v>
      </c>
      <c r="N22" s="209">
        <f t="array" ref="N22">SUM(IF((Data[Check/Serial Number]=C22)*(Data[PPSAS Code]=(M22)),Data[Credit]))</f>
        <v>446.74</v>
      </c>
      <c r="O22" s="221">
        <f t="array" ref="O22">IF(H22=0,0,(INDEX(Data[PPSAS Code],MATCH(C22&amp;H22,Data[Check/Serial Number]&amp;Data[Series],0))))</f>
        <v>5010102000</v>
      </c>
      <c r="P22" s="209">
        <f t="array" ref="P22">SUM(IF((Data[Check/Serial Number]=$C22)*(Data[PPSAS Code]=$O22),Data[Debit]))</f>
        <v>40499.910000000003</v>
      </c>
      <c r="Q22" s="223">
        <f t="shared" si="2"/>
        <v>64635.040000000001</v>
      </c>
    </row>
    <row r="23" spans="1:17" ht="51" x14ac:dyDescent="0.25">
      <c r="A23" s="206">
        <f t="array" ref="A23">IF(B23=0,0,(INDEX(Data!$B$13:$B$73,MATCH(B23,Data!$C$13:$C$73,0))))</f>
        <v>45342</v>
      </c>
      <c r="B23" s="360" t="s">
        <v>1320</v>
      </c>
      <c r="C23" s="365" t="str">
        <f t="shared" si="0"/>
        <v>DM-PAYROLL-2024-02-0006</v>
      </c>
      <c r="D23" s="218" t="str">
        <f t="array" ref="D23">IF(B23=0,0,(INDEX(Data!$J$13:$J$73,MATCH(B23,Data!$C$13:$C$73,0))))</f>
        <v>Jerico T. Baraquio &amp; 2 Others</v>
      </c>
      <c r="E23" s="219" t="str">
        <f t="array" ref="E23">IF(B23=0,0,(INDEX(Data!$K$13:$K$73,MATCH(B23,Data!$C$13:$C$73,0))))</f>
        <v>Payment of Salaries and Allowances of Jerico T. Baraquio &amp; 2 Others of NIA Pangasinan IMO (CARP) for the period of for the periof of February 1-15, 2024</v>
      </c>
      <c r="F23" s="220"/>
      <c r="G23" s="220">
        <v>4</v>
      </c>
      <c r="H23" s="220">
        <v>2</v>
      </c>
      <c r="I23" s="209"/>
      <c r="J23" s="221">
        <f t="array" ref="J23">IF(F23=0,0,(INDEX(Data[PPSAS Code],MATCH(C23&amp;F23,Data[Check/Serial Number]&amp;Data[Series],0))))</f>
        <v>0</v>
      </c>
      <c r="K23" s="211">
        <f t="array" ref="K23">SUM(IF((Data[Check/Serial Number]=C23)*(Data[PPSAS Code]=(J23)),Data[Credit]))</f>
        <v>0</v>
      </c>
      <c r="L23" s="211">
        <f t="shared" si="3"/>
        <v>20619954.829999998</v>
      </c>
      <c r="M23" s="222">
        <f t="array" ref="M23">IF(G23=0,0,(INDEX(Data[PPSAS Code],MATCH(C23&amp;G23,Data[Check/Serial Number]&amp;Data[Series],0))))</f>
        <v>2020102001</v>
      </c>
      <c r="N23" s="209">
        <f t="array" ref="N23">SUM(IF((Data[Check/Serial Number]=C23)*(Data[PPSAS Code]=(M23)),Data[Credit]))</f>
        <v>7289.97</v>
      </c>
      <c r="O23" s="221">
        <f t="array" ref="O23">IF(H23=0,0,(INDEX(Data[PPSAS Code],MATCH(C23&amp;H23,Data[Check/Serial Number]&amp;Data[Series],0))))</f>
        <v>5010201000</v>
      </c>
      <c r="P23" s="209">
        <f t="array" ref="P23">SUM(IF((Data[Check/Serial Number]=$C23)*(Data[PPSAS Code]=$O23),Data[Debit]))</f>
        <v>3000</v>
      </c>
      <c r="Q23" s="223">
        <f t="shared" si="2"/>
        <v>60345.07</v>
      </c>
    </row>
    <row r="24" spans="1:17" ht="51" x14ac:dyDescent="0.25">
      <c r="A24" s="206">
        <f t="array" ref="A24">IF(B24=0,0,(INDEX(Data!$B$13:$B$73,MATCH(B24,Data!$C$13:$C$73,0))))</f>
        <v>45342</v>
      </c>
      <c r="B24" s="360" t="s">
        <v>1320</v>
      </c>
      <c r="C24" s="365" t="str">
        <f t="shared" si="0"/>
        <v>DM-PAYROLL-2024-02-0006</v>
      </c>
      <c r="D24" s="218" t="str">
        <f t="array" ref="D24">IF(B24=0,0,(INDEX(Data!$J$13:$J$73,MATCH(B24,Data!$C$13:$C$73,0))))</f>
        <v>Jerico T. Baraquio &amp; 2 Others</v>
      </c>
      <c r="E24" s="219" t="str">
        <f t="array" ref="E24">IF(B24=0,0,(INDEX(Data!$K$13:$K$73,MATCH(B24,Data!$C$13:$C$73,0))))</f>
        <v>Payment of Salaries and Allowances of Jerico T. Baraquio &amp; 2 Others of NIA Pangasinan IMO (CARP) for the period of for the periof of February 1-15, 2024</v>
      </c>
      <c r="F24" s="220"/>
      <c r="G24" s="220">
        <v>5</v>
      </c>
      <c r="H24" s="220"/>
      <c r="I24" s="209"/>
      <c r="J24" s="221">
        <f t="array" ref="J24">IF(F24=0,0,(INDEX(Data[PPSAS Code],MATCH(C24&amp;F24,Data[Check/Serial Number]&amp;Data[Series],0))))</f>
        <v>0</v>
      </c>
      <c r="K24" s="211">
        <f t="array" ref="K24">SUM(IF((Data[Check/Serial Number]=C24)*(Data[PPSAS Code]=(J24)),Data[Credit]))</f>
        <v>0</v>
      </c>
      <c r="L24" s="211">
        <f t="shared" si="3"/>
        <v>20619954.829999998</v>
      </c>
      <c r="M24" s="222">
        <f t="array" ref="M24">IF(G24=0,0,(INDEX(Data[PPSAS Code],MATCH(C24&amp;G24,Data[Check/Serial Number]&amp;Data[Series],0))))</f>
        <v>2020103001</v>
      </c>
      <c r="N24" s="209">
        <f t="array" ref="N24">SUM(IF((Data[Check/Serial Number]=C24)*(Data[PPSAS Code]=(M24)),Data[Credit]))</f>
        <v>1740</v>
      </c>
      <c r="O24" s="221">
        <f t="array" ref="O24">IF(H24=0,0,(INDEX(Data[PPSAS Code],MATCH(C24&amp;H24,Data[Check/Serial Number]&amp;Data[Series],0))))</f>
        <v>0</v>
      </c>
      <c r="P24" s="209">
        <f t="array" ref="P24">SUM(IF((Data[Check/Serial Number]=$C24)*(Data[PPSAS Code]=$O24),Data[Debit]))</f>
        <v>0</v>
      </c>
      <c r="Q24" s="223">
        <f t="shared" si="2"/>
        <v>58605.07</v>
      </c>
    </row>
    <row r="25" spans="1:17" ht="51" x14ac:dyDescent="0.25">
      <c r="A25" s="206">
        <f t="array" ref="A25">IF(B25=0,0,(INDEX(Data!$B$13:$B$73,MATCH(B25,Data!$C$13:$C$73,0))))</f>
        <v>45342</v>
      </c>
      <c r="B25" s="360" t="s">
        <v>1320</v>
      </c>
      <c r="C25" s="365" t="str">
        <f t="shared" si="0"/>
        <v>DM-PAYROLL-2024-02-0006</v>
      </c>
      <c r="D25" s="218" t="str">
        <f t="array" ref="D25">IF(B25=0,0,(INDEX(Data!$J$13:$J$73,MATCH(B25,Data!$C$13:$C$73,0))))</f>
        <v>Jerico T. Baraquio &amp; 2 Others</v>
      </c>
      <c r="E25" s="219" t="str">
        <f t="array" ref="E25">IF(B25=0,0,(INDEX(Data!$K$13:$K$73,MATCH(B25,Data!$C$13:$C$73,0))))</f>
        <v>Payment of Salaries and Allowances of Jerico T. Baraquio &amp; 2 Others of NIA Pangasinan IMO (CARP) for the period of for the periof of February 1-15, 2024</v>
      </c>
      <c r="F25" s="220"/>
      <c r="G25" s="220">
        <v>6</v>
      </c>
      <c r="H25" s="220"/>
      <c r="I25" s="209"/>
      <c r="J25" s="221">
        <f t="array" ref="J25">IF(F25=0,0,(INDEX(Data[PPSAS Code],MATCH(C25&amp;F25,Data[Check/Serial Number]&amp;Data[Series],0))))</f>
        <v>0</v>
      </c>
      <c r="K25" s="211">
        <f t="array" ref="K25">SUM(IF((Data[Check/Serial Number]=C25)*(Data[PPSAS Code]=(J25)),Data[Credit]))</f>
        <v>0</v>
      </c>
      <c r="L25" s="211">
        <f t="shared" si="3"/>
        <v>20619954.829999998</v>
      </c>
      <c r="M25" s="222">
        <f t="array" ref="M25">IF(G25=0,0,(INDEX(Data[PPSAS Code],MATCH(C25&amp;G25,Data[Check/Serial Number]&amp;Data[Series],0))))</f>
        <v>2020103002</v>
      </c>
      <c r="N25" s="209">
        <f t="array" ref="N25">SUM(IF((Data[Check/Serial Number]=C25)*(Data[PPSAS Code]=(M25)),Data[Credit]))</f>
        <v>1340.92</v>
      </c>
      <c r="O25" s="221">
        <f t="array" ref="O25">IF(H25=0,0,(INDEX(Data[PPSAS Code],MATCH(C25&amp;H25,Data[Check/Serial Number]&amp;Data[Series],0))))</f>
        <v>0</v>
      </c>
      <c r="P25" s="209">
        <f t="array" ref="P25">SUM(IF((Data[Check/Serial Number]=$C25)*(Data[PPSAS Code]=$O25),Data[Debit]))</f>
        <v>0</v>
      </c>
      <c r="Q25" s="223">
        <f t="shared" si="2"/>
        <v>57264.15</v>
      </c>
    </row>
    <row r="26" spans="1:17" ht="51" x14ac:dyDescent="0.25">
      <c r="A26" s="206">
        <f t="array" ref="A26">IF(B26=0,0,(INDEX(Data!$B$13:$B$73,MATCH(B26,Data!$C$13:$C$73,0))))</f>
        <v>45342</v>
      </c>
      <c r="B26" s="360" t="s">
        <v>1320</v>
      </c>
      <c r="C26" s="365" t="str">
        <f t="shared" si="0"/>
        <v>DM-PAYROLL-2024-02-0006</v>
      </c>
      <c r="D26" s="218" t="str">
        <f t="array" ref="D26">IF(B26=0,0,(INDEX(Data!$J$13:$J$73,MATCH(B26,Data!$C$13:$C$73,0))))</f>
        <v>Jerico T. Baraquio &amp; 2 Others</v>
      </c>
      <c r="E26" s="219" t="str">
        <f t="array" ref="E26">IF(B26=0,0,(INDEX(Data!$K$13:$K$73,MATCH(B26,Data!$C$13:$C$73,0))))</f>
        <v>Payment of Salaries and Allowances of Jerico T. Baraquio &amp; 2 Others of NIA Pangasinan IMO (CARP) for the period of for the periof of February 1-15, 2024</v>
      </c>
      <c r="F26" s="220">
        <v>8</v>
      </c>
      <c r="G26" s="220">
        <v>7</v>
      </c>
      <c r="H26" s="220"/>
      <c r="I26" s="209"/>
      <c r="J26" s="221" t="str">
        <f t="array" ref="J26">IF(F26=0,0,(INDEX(Data[PPSAS Code],MATCH(C26&amp;F26,Data[Check/Serial Number]&amp;Data[Series],0))))</f>
        <v>1010202000FO</v>
      </c>
      <c r="K26" s="211">
        <f t="array" ref="K26">SUM(IF((Data[Check/Serial Number]=C26)*(Data[PPSAS Code]=(J26)),Data[Credit]))</f>
        <v>30657.279999999999</v>
      </c>
      <c r="L26" s="211">
        <f t="shared" si="3"/>
        <v>20589297.550000001</v>
      </c>
      <c r="M26" s="222">
        <f t="array" ref="M26">IF(G26=0,0,(INDEX(Data[PPSAS Code],MATCH(C26&amp;G26,Data[Check/Serial Number]&amp;Data[Series],0))))</f>
        <v>2020104000</v>
      </c>
      <c r="N26" s="209">
        <f t="array" ref="N26">SUM(IF((Data[Check/Serial Number]=C26)*(Data[PPSAS Code]=(M26)),Data[Credit]))</f>
        <v>2025</v>
      </c>
      <c r="O26" s="221">
        <f t="array" ref="O26">IF(H26=0,0,(INDEX(Data[PPSAS Code],MATCH(C26&amp;H26,Data[Check/Serial Number]&amp;Data[Series],0))))</f>
        <v>0</v>
      </c>
      <c r="P26" s="209">
        <f t="array" ref="P26">SUM(IF((Data[Check/Serial Number]=$C26)*(Data[PPSAS Code]=$O26),Data[Debit]))</f>
        <v>0</v>
      </c>
      <c r="Q26" s="223">
        <f t="shared" si="2"/>
        <v>24581.87</v>
      </c>
    </row>
    <row r="27" spans="1:17" ht="63.75" x14ac:dyDescent="0.25">
      <c r="A27" s="206">
        <f t="array" ref="A27">IF(B27=0,0,(INDEX(Data!$B$13:$B$73,MATCH(B27,Data!$C$13:$C$73,0))))</f>
        <v>45344</v>
      </c>
      <c r="B27" s="360" t="s">
        <v>1331</v>
      </c>
      <c r="C27" s="365" t="str">
        <f t="shared" si="0"/>
        <v>1799847</v>
      </c>
      <c r="D27" s="218" t="str">
        <f t="array" ref="D27">IF(B27=0,0,(INDEX(Data!$J$13:$J$73,MATCH(B27,Data!$C$13:$C$73,0))))</f>
        <v xml:space="preserve">Vyragus Construction </v>
      </c>
      <c r="E27" s="219" t="str">
        <f t="array" ref="E27">IF(B27=0,0,(INDEX(Data!$K$13:$K$73,MATCH(B27,Data!$C$13:$C$73,0))))</f>
        <v xml:space="preserve">Payment of 15% Advance Payment of contract under R1-PIMO-23-09-066 in connection with the CATUDAY DWIP (EXT'N.) - Package 1 (CARP-IC 2023) lacated at Bolinao, Pangasinan </v>
      </c>
      <c r="F27" s="220">
        <v>2</v>
      </c>
      <c r="G27" s="220"/>
      <c r="H27" s="220">
        <v>1</v>
      </c>
      <c r="I27" s="209"/>
      <c r="J27" s="221" t="str">
        <f t="array" ref="J27">IF(F27=0,0,(INDEX(Data[PPSAS Code],MATCH(C27&amp;F27,Data[Check/Serial Number]&amp;Data[Series],0))))</f>
        <v>1010202000FO</v>
      </c>
      <c r="K27" s="211">
        <f t="array" ref="K27">SUM(IF((Data[Check/Serial Number]=C27)*(Data[PPSAS Code]=(J27)),Data[Credit]))</f>
        <v>936017.45</v>
      </c>
      <c r="L27" s="211">
        <f t="shared" si="3"/>
        <v>19653280.100000001</v>
      </c>
      <c r="M27" s="222">
        <f t="array" ref="M27">IF(G27=0,0,(INDEX(Data[PPSAS Code],MATCH(C27&amp;G27,Data[Check/Serial Number]&amp;Data[Series],0))))</f>
        <v>0</v>
      </c>
      <c r="N27" s="209">
        <f t="array" ref="N27">SUM(IF((Data[Check/Serial Number]=C27)*(Data[PPSAS Code]=(M27)),Data[Credit]))</f>
        <v>0</v>
      </c>
      <c r="O27" s="221">
        <f t="array" ref="O27">IF(H27=0,0,(INDEX(Data[PPSAS Code],MATCH(C27&amp;H27,Data[Check/Serial Number]&amp;Data[Series],0))))</f>
        <v>1990201000</v>
      </c>
      <c r="P27" s="209">
        <f t="array" ref="P27">SUM(IF((Data[Check/Serial Number]=$C27)*(Data[PPSAS Code]=$O27),Data[Debit]))</f>
        <v>936017.45</v>
      </c>
      <c r="Q27" s="223">
        <f t="shared" si="2"/>
        <v>24581.87</v>
      </c>
    </row>
    <row r="28" spans="1:17" ht="63.75" x14ac:dyDescent="0.25">
      <c r="A28" s="206">
        <f t="array" ref="A28">IF(B28=0,0,(INDEX(Data!$B$13:$B$73,MATCH(B28,Data!$C$13:$C$73,0))))</f>
        <v>45344</v>
      </c>
      <c r="B28" s="360" t="s">
        <v>1337</v>
      </c>
      <c r="C28" s="365" t="str">
        <f t="shared" si="0"/>
        <v>1799848</v>
      </c>
      <c r="D28" s="218" t="str">
        <f t="array" ref="D28">IF(B28=0,0,(INDEX(Data!$J$13:$J$73,MATCH(B28,Data!$C$13:$C$73,0))))</f>
        <v>A.P Tagarino Engineering &amp; Construction Services</v>
      </c>
      <c r="E28" s="219" t="str">
        <f t="array" ref="E28">IF(B28=0,0,(INDEX(Data!$K$13:$K$73,MATCH(B28,Data!$C$13:$C$73,0))))</f>
        <v xml:space="preserve">Payment of 15% Advance Payment of contract under R1-PIMO-23-10-070 in connection with the CONSTRUCTION OF SINAPOG CIS (CARP-IC 2023) lacated at Bolinao, Pangasinan </v>
      </c>
      <c r="F28" s="220">
        <v>2</v>
      </c>
      <c r="G28" s="220"/>
      <c r="H28" s="220">
        <v>1</v>
      </c>
      <c r="I28" s="209"/>
      <c r="J28" s="221" t="str">
        <f t="array" ref="J28">IF(F28=0,0,(INDEX(Data[PPSAS Code],MATCH(C28&amp;F28,Data[Check/Serial Number]&amp;Data[Series],0))))</f>
        <v>1010202000FO</v>
      </c>
      <c r="K28" s="211">
        <f t="array" ref="K28">SUM(IF((Data[Check/Serial Number]=C28)*(Data[PPSAS Code]=(J28)),Data[Credit]))</f>
        <v>2670544.7400000002</v>
      </c>
      <c r="L28" s="211">
        <f t="shared" si="3"/>
        <v>16982735.359999999</v>
      </c>
      <c r="M28" s="222">
        <f t="array" ref="M28">IF(G28=0,0,(INDEX(Data[PPSAS Code],MATCH(C28&amp;G28,Data[Check/Serial Number]&amp;Data[Series],0))))</f>
        <v>0</v>
      </c>
      <c r="N28" s="209">
        <f t="array" ref="N28">SUM(IF((Data[Check/Serial Number]=C28)*(Data[PPSAS Code]=(M28)),Data[Credit]))</f>
        <v>0</v>
      </c>
      <c r="O28" s="221">
        <f t="array" ref="O28">IF(H28=0,0,(INDEX(Data[PPSAS Code],MATCH(C28&amp;H28,Data[Check/Serial Number]&amp;Data[Series],0))))</f>
        <v>1990201000</v>
      </c>
      <c r="P28" s="209">
        <f t="array" ref="P28">SUM(IF((Data[Check/Serial Number]=$C28)*(Data[PPSAS Code]=$O28),Data[Debit]))</f>
        <v>2670544.7400000002</v>
      </c>
      <c r="Q28" s="223">
        <f t="shared" si="2"/>
        <v>24581.87</v>
      </c>
    </row>
    <row r="29" spans="1:17" ht="63.75" x14ac:dyDescent="0.25">
      <c r="A29" s="206">
        <f t="array" ref="A29">IF(B29=0,0,(INDEX(Data!$B$13:$B$73,MATCH(B29,Data!$C$13:$C$73,0))))</f>
        <v>45344</v>
      </c>
      <c r="B29" s="360" t="s">
        <v>1342</v>
      </c>
      <c r="C29" s="365" t="str">
        <f t="shared" si="0"/>
        <v>1799849</v>
      </c>
      <c r="D29" s="218" t="str">
        <f t="array" ref="D29">IF(B29=0,0,(INDEX(Data!$J$13:$J$73,MATCH(B29,Data!$C$13:$C$73,0))))</f>
        <v>G.S.I.S</v>
      </c>
      <c r="E29" s="219" t="str">
        <f t="array" ref="E29">IF(B29=0,0,(INDEX(Data!$K$13:$K$73,MATCH(B29,Data!$C$13:$C$73,0))))</f>
        <v>Remit GSIS Premiums (Personal &amp; Government Shares) of Jerico T. Baraquio &amp; 2 others of NIA Pangasinan IMO (CARP), for the month of February, 2024</v>
      </c>
      <c r="F29" s="220"/>
      <c r="G29" s="220"/>
      <c r="H29" s="220">
        <v>1</v>
      </c>
      <c r="I29" s="209"/>
      <c r="J29" s="221">
        <f t="array" ref="J29">IF(F29=0,0,(INDEX(Data[PPSAS Code],MATCH(C29&amp;F29,Data[Check/Serial Number]&amp;Data[Series],0))))</f>
        <v>0</v>
      </c>
      <c r="K29" s="211">
        <f t="array" ref="K29">SUM(IF((Data[Check/Serial Number]=C29)*(Data[PPSAS Code]=(J29)),Data[Credit]))</f>
        <v>0</v>
      </c>
      <c r="L29" s="211">
        <f t="shared" si="3"/>
        <v>16982735.359999999</v>
      </c>
      <c r="M29" s="222">
        <f t="array" ref="M29">IF(G29=0,0,(INDEX(Data[PPSAS Code],MATCH(C29&amp;G29,Data[Check/Serial Number]&amp;Data[Series],0))))</f>
        <v>0</v>
      </c>
      <c r="N29" s="209">
        <f t="array" ref="N29">SUM(IF((Data[Check/Serial Number]=C29)*(Data[PPSAS Code]=(M29)),Data[Credit]))</f>
        <v>0</v>
      </c>
      <c r="O29" s="221">
        <f t="array" ref="O29">IF(H29=0,0,(INDEX(Data[PPSAS Code],MATCH(C29&amp;H29,Data[Check/Serial Number]&amp;Data[Series],0))))</f>
        <v>5010301000</v>
      </c>
      <c r="P29" s="209">
        <f t="array" ref="P29">SUM(IF((Data[Check/Serial Number]=$C29)*(Data[PPSAS Code]=$O29),Data[Debit]))</f>
        <v>9719.9699999999993</v>
      </c>
      <c r="Q29" s="223">
        <f t="shared" si="2"/>
        <v>34301.839999999997</v>
      </c>
    </row>
    <row r="30" spans="1:17" ht="63.75" x14ac:dyDescent="0.25">
      <c r="A30" s="206">
        <f t="array" ref="A30">IF(B30=0,0,(INDEX(Data!$B$13:$B$73,MATCH(B30,Data!$C$13:$C$73,0))))</f>
        <v>45344</v>
      </c>
      <c r="B30" s="360" t="s">
        <v>1342</v>
      </c>
      <c r="C30" s="365" t="str">
        <f t="shared" si="0"/>
        <v>1799849</v>
      </c>
      <c r="D30" s="218" t="str">
        <f t="array" ref="D30">IF(B30=0,0,(INDEX(Data!$J$13:$J$73,MATCH(B30,Data!$C$13:$C$73,0))))</f>
        <v>G.S.I.S</v>
      </c>
      <c r="E30" s="219" t="str">
        <f t="array" ref="E30">IF(B30=0,0,(INDEX(Data!$K$13:$K$73,MATCH(B30,Data!$C$13:$C$73,0))))</f>
        <v>Remit GSIS Premiums (Personal &amp; Government Shares) of Jerico T. Baraquio &amp; 2 others of NIA Pangasinan IMO (CARP), for the month of February, 2024</v>
      </c>
      <c r="F30" s="220"/>
      <c r="G30" s="220"/>
      <c r="H30" s="220">
        <v>2</v>
      </c>
      <c r="I30" s="209"/>
      <c r="J30" s="221">
        <f t="array" ref="J30">IF(F30=0,0,(INDEX(Data[PPSAS Code],MATCH(C30&amp;F30,Data[Check/Serial Number]&amp;Data[Series],0))))</f>
        <v>0</v>
      </c>
      <c r="K30" s="211">
        <f t="array" ref="K30">SUM(IF((Data[Check/Serial Number]=C30)*(Data[PPSAS Code]=(J30)),Data[Credit]))</f>
        <v>0</v>
      </c>
      <c r="L30" s="211">
        <f t="shared" si="3"/>
        <v>16982735.359999999</v>
      </c>
      <c r="M30" s="222">
        <f t="array" ref="M30">IF(G30=0,0,(INDEX(Data[PPSAS Code],MATCH(C30&amp;G30,Data[Check/Serial Number]&amp;Data[Series],0))))</f>
        <v>0</v>
      </c>
      <c r="N30" s="209">
        <f t="array" ref="N30">SUM(IF((Data[Check/Serial Number]=C30)*(Data[PPSAS Code]=(M30)),Data[Credit]))</f>
        <v>0</v>
      </c>
      <c r="O30" s="221">
        <f t="array" ref="O30">IF(H30=0,0,(INDEX(Data[PPSAS Code],MATCH(C30&amp;H30,Data[Check/Serial Number]&amp;Data[Series],0))))</f>
        <v>5010304000</v>
      </c>
      <c r="P30" s="209">
        <f t="array" ref="P30">SUM(IF((Data[Check/Serial Number]=$C30)*(Data[PPSAS Code]=$O30),Data[Debit]))</f>
        <v>300</v>
      </c>
      <c r="Q30" s="223">
        <f t="shared" si="2"/>
        <v>34601.839999999997</v>
      </c>
    </row>
    <row r="31" spans="1:17" ht="63.75" x14ac:dyDescent="0.25">
      <c r="A31" s="206">
        <f t="array" ref="A31">IF(B31=0,0,(INDEX(Data!$B$13:$B$73,MATCH(B31,Data!$C$13:$C$73,0))))</f>
        <v>45344</v>
      </c>
      <c r="B31" s="360" t="s">
        <v>1342</v>
      </c>
      <c r="C31" s="365" t="str">
        <f t="shared" si="0"/>
        <v>1799849</v>
      </c>
      <c r="D31" s="218" t="str">
        <f t="array" ref="D31">IF(B31=0,0,(INDEX(Data!$J$13:$J$73,MATCH(B31,Data!$C$13:$C$73,0))))</f>
        <v>G.S.I.S</v>
      </c>
      <c r="E31" s="219" t="str">
        <f t="array" ref="E31">IF(B31=0,0,(INDEX(Data!$K$13:$K$73,MATCH(B31,Data!$C$13:$C$73,0))))</f>
        <v>Remit GSIS Premiums (Personal &amp; Government Shares) of Jerico T. Baraquio &amp; 2 others of NIA Pangasinan IMO (CARP), for the month of February, 2024</v>
      </c>
      <c r="F31" s="220">
        <v>4</v>
      </c>
      <c r="G31" s="220"/>
      <c r="H31" s="220">
        <v>3</v>
      </c>
      <c r="I31" s="209"/>
      <c r="J31" s="221" t="str">
        <f t="array" ref="J31">IF(F31=0,0,(INDEX(Data[PPSAS Code],MATCH(C31&amp;F31,Data[Check/Serial Number]&amp;Data[Series],0))))</f>
        <v>1010202000FO</v>
      </c>
      <c r="K31" s="211">
        <f t="array" ref="K31">SUM(IF((Data[Check/Serial Number]=C31)*(Data[PPSAS Code]=(J31)),Data[Credit]))</f>
        <v>17309.939999999999</v>
      </c>
      <c r="L31" s="211">
        <f t="shared" si="3"/>
        <v>16965425.420000002</v>
      </c>
      <c r="M31" s="222">
        <f t="array" ref="M31">IF(G31=0,0,(INDEX(Data[PPSAS Code],MATCH(C31&amp;G31,Data[Check/Serial Number]&amp;Data[Series],0))))</f>
        <v>0</v>
      </c>
      <c r="N31" s="209">
        <f t="array" ref="N31">SUM(IF((Data[Check/Serial Number]=C31)*(Data[PPSAS Code]=(M31)),Data[Credit]))</f>
        <v>0</v>
      </c>
      <c r="O31" s="221">
        <f t="array" ref="O31">IF(H31=0,0,(INDEX(Data[PPSAS Code],MATCH(C31&amp;H31,Data[Check/Serial Number]&amp;Data[Series],0))))</f>
        <v>2020102001</v>
      </c>
      <c r="P31" s="209">
        <f t="array" ref="P31">SUM(IF((Data[Check/Serial Number]=$C31)*(Data[PPSAS Code]=$O31),Data[Debit]))</f>
        <v>7289.97</v>
      </c>
      <c r="Q31" s="223">
        <f t="shared" si="2"/>
        <v>24581.87</v>
      </c>
    </row>
    <row r="32" spans="1:17" ht="63.75" x14ac:dyDescent="0.25">
      <c r="A32" s="206">
        <f t="array" ref="A32">IF(B32=0,0,(INDEX(Data!$B$13:$B$73,MATCH(B32,Data!$C$13:$C$73,0))))</f>
        <v>45344</v>
      </c>
      <c r="B32" s="360" t="s">
        <v>1348</v>
      </c>
      <c r="C32" s="365" t="str">
        <f t="shared" si="0"/>
        <v>1799850</v>
      </c>
      <c r="D32" s="218" t="str">
        <f t="array" ref="D32">IF(B32=0,0,(INDEX(Data!$J$13:$J$73,MATCH(B32,Data!$C$13:$C$73,0))))</f>
        <v>G.S.I.S</v>
      </c>
      <c r="E32" s="219" t="str">
        <f t="array" ref="E32">IF(B32=0,0,(INDEX(Data!$K$13:$K$73,MATCH(B32,Data!$C$13:$C$73,0))))</f>
        <v>Remit GSIS Premiums (Personal &amp; Government Shares) of Emerson A. Delos Santos &amp; 2 others of NIA Pangasinan IMO (CARP), for the month of February, 2024</v>
      </c>
      <c r="F32" s="220"/>
      <c r="G32" s="220"/>
      <c r="H32" s="220">
        <v>1</v>
      </c>
      <c r="I32" s="209"/>
      <c r="J32" s="221">
        <f t="array" ref="J32">IF(F32=0,0,(INDEX(Data[PPSAS Code],MATCH(C32&amp;F32,Data[Check/Serial Number]&amp;Data[Series],0))))</f>
        <v>0</v>
      </c>
      <c r="K32" s="211">
        <f t="array" ref="K32">SUM(IF((Data[Check/Serial Number]=C32)*(Data[PPSAS Code]=(J32)),Data[Credit]))</f>
        <v>0</v>
      </c>
      <c r="L32" s="211">
        <f t="shared" si="3"/>
        <v>16965425.420000002</v>
      </c>
      <c r="M32" s="222">
        <f t="array" ref="M32">IF(G32=0,0,(INDEX(Data[PPSAS Code],MATCH(C32&amp;G32,Data[Check/Serial Number]&amp;Data[Series],0))))</f>
        <v>0</v>
      </c>
      <c r="N32" s="209">
        <f t="array" ref="N32">SUM(IF((Data[Check/Serial Number]=C32)*(Data[PPSAS Code]=(M32)),Data[Credit]))</f>
        <v>0</v>
      </c>
      <c r="O32" s="221">
        <f t="array" ref="O32">IF(H32=0,0,(INDEX(Data[PPSAS Code],MATCH(C32&amp;H32,Data[Check/Serial Number]&amp;Data[Series],0))))</f>
        <v>5010301000</v>
      </c>
      <c r="P32" s="209">
        <f t="array" ref="P32">SUM(IF((Data[Check/Serial Number]=$C32)*(Data[PPSAS Code]=$O32),Data[Debit]))</f>
        <v>9533.8799999999992</v>
      </c>
      <c r="Q32" s="223">
        <f t="shared" si="2"/>
        <v>34115.75</v>
      </c>
    </row>
    <row r="33" spans="1:17" ht="63.75" x14ac:dyDescent="0.25">
      <c r="A33" s="206">
        <f t="array" ref="A33">IF(B33=0,0,(INDEX(Data!$B$13:$B$73,MATCH(B33,Data!$C$13:$C$73,0))))</f>
        <v>45344</v>
      </c>
      <c r="B33" s="360" t="s">
        <v>1348</v>
      </c>
      <c r="C33" s="365" t="str">
        <f t="shared" si="0"/>
        <v>1799850</v>
      </c>
      <c r="D33" s="218" t="str">
        <f t="array" ref="D33">IF(B33=0,0,(INDEX(Data!$J$13:$J$73,MATCH(B33,Data!$C$13:$C$73,0))))</f>
        <v>G.S.I.S</v>
      </c>
      <c r="E33" s="219" t="str">
        <f t="array" ref="E33">IF(B33=0,0,(INDEX(Data!$K$13:$K$73,MATCH(B33,Data!$C$13:$C$73,0))))</f>
        <v>Remit GSIS Premiums (Personal &amp; Government Shares) of Emerson A. Delos Santos &amp; 2 others of NIA Pangasinan IMO (CARP), for the month of February, 2024</v>
      </c>
      <c r="F33" s="220"/>
      <c r="G33" s="220"/>
      <c r="H33" s="220">
        <v>2</v>
      </c>
      <c r="I33" s="209"/>
      <c r="J33" s="221">
        <f t="array" ref="J33">IF(F33=0,0,(INDEX(Data[PPSAS Code],MATCH(C33&amp;F33,Data[Check/Serial Number]&amp;Data[Series],0))))</f>
        <v>0</v>
      </c>
      <c r="K33" s="211">
        <f t="array" ref="K33">SUM(IF((Data[Check/Serial Number]=C33)*(Data[PPSAS Code]=(J33)),Data[Credit]))</f>
        <v>0</v>
      </c>
      <c r="L33" s="211">
        <f t="shared" si="3"/>
        <v>16965425.420000002</v>
      </c>
      <c r="M33" s="222">
        <f t="array" ref="M33">IF(G33=0,0,(INDEX(Data[PPSAS Code],MATCH(C33&amp;G33,Data[Check/Serial Number]&amp;Data[Series],0))))</f>
        <v>0</v>
      </c>
      <c r="N33" s="209">
        <f t="array" ref="N33">SUM(IF((Data[Check/Serial Number]=C33)*(Data[PPSAS Code]=(M33)),Data[Credit]))</f>
        <v>0</v>
      </c>
      <c r="O33" s="221">
        <f t="array" ref="O33">IF(H33=0,0,(INDEX(Data[PPSAS Code],MATCH(C33&amp;H33,Data[Check/Serial Number]&amp;Data[Series],0))))</f>
        <v>5010304000</v>
      </c>
      <c r="P33" s="209">
        <f t="array" ref="P33">SUM(IF((Data[Check/Serial Number]=$C33)*(Data[PPSAS Code]=$O33),Data[Debit]))</f>
        <v>300</v>
      </c>
      <c r="Q33" s="223">
        <f t="shared" si="2"/>
        <v>34415.75</v>
      </c>
    </row>
    <row r="34" spans="1:17" ht="63.75" x14ac:dyDescent="0.25">
      <c r="A34" s="206">
        <f t="array" ref="A34">IF(B34=0,0,(INDEX(Data!$B$13:$B$73,MATCH(B34,Data!$C$13:$C$73,0))))</f>
        <v>45344</v>
      </c>
      <c r="B34" s="360" t="s">
        <v>1348</v>
      </c>
      <c r="C34" s="365" t="str">
        <f t="shared" si="0"/>
        <v>1799850</v>
      </c>
      <c r="D34" s="218" t="str">
        <f t="array" ref="D34">IF(B34=0,0,(INDEX(Data!$J$13:$J$73,MATCH(B34,Data!$C$13:$C$73,0))))</f>
        <v>G.S.I.S</v>
      </c>
      <c r="E34" s="219" t="str">
        <f t="array" ref="E34">IF(B34=0,0,(INDEX(Data!$K$13:$K$73,MATCH(B34,Data!$C$13:$C$73,0))))</f>
        <v>Remit GSIS Premiums (Personal &amp; Government Shares) of Emerson A. Delos Santos &amp; 2 others of NIA Pangasinan IMO (CARP), for the month of February, 2024</v>
      </c>
      <c r="F34" s="220">
        <v>4</v>
      </c>
      <c r="G34" s="220"/>
      <c r="H34" s="220">
        <v>3</v>
      </c>
      <c r="I34" s="209"/>
      <c r="J34" s="221" t="str">
        <f t="array" ref="J34">IF(F34=0,0,(INDEX(Data[PPSAS Code],MATCH(C34&amp;F34,Data[Check/Serial Number]&amp;Data[Series],0))))</f>
        <v>1010202000FO</v>
      </c>
      <c r="K34" s="211">
        <f t="array" ref="K34">SUM(IF((Data[Check/Serial Number]=C34)*(Data[PPSAS Code]=(J34)),Data[Credit]))</f>
        <v>16984.29</v>
      </c>
      <c r="L34" s="211">
        <f t="shared" si="3"/>
        <v>16948441.129999999</v>
      </c>
      <c r="M34" s="222">
        <f t="array" ref="M34">IF(G34=0,0,(INDEX(Data[PPSAS Code],MATCH(C34&amp;G34,Data[Check/Serial Number]&amp;Data[Series],0))))</f>
        <v>0</v>
      </c>
      <c r="N34" s="209">
        <f t="array" ref="N34">SUM(IF((Data[Check/Serial Number]=C34)*(Data[PPSAS Code]=(M34)),Data[Credit]))</f>
        <v>0</v>
      </c>
      <c r="O34" s="221">
        <f t="array" ref="O34">IF(H34=0,0,(INDEX(Data[PPSAS Code],MATCH(C34&amp;H34,Data[Check/Serial Number]&amp;Data[Series],0))))</f>
        <v>2020102001</v>
      </c>
      <c r="P34" s="209">
        <f t="array" ref="P34">SUM(IF((Data[Check/Serial Number]=$C34)*(Data[PPSAS Code]=$O34),Data[Debit]))</f>
        <v>7150.41</v>
      </c>
      <c r="Q34" s="223">
        <f t="shared" si="2"/>
        <v>24581.87</v>
      </c>
    </row>
    <row r="35" spans="1:17" ht="63.75" x14ac:dyDescent="0.25">
      <c r="A35" s="206">
        <f t="array" ref="A35">IF(B35=0,0,(INDEX(Data!$B$13:$B$73,MATCH(B35,Data!$C$13:$C$73,0))))</f>
        <v>45344</v>
      </c>
      <c r="B35" s="360" t="s">
        <v>1353</v>
      </c>
      <c r="C35" s="365" t="str">
        <f t="shared" si="0"/>
        <v>1799851</v>
      </c>
      <c r="D35" s="218" t="str">
        <f t="array" ref="D35">IF(B35=0,0,(INDEX(Data!$J$13:$J$73,MATCH(B35,Data!$C$13:$C$73,0))))</f>
        <v>H.D.M.F</v>
      </c>
      <c r="E35" s="219" t="str">
        <f t="array" ref="E35">IF(B35=0,0,(INDEX(Data!$K$13:$K$73,MATCH(B35,Data!$C$13:$C$73,0))))</f>
        <v>Remit monthly HDMF Premiums (Personal &amp; Government Shares) of Emerson A. Delos Santos &amp; 2 others of NIA Pangasinan IMO (CARP), for the month of February, 2024</v>
      </c>
      <c r="F35" s="220"/>
      <c r="G35" s="220"/>
      <c r="H35" s="220">
        <v>1</v>
      </c>
      <c r="I35" s="209"/>
      <c r="J35" s="221">
        <f t="array" ref="J35">IF(F35=0,0,(INDEX(Data[PPSAS Code],MATCH(C35&amp;F35,Data[Check/Serial Number]&amp;Data[Series],0))))</f>
        <v>0</v>
      </c>
      <c r="K35" s="211">
        <f t="array" ref="K35">SUM(IF((Data[Check/Serial Number]=C35)*(Data[PPSAS Code]=(J35)),Data[Credit]))</f>
        <v>0</v>
      </c>
      <c r="L35" s="211">
        <f t="shared" si="3"/>
        <v>16948441.129999999</v>
      </c>
      <c r="M35" s="222">
        <f t="array" ref="M35">IF(G35=0,0,(INDEX(Data[PPSAS Code],MATCH(C35&amp;G35,Data[Check/Serial Number]&amp;Data[Series],0))))</f>
        <v>0</v>
      </c>
      <c r="N35" s="209">
        <f t="array" ref="N35">SUM(IF((Data[Check/Serial Number]=C35)*(Data[PPSAS Code]=(M35)),Data[Credit]))</f>
        <v>0</v>
      </c>
      <c r="O35" s="221">
        <f t="array" ref="O35">IF(H35=0,0,(INDEX(Data[PPSAS Code],MATCH(C35&amp;H35,Data[Check/Serial Number]&amp;Data[Series],0))))</f>
        <v>5010302000</v>
      </c>
      <c r="P35" s="209">
        <f t="array" ref="P35">SUM(IF((Data[Check/Serial Number]=$C35)*(Data[PPSAS Code]=$O35),Data[Debit]))</f>
        <v>600</v>
      </c>
      <c r="Q35" s="223">
        <f t="shared" si="2"/>
        <v>25181.87</v>
      </c>
    </row>
    <row r="36" spans="1:17" ht="63.75" x14ac:dyDescent="0.25">
      <c r="A36" s="206">
        <f t="array" ref="A36">IF(B36=0,0,(INDEX(Data!$B$13:$B$73,MATCH(B36,Data!$C$13:$C$73,0))))</f>
        <v>45344</v>
      </c>
      <c r="B36" s="360" t="s">
        <v>1353</v>
      </c>
      <c r="C36" s="365" t="str">
        <f t="shared" si="0"/>
        <v>1799851</v>
      </c>
      <c r="D36" s="218" t="str">
        <f t="array" ref="D36">IF(B36=0,0,(INDEX(Data!$J$13:$J$73,MATCH(B36,Data!$C$13:$C$73,0))))</f>
        <v>H.D.M.F</v>
      </c>
      <c r="E36" s="219" t="str">
        <f t="array" ref="E36">IF(B36=0,0,(INDEX(Data!$K$13:$K$73,MATCH(B36,Data!$C$13:$C$73,0))))</f>
        <v>Remit monthly HDMF Premiums (Personal &amp; Government Shares) of Emerson A. Delos Santos &amp; 2 others of NIA Pangasinan IMO (CARP), for the month of February, 2024</v>
      </c>
      <c r="F36" s="220">
        <v>3</v>
      </c>
      <c r="G36" s="220"/>
      <c r="H36" s="220">
        <v>2</v>
      </c>
      <c r="I36" s="209"/>
      <c r="J36" s="221" t="str">
        <f t="array" ref="J36">IF(F36=0,0,(INDEX(Data[PPSAS Code],MATCH(C36&amp;F36,Data[Check/Serial Number]&amp;Data[Series],0))))</f>
        <v>1010202000FO</v>
      </c>
      <c r="K36" s="211">
        <f t="array" ref="K36">SUM(IF((Data[Check/Serial Number]=C36)*(Data[PPSAS Code]=(J36)),Data[Credit]))</f>
        <v>2188.98</v>
      </c>
      <c r="L36" s="211">
        <f t="shared" si="3"/>
        <v>16946252.149999999</v>
      </c>
      <c r="M36" s="222">
        <f t="array" ref="M36">IF(G36=0,0,(INDEX(Data[PPSAS Code],MATCH(C36&amp;G36,Data[Check/Serial Number]&amp;Data[Series],0))))</f>
        <v>0</v>
      </c>
      <c r="N36" s="209">
        <f t="array" ref="N36">SUM(IF((Data[Check/Serial Number]=C36)*(Data[PPSAS Code]=(M36)),Data[Credit]))</f>
        <v>0</v>
      </c>
      <c r="O36" s="221">
        <f t="array" ref="O36">IF(H36=0,0,(INDEX(Data[PPSAS Code],MATCH(C36&amp;H36,Data[Check/Serial Number]&amp;Data[Series],0))))</f>
        <v>2020103001</v>
      </c>
      <c r="P36" s="209">
        <f t="array" ref="P36">SUM(IF((Data[Check/Serial Number]=$C36)*(Data[PPSAS Code]=$O36),Data[Debit]))</f>
        <v>1588.98</v>
      </c>
      <c r="Q36" s="223">
        <f t="shared" si="2"/>
        <v>24581.87</v>
      </c>
    </row>
    <row r="37" spans="1:17" ht="51" x14ac:dyDescent="0.25">
      <c r="A37" s="206">
        <f t="array" ref="A37">IF(B37=0,0,(INDEX(Data!$B$13:$B$73,MATCH(B37,Data!$C$13:$C$73,0))))</f>
        <v>45344</v>
      </c>
      <c r="B37" s="360" t="s">
        <v>1357</v>
      </c>
      <c r="C37" s="365" t="str">
        <f t="shared" si="0"/>
        <v>1799852</v>
      </c>
      <c r="D37" s="218" t="str">
        <f t="array" ref="D37">IF(B37=0,0,(INDEX(Data!$J$13:$J$73,MATCH(B37,Data!$C$13:$C$73,0))))</f>
        <v>H.D.M.F</v>
      </c>
      <c r="E37" s="219" t="str">
        <f t="array" ref="E37">IF(B37=0,0,(INDEX(Data!$K$13:$K$73,MATCH(B37,Data!$C$13:$C$73,0))))</f>
        <v>Remit HDMF (MP Loan) of Shalimar E. Velasco of NIA Pangasinan IMO (CARP), for the month of February, 2024</v>
      </c>
      <c r="F37" s="220">
        <v>2</v>
      </c>
      <c r="G37" s="220"/>
      <c r="H37" s="220">
        <v>1</v>
      </c>
      <c r="I37" s="209"/>
      <c r="J37" s="221" t="str">
        <f t="array" ref="J37">IF(F37=0,0,(INDEX(Data[PPSAS Code],MATCH(C37&amp;F37,Data[Check/Serial Number]&amp;Data[Series],0))))</f>
        <v>1010202000FO</v>
      </c>
      <c r="K37" s="211">
        <f t="array" ref="K37">SUM(IF((Data[Check/Serial Number]=C37)*(Data[PPSAS Code]=(J37)),Data[Credit]))</f>
        <v>1635.3</v>
      </c>
      <c r="L37" s="211">
        <f t="shared" si="3"/>
        <v>16944616.850000001</v>
      </c>
      <c r="M37" s="222">
        <f t="array" ref="M37">IF(G37=0,0,(INDEX(Data[PPSAS Code],MATCH(C37&amp;G37,Data[Check/Serial Number]&amp;Data[Series],0))))</f>
        <v>0</v>
      </c>
      <c r="N37" s="209">
        <f t="array" ref="N37">SUM(IF((Data[Check/Serial Number]=C37)*(Data[PPSAS Code]=(M37)),Data[Credit]))</f>
        <v>0</v>
      </c>
      <c r="O37" s="221">
        <f t="array" ref="O37">IF(H37=0,0,(INDEX(Data[PPSAS Code],MATCH(C37&amp;H37,Data[Check/Serial Number]&amp;Data[Series],0))))</f>
        <v>2020103002</v>
      </c>
      <c r="P37" s="209">
        <f t="array" ref="P37">SUM(IF((Data[Check/Serial Number]=$C37)*(Data[PPSAS Code]=$O37),Data[Debit]))</f>
        <v>1635.3</v>
      </c>
      <c r="Q37" s="223">
        <f t="shared" si="2"/>
        <v>24581.87</v>
      </c>
    </row>
    <row r="38" spans="1:17" ht="51" x14ac:dyDescent="0.25">
      <c r="A38" s="206">
        <f t="array" ref="A38">IF(B38=0,0,(INDEX(Data!$B$13:$B$73,MATCH(B38,Data!$C$13:$C$73,0))))</f>
        <v>45344</v>
      </c>
      <c r="B38" s="360" t="s">
        <v>1360</v>
      </c>
      <c r="C38" s="365" t="str">
        <f t="shared" si="0"/>
        <v>1799853</v>
      </c>
      <c r="D38" s="218" t="str">
        <f t="array" ref="D38">IF(B38=0,0,(INDEX(Data!$J$13:$J$73,MATCH(B38,Data!$C$13:$C$73,0))))</f>
        <v>H.D.M.F</v>
      </c>
      <c r="E38" s="219" t="str">
        <f t="array" ref="E38">IF(B38=0,0,(INDEX(Data!$K$13:$K$73,MATCH(B38,Data!$C$13:$C$73,0))))</f>
        <v>Remit HDMF Modified Pag-Ibig 2 of E. Emerson A. Delos Santos &amp; 1 other of NIA Pangasinan IMO (CARP), for the month of February, 2024</v>
      </c>
      <c r="F38" s="220">
        <v>2</v>
      </c>
      <c r="G38" s="220"/>
      <c r="H38" s="220">
        <v>1</v>
      </c>
      <c r="I38" s="209"/>
      <c r="J38" s="221" t="str">
        <f t="array" ref="J38">IF(F38=0,0,(INDEX(Data[PPSAS Code],MATCH(C38&amp;F38,Data[Check/Serial Number]&amp;Data[Series],0))))</f>
        <v>1010202000FO</v>
      </c>
      <c r="K38" s="211">
        <f t="array" ref="K38">SUM(IF((Data[Check/Serial Number]=C38)*(Data[PPSAS Code]=(J38)),Data[Credit]))</f>
        <v>4000</v>
      </c>
      <c r="L38" s="211">
        <f t="shared" si="3"/>
        <v>16940616.850000001</v>
      </c>
      <c r="M38" s="222">
        <f t="array" ref="M38">IF(G38=0,0,(INDEX(Data[PPSAS Code],MATCH(C38&amp;G38,Data[Check/Serial Number]&amp;Data[Series],0))))</f>
        <v>0</v>
      </c>
      <c r="N38" s="209">
        <f t="array" ref="N38">SUM(IF((Data[Check/Serial Number]=C38)*(Data[PPSAS Code]=(M38)),Data[Credit]))</f>
        <v>0</v>
      </c>
      <c r="O38" s="221">
        <f t="array" ref="O38">IF(H38=0,0,(INDEX(Data[PPSAS Code],MATCH(C38&amp;H38,Data[Check/Serial Number]&amp;Data[Series],0))))</f>
        <v>2020103005</v>
      </c>
      <c r="P38" s="209">
        <f t="array" ref="P38">SUM(IF((Data[Check/Serial Number]=$C38)*(Data[PPSAS Code]=$O38),Data[Debit]))</f>
        <v>4000</v>
      </c>
      <c r="Q38" s="223">
        <f t="shared" si="2"/>
        <v>24581.87</v>
      </c>
    </row>
    <row r="39" spans="1:17" ht="63.75" x14ac:dyDescent="0.25">
      <c r="A39" s="206">
        <f t="array" ref="A39">IF(B39=0,0,(INDEX(Data!$B$13:$B$73,MATCH(B39,Data!$C$13:$C$73,0))))</f>
        <v>45344</v>
      </c>
      <c r="B39" s="360" t="s">
        <v>1363</v>
      </c>
      <c r="C39" s="365" t="str">
        <f t="shared" si="0"/>
        <v>1799854</v>
      </c>
      <c r="D39" s="218" t="str">
        <f t="array" ref="D39">IF(B39=0,0,(INDEX(Data!$J$13:$J$73,MATCH(B39,Data!$C$13:$C$73,0))))</f>
        <v>H.D.M.F</v>
      </c>
      <c r="E39" s="219" t="str">
        <f t="array" ref="E39">IF(B39=0,0,(INDEX(Data!$K$13:$K$73,MATCH(B39,Data!$C$13:$C$73,0))))</f>
        <v>Remit monthly HDMF Premiums (Personal &amp; Government Shares) of Jerico T. Baraquio &amp; 2 others of NIA Pangasinan IMO (CARP), for the month of February, 2024</v>
      </c>
      <c r="F39" s="220"/>
      <c r="G39" s="220"/>
      <c r="H39" s="220">
        <v>1</v>
      </c>
      <c r="I39" s="209"/>
      <c r="J39" s="221">
        <f t="array" ref="J39">IF(F39=0,0,(INDEX(Data[PPSAS Code],MATCH(C39&amp;F39,Data[Check/Serial Number]&amp;Data[Series],0))))</f>
        <v>0</v>
      </c>
      <c r="K39" s="211">
        <f t="array" ref="K39">SUM(IF((Data[Check/Serial Number]=C39)*(Data[PPSAS Code]=(J39)),Data[Credit]))</f>
        <v>0</v>
      </c>
      <c r="L39" s="211">
        <f t="shared" si="3"/>
        <v>16940616.850000001</v>
      </c>
      <c r="M39" s="222">
        <f t="array" ref="M39">IF(G39=0,0,(INDEX(Data[PPSAS Code],MATCH(C39&amp;G39,Data[Check/Serial Number]&amp;Data[Series],0))))</f>
        <v>0</v>
      </c>
      <c r="N39" s="209">
        <f t="array" ref="N39">SUM(IF((Data[Check/Serial Number]=C39)*(Data[PPSAS Code]=(M39)),Data[Credit]))</f>
        <v>0</v>
      </c>
      <c r="O39" s="221">
        <f t="array" ref="O39">IF(H39=0,0,(INDEX(Data[PPSAS Code],MATCH(C39&amp;H39,Data[Check/Serial Number]&amp;Data[Series],0))))</f>
        <v>5010302000</v>
      </c>
      <c r="P39" s="209">
        <f t="array" ref="P39">SUM(IF((Data[Check/Serial Number]=$C39)*(Data[PPSAS Code]=$O39),Data[Debit]))</f>
        <v>600</v>
      </c>
      <c r="Q39" s="223">
        <f t="shared" si="2"/>
        <v>25181.87</v>
      </c>
    </row>
    <row r="40" spans="1:17" ht="63.75" x14ac:dyDescent="0.25">
      <c r="A40" s="206">
        <f t="array" ref="A40">IF(B40=0,0,(INDEX(Data!$B$13:$B$73,MATCH(B40,Data!$C$13:$C$73,0))))</f>
        <v>45344</v>
      </c>
      <c r="B40" s="360" t="s">
        <v>1363</v>
      </c>
      <c r="C40" s="365" t="str">
        <f t="shared" si="0"/>
        <v>1799854</v>
      </c>
      <c r="D40" s="218" t="str">
        <f t="array" ref="D40">IF(B40=0,0,(INDEX(Data!$J$13:$J$73,MATCH(B40,Data!$C$13:$C$73,0))))</f>
        <v>H.D.M.F</v>
      </c>
      <c r="E40" s="219" t="str">
        <f t="array" ref="E40">IF(B40=0,0,(INDEX(Data!$K$13:$K$73,MATCH(B40,Data!$C$13:$C$73,0))))</f>
        <v>Remit monthly HDMF Premiums (Personal &amp; Government Shares) of Jerico T. Baraquio &amp; 2 others of NIA Pangasinan IMO (CARP), for the month of February, 2024</v>
      </c>
      <c r="F40" s="220">
        <v>3</v>
      </c>
      <c r="G40" s="220"/>
      <c r="H40" s="220">
        <v>2</v>
      </c>
      <c r="I40" s="209"/>
      <c r="J40" s="221" t="str">
        <f t="array" ref="J40">IF(F40=0,0,(INDEX(Data[PPSAS Code],MATCH(C40&amp;F40,Data[Check/Serial Number]&amp;Data[Series],0))))</f>
        <v>1010202000FO</v>
      </c>
      <c r="K40" s="211">
        <f t="array" ref="K40">SUM(IF((Data[Check/Serial Number]=C40)*(Data[PPSAS Code]=(J40)),Data[Credit]))</f>
        <v>2340</v>
      </c>
      <c r="L40" s="211">
        <f t="shared" si="3"/>
        <v>16938276.850000001</v>
      </c>
      <c r="M40" s="222">
        <f t="array" ref="M40">IF(G40=0,0,(INDEX(Data[PPSAS Code],MATCH(C40&amp;G40,Data[Check/Serial Number]&amp;Data[Series],0))))</f>
        <v>0</v>
      </c>
      <c r="N40" s="209">
        <f t="array" ref="N40">SUM(IF((Data[Check/Serial Number]=C40)*(Data[PPSAS Code]=(M40)),Data[Credit]))</f>
        <v>0</v>
      </c>
      <c r="O40" s="221">
        <f t="array" ref="O40">IF(H40=0,0,(INDEX(Data[PPSAS Code],MATCH(C40&amp;H40,Data[Check/Serial Number]&amp;Data[Series],0))))</f>
        <v>2020103001</v>
      </c>
      <c r="P40" s="209">
        <f t="array" ref="P40">SUM(IF((Data[Check/Serial Number]=$C40)*(Data[PPSAS Code]=$O40),Data[Debit]))</f>
        <v>1740</v>
      </c>
      <c r="Q40" s="223">
        <f t="shared" si="2"/>
        <v>24581.87</v>
      </c>
    </row>
    <row r="41" spans="1:17" ht="51" x14ac:dyDescent="0.25">
      <c r="A41" s="206">
        <f t="array" ref="A41">IF(B41=0,0,(INDEX(Data!$B$13:$B$73,MATCH(B41,Data!$C$13:$C$73,0))))</f>
        <v>45344</v>
      </c>
      <c r="B41" s="360" t="s">
        <v>1366</v>
      </c>
      <c r="C41" s="365" t="str">
        <f t="shared" si="0"/>
        <v>1799855</v>
      </c>
      <c r="D41" s="218" t="str">
        <f t="array" ref="D41">IF(B41=0,0,(INDEX(Data!$J$13:$J$73,MATCH(B41,Data!$C$13:$C$73,0))))</f>
        <v>H.D.M.F</v>
      </c>
      <c r="E41" s="219" t="str">
        <f t="array" ref="E41">IF(B41=0,0,(INDEX(Data!$K$13:$K$73,MATCH(B41,Data!$C$13:$C$73,0))))</f>
        <v>Remit HDMF (MP Loan) of Christian L. Basanes &amp; 1 Other of NIA Pangasinan IMO (CARP), for the month of February, 2024</v>
      </c>
      <c r="F41" s="220">
        <v>2</v>
      </c>
      <c r="G41" s="220"/>
      <c r="H41" s="220">
        <v>1</v>
      </c>
      <c r="I41" s="209"/>
      <c r="J41" s="221" t="str">
        <f t="array" ref="J41">IF(F41=0,0,(INDEX(Data[PPSAS Code],MATCH(C41&amp;F41,Data[Check/Serial Number]&amp;Data[Series],0))))</f>
        <v>1010202000FO</v>
      </c>
      <c r="K41" s="211">
        <f t="array" ref="K41">SUM(IF((Data[Check/Serial Number]=C41)*(Data[PPSAS Code]=(J41)),Data[Credit]))</f>
        <v>1340.92</v>
      </c>
      <c r="L41" s="211">
        <f t="shared" si="3"/>
        <v>16936935.93</v>
      </c>
      <c r="M41" s="222">
        <f t="array" ref="M41">IF(G41=0,0,(INDEX(Data[PPSAS Code],MATCH(C41&amp;G41,Data[Check/Serial Number]&amp;Data[Series],0))))</f>
        <v>0</v>
      </c>
      <c r="N41" s="209">
        <f t="array" ref="N41">SUM(IF((Data[Check/Serial Number]=C41)*(Data[PPSAS Code]=(M41)),Data[Credit]))</f>
        <v>0</v>
      </c>
      <c r="O41" s="221">
        <f t="array" ref="O41">IF(H41=0,0,(INDEX(Data[PPSAS Code],MATCH(C41&amp;H41,Data[Check/Serial Number]&amp;Data[Series],0))))</f>
        <v>2020103002</v>
      </c>
      <c r="P41" s="209">
        <f t="array" ref="P41">SUM(IF((Data[Check/Serial Number]=$C41)*(Data[PPSAS Code]=$O41),Data[Debit]))</f>
        <v>1340.92</v>
      </c>
      <c r="Q41" s="223">
        <f t="shared" si="2"/>
        <v>24581.87</v>
      </c>
    </row>
    <row r="42" spans="1:17" ht="51" x14ac:dyDescent="0.25">
      <c r="A42" s="206">
        <f t="array" ref="A42">IF(B42=0,0,(INDEX(Data!$B$13:$B$73,MATCH(B42,Data!$C$13:$C$73,0))))</f>
        <v>45344</v>
      </c>
      <c r="B42" s="360" t="s">
        <v>1370</v>
      </c>
      <c r="C42" s="365" t="str">
        <f t="shared" si="0"/>
        <v>1799856</v>
      </c>
      <c r="D42" s="218" t="str">
        <f t="array" ref="D42">IF(B42=0,0,(INDEX(Data!$J$13:$J$73,MATCH(B42,Data!$C$13:$C$73,0))))</f>
        <v>LBP for the account of BIR</v>
      </c>
      <c r="E42" s="219" t="str">
        <f t="array" ref="E42">IF(B42=0,0,(INDEX(Data!$K$13:$K$73,MATCH(B42,Data!$C$13:$C$73,0))))</f>
        <v>Remit Withholding Tax of Jerico T. Baraquio &amp; 2 other of NIA Pangasinan IMO (CARP), for the month of February, 2024</v>
      </c>
      <c r="F42" s="220">
        <v>2</v>
      </c>
      <c r="G42" s="220"/>
      <c r="H42" s="220">
        <v>1</v>
      </c>
      <c r="I42" s="209"/>
      <c r="J42" s="221" t="str">
        <f t="array" ref="J42">IF(F42=0,0,(INDEX(Data[PPSAS Code],MATCH(C42&amp;F42,Data[Check/Serial Number]&amp;Data[Series],0))))</f>
        <v>1010202000FO</v>
      </c>
      <c r="K42" s="211">
        <f t="array" ref="K42">SUM(IF((Data[Check/Serial Number]=C42)*(Data[PPSAS Code]=(J42)),Data[Credit]))</f>
        <v>446.74</v>
      </c>
      <c r="L42" s="211">
        <f t="shared" si="3"/>
        <v>16936489.190000001</v>
      </c>
      <c r="M42" s="222">
        <f t="array" ref="M42">IF(G42=0,0,(INDEX(Data[PPSAS Code],MATCH(C42&amp;G42,Data[Check/Serial Number]&amp;Data[Series],0))))</f>
        <v>0</v>
      </c>
      <c r="N42" s="209">
        <f t="array" ref="N42">SUM(IF((Data[Check/Serial Number]=C42)*(Data[PPSAS Code]=(M42)),Data[Credit]))</f>
        <v>0</v>
      </c>
      <c r="O42" s="221">
        <f t="array" ref="O42">IF(H42=0,0,(INDEX(Data[PPSAS Code],MATCH(C42&amp;H42,Data[Check/Serial Number]&amp;Data[Series],0))))</f>
        <v>2020101001</v>
      </c>
      <c r="P42" s="209">
        <f t="array" ref="P42">SUM(IF((Data[Check/Serial Number]=$C42)*(Data[PPSAS Code]=$O42),Data[Debit]))</f>
        <v>446.74</v>
      </c>
      <c r="Q42" s="223">
        <f t="shared" si="2"/>
        <v>24581.87</v>
      </c>
    </row>
    <row r="43" spans="1:17" ht="51" x14ac:dyDescent="0.25">
      <c r="A43" s="206">
        <f t="array" ref="A43">IF(B43=0,0,(INDEX(Data!$B$13:$B$73,MATCH(B43,Data!$C$13:$C$73,0))))</f>
        <v>45344</v>
      </c>
      <c r="B43" s="360" t="s">
        <v>1374</v>
      </c>
      <c r="C43" s="365" t="str">
        <f t="shared" si="0"/>
        <v>1799857</v>
      </c>
      <c r="D43" s="218" t="str">
        <f t="array" ref="D43">IF(B43=0,0,(INDEX(Data!$J$13:$J$73,MATCH(B43,Data!$C$13:$C$73,0))))</f>
        <v>LBP for the account of BIR</v>
      </c>
      <c r="E43" s="219" t="str">
        <f t="array" ref="E43">IF(B43=0,0,(INDEX(Data!$K$13:$K$73,MATCH(B43,Data!$C$13:$C$73,0))))</f>
        <v>Remit Withholding Tax of of Emerson A. Delos Santos &amp; 1 other of NIA Pangasinan IMO (CARP), for the month of February, 2024</v>
      </c>
      <c r="F43" s="220">
        <v>2</v>
      </c>
      <c r="G43" s="220"/>
      <c r="H43" s="220">
        <v>1</v>
      </c>
      <c r="I43" s="209"/>
      <c r="J43" s="221" t="str">
        <f t="array" ref="J43">IF(F43=0,0,(INDEX(Data[PPSAS Code],MATCH(C43&amp;F43,Data[Check/Serial Number]&amp;Data[Series],0))))</f>
        <v>1010202000FO</v>
      </c>
      <c r="K43" s="211">
        <f t="array" ref="K43">SUM(IF((Data[Check/Serial Number]=C43)*(Data[PPSAS Code]=(J43)),Data[Credit]))</f>
        <v>1283.04</v>
      </c>
      <c r="L43" s="211">
        <f t="shared" si="3"/>
        <v>16935206.149999999</v>
      </c>
      <c r="M43" s="222">
        <f t="array" ref="M43">IF(G43=0,0,(INDEX(Data[PPSAS Code],MATCH(C43&amp;G43,Data[Check/Serial Number]&amp;Data[Series],0))))</f>
        <v>0</v>
      </c>
      <c r="N43" s="209">
        <f t="array" ref="N43">SUM(IF((Data[Check/Serial Number]=C43)*(Data[PPSAS Code]=(M43)),Data[Credit]))</f>
        <v>0</v>
      </c>
      <c r="O43" s="221">
        <f t="array" ref="O43">IF(H43=0,0,(INDEX(Data[PPSAS Code],MATCH(C43&amp;H43,Data[Check/Serial Number]&amp;Data[Series],0))))</f>
        <v>2020101001</v>
      </c>
      <c r="P43" s="209">
        <f t="array" ref="P43">SUM(IF((Data[Check/Serial Number]=$C43)*(Data[PPSAS Code]=$O43),Data[Debit]))</f>
        <v>1283.04</v>
      </c>
      <c r="Q43" s="223">
        <f t="shared" si="2"/>
        <v>24581.87</v>
      </c>
    </row>
    <row r="44" spans="1:17" ht="63.75" x14ac:dyDescent="0.25">
      <c r="A44" s="206">
        <f t="array" ref="A44">IF(B44=0,0,(INDEX(Data!$B$13:$B$73,MATCH(B44,Data!$C$13:$C$73,0))))</f>
        <v>45344</v>
      </c>
      <c r="B44" s="360" t="s">
        <v>1378</v>
      </c>
      <c r="C44" s="365" t="str">
        <f t="shared" si="0"/>
        <v>DM-PHIC-2024-02-0002</v>
      </c>
      <c r="D44" s="218" t="str">
        <f t="array" ref="D44">IF(B44=0,0,(INDEX(Data!$J$13:$J$73,MATCH(B44,Data!$C$13:$C$73,0))))</f>
        <v>Philippine Health Insurance Corporation</v>
      </c>
      <c r="E44" s="219" t="str">
        <f t="array" ref="E44">IF(B44=0,0,(INDEX(Data!$K$13:$K$73,MATCH(B44,Data!$C$13:$C$73,0))))</f>
        <v>Remit PHIC Premiums (Personal &amp; Government Shares) of Emerson A. Delos Santos &amp; 2 others of NIA Pangasinan IMO (CARP), for the month of February, 2024</v>
      </c>
      <c r="F44" s="220"/>
      <c r="G44" s="220"/>
      <c r="H44" s="220">
        <v>1</v>
      </c>
      <c r="I44" s="209"/>
      <c r="J44" s="221">
        <f t="array" ref="J44">IF(F44=0,0,(INDEX(Data[PPSAS Code],MATCH(C44&amp;F44,Data[Check/Serial Number]&amp;Data[Series],0))))</f>
        <v>0</v>
      </c>
      <c r="K44" s="211">
        <f t="array" ref="K44">SUM(IF((Data[Check/Serial Number]=C44)*(Data[PPSAS Code]=(J44)),Data[Credit]))</f>
        <v>0</v>
      </c>
      <c r="L44" s="211">
        <f t="shared" si="3"/>
        <v>16935206.149999999</v>
      </c>
      <c r="M44" s="222">
        <f t="array" ref="M44">IF(G44=0,0,(INDEX(Data[PPSAS Code],MATCH(C44&amp;G44,Data[Check/Serial Number]&amp;Data[Series],0))))</f>
        <v>0</v>
      </c>
      <c r="N44" s="209">
        <f t="array" ref="N44">SUM(IF((Data[Check/Serial Number]=C44)*(Data[PPSAS Code]=(M44)),Data[Credit]))</f>
        <v>0</v>
      </c>
      <c r="O44" s="221">
        <f t="array" ref="O44">IF(H44=0,0,(INDEX(Data[PPSAS Code],MATCH(C44&amp;H44,Data[Check/Serial Number]&amp;Data[Series],0))))</f>
        <v>5010303000</v>
      </c>
      <c r="P44" s="209">
        <f t="array" ref="P44">SUM(IF((Data[Check/Serial Number]=$C44)*(Data[PPSAS Code]=$O44),Data[Debit]))</f>
        <v>1986.23</v>
      </c>
      <c r="Q44" s="223">
        <f t="shared" si="2"/>
        <v>26568.1</v>
      </c>
    </row>
    <row r="45" spans="1:17" ht="63.75" x14ac:dyDescent="0.25">
      <c r="A45" s="206">
        <f t="array" ref="A45">IF(B45=0,0,(INDEX(Data!$B$13:$B$73,MATCH(B45,Data!$C$13:$C$73,0))))</f>
        <v>45344</v>
      </c>
      <c r="B45" s="360" t="s">
        <v>1378</v>
      </c>
      <c r="C45" s="365" t="str">
        <f t="shared" ref="C45:C48" si="5">IF(B45=0,C44,B45)</f>
        <v>DM-PHIC-2024-02-0002</v>
      </c>
      <c r="D45" s="218" t="str">
        <f t="array" ref="D45">IF(B45=0,0,(INDEX(Data!$J$13:$J$73,MATCH(B45,Data!$C$13:$C$73,0))))</f>
        <v>Philippine Health Insurance Corporation</v>
      </c>
      <c r="E45" s="219" t="str">
        <f t="array" ref="E45">IF(B45=0,0,(INDEX(Data!$K$13:$K$73,MATCH(B45,Data!$C$13:$C$73,0))))</f>
        <v>Remit PHIC Premiums (Personal &amp; Government Shares) of Emerson A. Delos Santos &amp; 2 others of NIA Pangasinan IMO (CARP), for the month of February, 2024</v>
      </c>
      <c r="F45" s="220">
        <v>3</v>
      </c>
      <c r="G45" s="220"/>
      <c r="H45" s="220">
        <v>2</v>
      </c>
      <c r="I45" s="209"/>
      <c r="J45" s="221" t="str">
        <f t="array" ref="J45">IF(F45=0,0,(INDEX(Data[PPSAS Code],MATCH(C45&amp;F45,Data[Check/Serial Number]&amp;Data[Series],0))))</f>
        <v>1010202000FO</v>
      </c>
      <c r="K45" s="211">
        <f t="array" ref="K45">SUM(IF((Data[Check/Serial Number]=C45)*(Data[PPSAS Code]=(J45)),Data[Credit]))</f>
        <v>3972.45</v>
      </c>
      <c r="L45" s="211">
        <f>L44+I45-K45</f>
        <v>16931233.699999999</v>
      </c>
      <c r="M45" s="222">
        <f t="array" ref="M45">IF(G45=0,0,(INDEX(Data[PPSAS Code],MATCH(C45&amp;G45,Data[Check/Serial Number]&amp;Data[Series],0))))</f>
        <v>0</v>
      </c>
      <c r="N45" s="209">
        <f t="array" ref="N45">SUM(IF((Data[Check/Serial Number]=C45)*(Data[PPSAS Code]=(M45)),Data[Credit]))</f>
        <v>0</v>
      </c>
      <c r="O45" s="221">
        <f t="array" ref="O45">IF(H45=0,0,(INDEX(Data[PPSAS Code],MATCH(C45&amp;H45,Data[Check/Serial Number]&amp;Data[Series],0))))</f>
        <v>2020104000</v>
      </c>
      <c r="P45" s="209">
        <f t="array" ref="P45">SUM(IF((Data[Check/Serial Number]=$C45)*(Data[PPSAS Code]=$O45),Data[Debit]))</f>
        <v>1986.22</v>
      </c>
      <c r="Q45" s="223">
        <f t="shared" si="2"/>
        <v>24581.87</v>
      </c>
    </row>
    <row r="46" spans="1:17" ht="63.75" x14ac:dyDescent="0.25">
      <c r="A46" s="206">
        <f t="array" ref="A46">IF(B46=0,0,(INDEX(Data!$B$13:$B$73,MATCH(B46,Data!$C$13:$C$73,0))))</f>
        <v>45344</v>
      </c>
      <c r="B46" s="360" t="s">
        <v>1379</v>
      </c>
      <c r="C46" s="365" t="str">
        <f t="shared" si="5"/>
        <v>DM-PHIC-2024-02-0003</v>
      </c>
      <c r="D46" s="218" t="str">
        <f t="array" ref="D46">IF(B46=0,0,(INDEX(Data!$J$13:$J$73,MATCH(B46,Data!$C$13:$C$73,0))))</f>
        <v>Philippine Health Insurance Corporation</v>
      </c>
      <c r="E46" s="219" t="str">
        <f>IF(B46=0,0,(INDEX(Data!$K$13:$K$73,MATCH(B46,Data!$C$13:$C$73,0))))</f>
        <v>Remit PHIC Premiums (Personal &amp; Government Shares) of Jerico T. Baraquio &amp; 2 others of NIA Pangasinan IMO (CARP), for the month of February, 2024</v>
      </c>
      <c r="F46" s="220"/>
      <c r="G46" s="220"/>
      <c r="H46" s="220">
        <v>1</v>
      </c>
      <c r="I46" s="209"/>
      <c r="J46" s="221">
        <f t="array" ref="J46">IF(F46=0,0,(INDEX(Data[PPSAS Code],MATCH(C46&amp;F46,Data[Check/Serial Number]&amp;Data[Series],0))))</f>
        <v>0</v>
      </c>
      <c r="K46" s="211">
        <f t="array" ref="K46">SUM(IF((Data[Check/Serial Number]=C46)*(Data[PPSAS Code]=(J46)),Data[Credit]))</f>
        <v>0</v>
      </c>
      <c r="L46" s="211">
        <f t="shared" si="3"/>
        <v>16931233.699999999</v>
      </c>
      <c r="M46" s="222">
        <f t="array" ref="M46">IF(G46=0,0,(INDEX(Data[PPSAS Code],MATCH(C46&amp;G46,Data[Check/Serial Number]&amp;Data[Series],0))))</f>
        <v>0</v>
      </c>
      <c r="N46" s="209">
        <f t="array" ref="N46">SUM(IF((Data[Check/Serial Number]=C46)*(Data[PPSAS Code]=(M46)),Data[Credit]))</f>
        <v>0</v>
      </c>
      <c r="O46" s="221">
        <f t="array" ref="O46">IF(H46=0,0,(INDEX(Data[PPSAS Code],MATCH(C46&amp;H46,Data[Check/Serial Number]&amp;Data[Series],0))))</f>
        <v>5010303000</v>
      </c>
      <c r="P46" s="209">
        <f t="array" ref="P46">SUM(IF((Data[Check/Serial Number]=$C46)*(Data[PPSAS Code]=$O46),Data[Debit]))</f>
        <v>2025</v>
      </c>
      <c r="Q46" s="223">
        <f t="shared" si="2"/>
        <v>26606.87</v>
      </c>
    </row>
    <row r="47" spans="1:17" ht="63.75" x14ac:dyDescent="0.25">
      <c r="A47" s="206">
        <f t="array" ref="A47">IF(B47=0,0,(INDEX(Data!$B$13:$B$73,MATCH(B47,Data!$C$13:$C$73,0))))</f>
        <v>45344</v>
      </c>
      <c r="B47" s="360" t="s">
        <v>1379</v>
      </c>
      <c r="C47" s="365" t="str">
        <f t="shared" ref="C47" si="6">IF(B47=0,C46,B47)</f>
        <v>DM-PHIC-2024-02-0003</v>
      </c>
      <c r="D47" s="218" t="str">
        <f t="array" ref="D47">IF(B47=0,0,(INDEX(Data!$J$13:$J$73,MATCH(B47,Data!$C$13:$C$73,0))))</f>
        <v>Philippine Health Insurance Corporation</v>
      </c>
      <c r="E47" s="219" t="str">
        <f t="array" ref="E47">IF(B47=0,0,(INDEX(Data!$K$13:$K$73,MATCH(B47,Data!$C$13:$C$73,0))))</f>
        <v>Remit PHIC Premiums (Personal &amp; Government Shares) of Jerico T. Baraquio &amp; 2 others of NIA Pangasinan IMO (CARP), for the month of February, 2024</v>
      </c>
      <c r="F47" s="220">
        <v>3</v>
      </c>
      <c r="G47" s="220"/>
      <c r="H47" s="220">
        <v>2</v>
      </c>
      <c r="I47" s="209"/>
      <c r="J47" s="221" t="str">
        <f t="array" ref="J47">IF(F47=0,0,(INDEX(Data[PPSAS Code],MATCH(C47&amp;F47,Data[Check/Serial Number]&amp;Data[Series],0))))</f>
        <v>1010202000FO</v>
      </c>
      <c r="K47" s="211">
        <f t="array" ref="K47">SUM(IF((Data[Check/Serial Number]=C47)*(Data[PPSAS Code]=(J47)),Data[Credit]))</f>
        <v>4050</v>
      </c>
      <c r="L47" s="211">
        <f>L46+I47-K47</f>
        <v>16927183.699999999</v>
      </c>
      <c r="M47" s="222">
        <f t="array" ref="M47">IF(G47=0,0,(INDEX(Data[PPSAS Code],MATCH(C47&amp;G47,Data[Check/Serial Number]&amp;Data[Series],0))))</f>
        <v>0</v>
      </c>
      <c r="N47" s="209">
        <f t="array" ref="N47">SUM(IF((Data[Check/Serial Number]=C47)*(Data[PPSAS Code]=(M47)),Data[Credit]))</f>
        <v>0</v>
      </c>
      <c r="O47" s="221">
        <f t="array" ref="O47">IF(H47=0,0,(INDEX(Data[PPSAS Code],MATCH(C47&amp;H47,Data[Check/Serial Number]&amp;Data[Series],0))))</f>
        <v>2020104000</v>
      </c>
      <c r="P47" s="209">
        <f t="array" ref="P47">SUM(IF((Data[Check/Serial Number]=$C47)*(Data[PPSAS Code]=$O47),Data[Debit]))</f>
        <v>2025</v>
      </c>
      <c r="Q47" s="223">
        <f t="shared" si="2"/>
        <v>24581.87</v>
      </c>
    </row>
    <row r="48" spans="1:17" ht="51" x14ac:dyDescent="0.25">
      <c r="A48" s="206">
        <f t="array" ref="A48">IF(B48=0,0,(INDEX(Data!$B$13:$B$73,MATCH(B48,Data!$C$13:$C$73,0))))</f>
        <v>45344</v>
      </c>
      <c r="B48" s="360" t="s">
        <v>1386</v>
      </c>
      <c r="C48" s="365" t="str">
        <f t="shared" si="5"/>
        <v>DM-PAYROLL-2024-02-0004A</v>
      </c>
      <c r="D48" s="218" t="str">
        <f t="array" ref="D48">IF(B48=0,0,(INDEX(Data!$J$13:$J$73,MATCH(B48,Data!$C$13:$C$73,0))))</f>
        <v>Emerson A. Delos Santos &amp; 1 other</v>
      </c>
      <c r="E48" s="219" t="str">
        <f t="array" ref="E48">IF(B48=0,0,(INDEX(Data!$K$13:$K$73,MATCH(B48,Data!$C$13:$C$73,0))))</f>
        <v>Payment of Salaries and Allowances of Emerson A. Delos Santos &amp; 1 other of NIA Pangasinan IMO (CARP) for the period of February 1-29, 2024</v>
      </c>
      <c r="F48" s="220">
        <v>1</v>
      </c>
      <c r="G48" s="220"/>
      <c r="H48" s="220"/>
      <c r="I48" s="209"/>
      <c r="J48" s="221" t="str">
        <f t="array" ref="J48">IF(F48=0,0,(INDEX(Data[PPSAS Code],MATCH(C48&amp;F48,Data[Check/Serial Number]&amp;Data[Series],0))))</f>
        <v>1010202000FO</v>
      </c>
      <c r="K48" s="211">
        <f t="array" ref="K48">SUM(IF((Data[Check/Serial Number]=C48)*(Data[PPSAS Code]=(J48)),Data[Credit]))</f>
        <v>24581.87</v>
      </c>
      <c r="L48" s="211">
        <f>L47+I48-K48</f>
        <v>16902601.829999998</v>
      </c>
      <c r="M48" s="222">
        <f t="array" ref="M48">IF(G48=0,0,(INDEX(Data[PPSAS Code],MATCH(C48&amp;G48,Data[Check/Serial Number]&amp;Data[Series],0))))</f>
        <v>0</v>
      </c>
      <c r="N48" s="209">
        <f t="array" ref="N48">SUM(IF((Data[Check/Serial Number]=C48)*(Data[PPSAS Code]=(M48)),Data[Credit]))</f>
        <v>0</v>
      </c>
      <c r="O48" s="221">
        <f t="array" ref="O48">IF(H48=0,0,(INDEX(Data[PPSAS Code],MATCH(C48&amp;H48,Data[Check/Serial Number]&amp;Data[Series],0))))</f>
        <v>0</v>
      </c>
      <c r="P48" s="209">
        <f t="array" ref="P48">SUM(IF((Data[Check/Serial Number]=$C48)*(Data[PPSAS Code]=$O48),Data[Debit]))</f>
        <v>0</v>
      </c>
      <c r="Q48" s="223">
        <f>Q47+(P48)-(K48+N48)</f>
        <v>0</v>
      </c>
    </row>
    <row r="49" spans="1:17" ht="16.5" thickBot="1" x14ac:dyDescent="0.3">
      <c r="A49" s="396" t="s">
        <v>106</v>
      </c>
      <c r="B49" s="397"/>
      <c r="C49" s="397"/>
      <c r="D49" s="397"/>
      <c r="E49" s="398"/>
      <c r="F49" s="224"/>
      <c r="G49" s="224"/>
      <c r="H49" s="224"/>
      <c r="I49" s="225">
        <f>SUM(I9:I48)</f>
        <v>293607.33</v>
      </c>
      <c r="J49" s="226"/>
      <c r="K49" s="227">
        <f>SUM(K9:K48)</f>
        <v>3760576.18</v>
      </c>
      <c r="L49" s="227"/>
      <c r="M49" s="228"/>
      <c r="N49" s="225">
        <f>SUM(N9:N48)</f>
        <v>30486.58</v>
      </c>
      <c r="O49" s="229"/>
      <c r="P49" s="225">
        <f>SUM(P9:P48)</f>
        <v>3791062.76</v>
      </c>
      <c r="Q49" s="213"/>
    </row>
    <row r="50" spans="1:17" x14ac:dyDescent="0.25">
      <c r="P50" s="230">
        <f>K49+N49-P49</f>
        <v>0</v>
      </c>
    </row>
    <row r="51" spans="1:17" x14ac:dyDescent="0.25">
      <c r="P51" s="230"/>
    </row>
    <row r="52" spans="1:17" ht="70.5" customHeight="1" x14ac:dyDescent="0.25">
      <c r="J52" s="386" t="s">
        <v>1391</v>
      </c>
      <c r="K52" s="386"/>
      <c r="L52" s="386"/>
      <c r="M52" s="386"/>
      <c r="N52" s="386"/>
      <c r="O52" s="386"/>
      <c r="P52" s="386"/>
      <c r="Q52" s="386"/>
    </row>
    <row r="53" spans="1:17" x14ac:dyDescent="0.25">
      <c r="P53" s="230"/>
    </row>
    <row r="54" spans="1:17" x14ac:dyDescent="0.25">
      <c r="P54" s="230"/>
    </row>
    <row r="56" spans="1:17" x14ac:dyDescent="0.25">
      <c r="C56" s="167" t="s">
        <v>154</v>
      </c>
      <c r="E56" s="196"/>
      <c r="K56" s="167" t="s">
        <v>146</v>
      </c>
      <c r="N56" s="231"/>
    </row>
    <row r="57" spans="1:17" x14ac:dyDescent="0.25">
      <c r="I57" s="167"/>
      <c r="M57" s="196"/>
      <c r="N57" s="231"/>
      <c r="O57" s="196"/>
    </row>
    <row r="58" spans="1:17" x14ac:dyDescent="0.25">
      <c r="I58" s="167"/>
      <c r="O58" s="196"/>
    </row>
    <row r="59" spans="1:17" x14ac:dyDescent="0.25">
      <c r="A59" s="232" t="str">
        <f>Account!$H$14</f>
        <v>DARIEL F. GABRILLO</v>
      </c>
      <c r="B59" s="363"/>
      <c r="C59" s="363"/>
      <c r="D59" s="232"/>
      <c r="E59" s="232"/>
      <c r="F59" s="168"/>
      <c r="G59" s="168"/>
      <c r="H59" s="168"/>
      <c r="I59" s="232"/>
      <c r="J59" s="232" t="str">
        <f>Account!$H$20</f>
        <v>FRANCIS CARLO L. ZACARIAS</v>
      </c>
      <c r="K59" s="192"/>
      <c r="L59" s="192"/>
      <c r="M59" s="232"/>
      <c r="N59" s="192"/>
      <c r="O59" s="232"/>
      <c r="P59" s="232"/>
    </row>
    <row r="60" spans="1:17" x14ac:dyDescent="0.25">
      <c r="A60" s="192" t="str">
        <f>Account!$H$15</f>
        <v>Cashiering Assistant</v>
      </c>
      <c r="B60" s="361"/>
      <c r="C60" s="361"/>
      <c r="D60" s="192"/>
      <c r="E60" s="192"/>
      <c r="I60" s="192"/>
      <c r="J60" s="192" t="str">
        <f>Account!$H$21</f>
        <v>Chief, Administrative &amp; Finance Section</v>
      </c>
      <c r="K60" s="192"/>
      <c r="L60" s="192"/>
      <c r="M60" s="192"/>
      <c r="N60" s="192"/>
      <c r="O60" s="192"/>
      <c r="P60" s="192"/>
    </row>
  </sheetData>
  <sheetProtection autoFilter="0" pivotTables="0"/>
  <autoFilter ref="D6:D50" xr:uid="{00000000-0009-0000-0000-000004000000}"/>
  <mergeCells count="15">
    <mergeCell ref="J52:Q52"/>
    <mergeCell ref="F6:H7"/>
    <mergeCell ref="Q6:Q8"/>
    <mergeCell ref="D9:E9"/>
    <mergeCell ref="A49:E49"/>
    <mergeCell ref="A6:A8"/>
    <mergeCell ref="B6:B8"/>
    <mergeCell ref="D6:D8"/>
    <mergeCell ref="M7:N7"/>
    <mergeCell ref="I6:I8"/>
    <mergeCell ref="E6:E8"/>
    <mergeCell ref="O6:P6"/>
    <mergeCell ref="J6:N6"/>
    <mergeCell ref="J7:L7"/>
    <mergeCell ref="C6:C8"/>
  </mergeCells>
  <phoneticPr fontId="28" type="noConversion"/>
  <printOptions horizontalCentered="1"/>
  <pageMargins left="0" right="0" top="1" bottom="1" header="0.1" footer="0.1"/>
  <pageSetup paperSize="14" scale="55" orientation="landscape" r:id="rId1"/>
  <headerFooter>
    <oddHeader>&amp;L&amp;G</oddHeader>
    <oddFooter>&amp;L&amp;G
&amp;"Cambria,Italic"NIA-PIMO-AFS-CU-INT-FORM07 Rev.04&amp;CPage &amp;P of &amp;N&amp;R&amp;G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A1:M38"/>
  <sheetViews>
    <sheetView workbookViewId="0">
      <selection activeCell="M12" sqref="M12"/>
    </sheetView>
  </sheetViews>
  <sheetFormatPr defaultRowHeight="15.75" x14ac:dyDescent="0.25"/>
  <cols>
    <col min="1" max="1" width="12.75" style="235" customWidth="1"/>
    <col min="2" max="2" width="18.625" style="235" customWidth="1"/>
    <col min="3" max="3" width="18.5" style="235" customWidth="1"/>
    <col min="4" max="4" width="2.25" style="235" customWidth="1"/>
    <col min="5" max="5" width="2.875" style="235" customWidth="1"/>
    <col min="6" max="6" width="13.5" style="235" customWidth="1"/>
    <col min="7" max="7" width="18" style="235" customWidth="1"/>
    <col min="8" max="8" width="3.125" style="235" customWidth="1"/>
    <col min="9" max="9" width="14.375" style="235" customWidth="1"/>
    <col min="10" max="10" width="17.75" style="235" customWidth="1"/>
    <col min="11" max="11" width="3.125" style="235" customWidth="1"/>
    <col min="12" max="12" width="14.5" style="235" customWidth="1"/>
    <col min="13" max="13" width="18.25" style="235" customWidth="1"/>
    <col min="14" max="16384" width="9" style="235"/>
  </cols>
  <sheetData>
    <row r="1" spans="1:13" x14ac:dyDescent="0.25">
      <c r="A1" s="233" t="s">
        <v>172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</row>
    <row r="2" spans="1:13" x14ac:dyDescent="0.25">
      <c r="A2" s="236">
        <f>Account!$H$2</f>
        <v>45351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3" x14ac:dyDescent="0.25">
      <c r="A3" s="196" t="s">
        <v>168</v>
      </c>
      <c r="B3" s="197" t="s">
        <v>103</v>
      </c>
      <c r="C3" s="192"/>
      <c r="D3" s="192"/>
      <c r="E3" s="237"/>
    </row>
    <row r="4" spans="1:13" x14ac:dyDescent="0.25">
      <c r="A4" s="196" t="s">
        <v>145</v>
      </c>
      <c r="B4" s="197" t="str">
        <f>Account!H3</f>
        <v>NIA PANGASINAN IMO</v>
      </c>
      <c r="C4" s="167"/>
      <c r="D4" s="167"/>
      <c r="E4" s="190"/>
    </row>
    <row r="5" spans="1:13" x14ac:dyDescent="0.25">
      <c r="A5" s="167" t="s">
        <v>169</v>
      </c>
      <c r="B5" s="197" t="str">
        <f>Account!$H$1</f>
        <v>Fund 501 CARP (LBP Account # 0112-1157-30)</v>
      </c>
      <c r="C5" s="167"/>
      <c r="D5" s="167"/>
      <c r="E5" s="190"/>
    </row>
    <row r="7" spans="1:13" x14ac:dyDescent="0.25">
      <c r="A7" s="238" t="s">
        <v>183</v>
      </c>
      <c r="F7" s="238" t="s">
        <v>189</v>
      </c>
      <c r="I7" s="238" t="s">
        <v>190</v>
      </c>
      <c r="L7" s="238" t="s">
        <v>502</v>
      </c>
    </row>
    <row r="9" spans="1:13" x14ac:dyDescent="0.25">
      <c r="A9" s="239"/>
      <c r="B9" s="240" t="s">
        <v>176</v>
      </c>
      <c r="C9" s="239"/>
      <c r="F9" s="240" t="s">
        <v>504</v>
      </c>
      <c r="G9" s="241" t="s">
        <v>503</v>
      </c>
      <c r="I9" s="240" t="s">
        <v>504</v>
      </c>
      <c r="J9" s="241" t="s">
        <v>142</v>
      </c>
      <c r="L9" s="240" t="s">
        <v>174</v>
      </c>
      <c r="M9" s="241" t="s">
        <v>180</v>
      </c>
    </row>
    <row r="10" spans="1:13" x14ac:dyDescent="0.25">
      <c r="A10" s="240" t="s">
        <v>504</v>
      </c>
      <c r="B10" s="239" t="s">
        <v>180</v>
      </c>
      <c r="C10" s="239" t="s">
        <v>184</v>
      </c>
      <c r="F10" s="242" t="s">
        <v>181</v>
      </c>
      <c r="G10" s="243"/>
      <c r="H10" s="244"/>
      <c r="I10" s="242" t="s">
        <v>181</v>
      </c>
      <c r="J10" s="243"/>
      <c r="K10" s="244"/>
      <c r="L10" s="242" t="s">
        <v>181</v>
      </c>
      <c r="M10" s="243">
        <v>16465.38</v>
      </c>
    </row>
    <row r="11" spans="1:13" x14ac:dyDescent="0.25">
      <c r="A11" s="242">
        <v>2020103005</v>
      </c>
      <c r="B11" s="243">
        <v>4000</v>
      </c>
      <c r="C11" s="243">
        <v>4000</v>
      </c>
      <c r="F11" s="242">
        <v>2020103005</v>
      </c>
      <c r="G11" s="243">
        <v>4000</v>
      </c>
      <c r="H11" s="244"/>
      <c r="I11" s="242">
        <v>0</v>
      </c>
      <c r="J11" s="243">
        <v>0</v>
      </c>
      <c r="K11" s="244"/>
      <c r="L11" s="242" t="s">
        <v>1335</v>
      </c>
      <c r="M11" s="243">
        <v>98528.77</v>
      </c>
    </row>
    <row r="12" spans="1:13" x14ac:dyDescent="0.25">
      <c r="A12" s="242">
        <v>1990201000</v>
      </c>
      <c r="B12" s="243">
        <v>3606562.19</v>
      </c>
      <c r="C12" s="243"/>
      <c r="F12" s="242">
        <v>0</v>
      </c>
      <c r="G12" s="243">
        <v>0</v>
      </c>
      <c r="H12" s="244"/>
      <c r="I12" s="242">
        <v>5010102000</v>
      </c>
      <c r="J12" s="243">
        <v>119948.91</v>
      </c>
      <c r="K12" s="244"/>
      <c r="L12" s="242" t="s">
        <v>1336</v>
      </c>
      <c r="M12" s="243">
        <v>3676068.61</v>
      </c>
    </row>
    <row r="13" spans="1:13" x14ac:dyDescent="0.25">
      <c r="A13" s="242">
        <v>2020104000</v>
      </c>
      <c r="B13" s="243">
        <v>4011.22</v>
      </c>
      <c r="C13" s="243">
        <v>4011.22</v>
      </c>
      <c r="F13" s="242">
        <v>2020101001</v>
      </c>
      <c r="G13" s="243">
        <v>1729.78</v>
      </c>
      <c r="H13" s="244"/>
      <c r="I13" s="242">
        <v>5010201000</v>
      </c>
      <c r="J13" s="243">
        <v>9000</v>
      </c>
      <c r="K13" s="244"/>
      <c r="L13" s="242" t="s">
        <v>175</v>
      </c>
      <c r="M13" s="243">
        <v>3791062.76</v>
      </c>
    </row>
    <row r="14" spans="1:13" x14ac:dyDescent="0.25">
      <c r="A14" s="242">
        <v>5010303000</v>
      </c>
      <c r="B14" s="243">
        <v>4011.23</v>
      </c>
      <c r="C14" s="243"/>
      <c r="F14" s="242">
        <v>2020102001</v>
      </c>
      <c r="G14" s="243">
        <v>14440.38</v>
      </c>
      <c r="H14" s="244"/>
      <c r="I14" s="242">
        <v>1990201000</v>
      </c>
      <c r="J14" s="243">
        <v>3606562.19</v>
      </c>
      <c r="K14" s="244"/>
    </row>
    <row r="15" spans="1:13" x14ac:dyDescent="0.25">
      <c r="A15" s="242">
        <v>5010301000</v>
      </c>
      <c r="B15" s="243">
        <v>19253.849999999999</v>
      </c>
      <c r="C15" s="243"/>
      <c r="F15" s="242">
        <v>2020103001</v>
      </c>
      <c r="G15" s="243">
        <v>3328.98</v>
      </c>
      <c r="H15" s="244"/>
      <c r="I15" s="242">
        <v>5010301000</v>
      </c>
      <c r="J15" s="243">
        <v>19253.849999999999</v>
      </c>
      <c r="K15" s="244"/>
    </row>
    <row r="16" spans="1:13" x14ac:dyDescent="0.25">
      <c r="A16" s="242">
        <v>5010304000</v>
      </c>
      <c r="B16" s="243">
        <v>600</v>
      </c>
      <c r="C16" s="243"/>
      <c r="F16" s="242">
        <v>2020104000</v>
      </c>
      <c r="G16" s="243">
        <v>4011.22</v>
      </c>
      <c r="H16" s="244"/>
      <c r="I16" s="242">
        <v>5010304000</v>
      </c>
      <c r="J16" s="243">
        <v>600</v>
      </c>
      <c r="K16" s="244"/>
    </row>
    <row r="17" spans="1:11" x14ac:dyDescent="0.25">
      <c r="A17" s="242">
        <v>5010102000</v>
      </c>
      <c r="B17" s="243">
        <v>119948.91</v>
      </c>
      <c r="C17" s="243"/>
      <c r="F17" s="242">
        <v>2020103002</v>
      </c>
      <c r="G17" s="243">
        <v>2976.22</v>
      </c>
      <c r="H17" s="244"/>
      <c r="I17" s="242">
        <v>2020102001</v>
      </c>
      <c r="J17" s="243">
        <v>14440.38</v>
      </c>
      <c r="K17" s="244"/>
    </row>
    <row r="18" spans="1:11" x14ac:dyDescent="0.25">
      <c r="A18" s="242">
        <v>5010201000</v>
      </c>
      <c r="B18" s="243">
        <v>9000</v>
      </c>
      <c r="C18" s="243"/>
      <c r="F18" s="242" t="s">
        <v>175</v>
      </c>
      <c r="G18" s="243">
        <v>30486.58</v>
      </c>
      <c r="H18" s="244"/>
      <c r="I18" s="242">
        <v>5010302000</v>
      </c>
      <c r="J18" s="243">
        <v>1200</v>
      </c>
      <c r="K18" s="244"/>
    </row>
    <row r="19" spans="1:11" x14ac:dyDescent="0.25">
      <c r="A19" s="242" t="s">
        <v>515</v>
      </c>
      <c r="B19" s="243"/>
      <c r="C19" s="243">
        <v>3760576.18</v>
      </c>
      <c r="I19" s="242">
        <v>2020103001</v>
      </c>
      <c r="J19" s="243">
        <v>3328.98</v>
      </c>
    </row>
    <row r="20" spans="1:11" x14ac:dyDescent="0.25">
      <c r="A20" s="242">
        <v>2020101001</v>
      </c>
      <c r="B20" s="243">
        <v>1729.78</v>
      </c>
      <c r="C20" s="243">
        <v>1729.78</v>
      </c>
      <c r="I20" s="242">
        <v>2020103002</v>
      </c>
      <c r="J20" s="243">
        <v>2976.22</v>
      </c>
    </row>
    <row r="21" spans="1:11" x14ac:dyDescent="0.25">
      <c r="A21" s="242">
        <v>2020102001</v>
      </c>
      <c r="B21" s="243">
        <v>14440.38</v>
      </c>
      <c r="C21" s="243">
        <v>14440.38</v>
      </c>
      <c r="I21" s="242">
        <v>2020103005</v>
      </c>
      <c r="J21" s="243">
        <v>4000</v>
      </c>
    </row>
    <row r="22" spans="1:11" x14ac:dyDescent="0.25">
      <c r="A22" s="242">
        <v>2020103001</v>
      </c>
      <c r="B22" s="243">
        <v>3328.98</v>
      </c>
      <c r="C22" s="243">
        <v>3328.98</v>
      </c>
      <c r="I22" s="242">
        <v>2020101001</v>
      </c>
      <c r="J22" s="243">
        <v>1729.78</v>
      </c>
    </row>
    <row r="23" spans="1:11" x14ac:dyDescent="0.25">
      <c r="A23" s="242">
        <v>2020103002</v>
      </c>
      <c r="B23" s="243">
        <v>2976.22</v>
      </c>
      <c r="C23" s="243">
        <v>2976.22</v>
      </c>
      <c r="I23" s="242">
        <v>5010303000</v>
      </c>
      <c r="J23" s="243">
        <v>4011.23</v>
      </c>
    </row>
    <row r="24" spans="1:11" x14ac:dyDescent="0.25">
      <c r="A24" s="242">
        <v>5010302000</v>
      </c>
      <c r="B24" s="243">
        <v>1200</v>
      </c>
      <c r="C24" s="243"/>
      <c r="I24" s="242">
        <v>2020104000</v>
      </c>
      <c r="J24" s="243">
        <v>4011.22</v>
      </c>
    </row>
    <row r="25" spans="1:11" x14ac:dyDescent="0.25">
      <c r="A25" s="242" t="s">
        <v>175</v>
      </c>
      <c r="B25" s="243">
        <v>3791062.76</v>
      </c>
      <c r="C25" s="243">
        <v>3791062.76</v>
      </c>
      <c r="I25" s="242" t="s">
        <v>175</v>
      </c>
      <c r="J25" s="243">
        <v>3791062.76</v>
      </c>
    </row>
    <row r="26" spans="1:11" x14ac:dyDescent="0.25">
      <c r="I26"/>
      <c r="J26"/>
    </row>
    <row r="34" spans="1:6" x14ac:dyDescent="0.25">
      <c r="A34" s="235" t="s">
        <v>154</v>
      </c>
    </row>
    <row r="37" spans="1:6" x14ac:dyDescent="0.25">
      <c r="B37" s="233" t="str">
        <f>Account!H14</f>
        <v>DARIEL F. GABRILLO</v>
      </c>
      <c r="C37" s="234"/>
      <c r="D37" s="234"/>
      <c r="E37" s="234"/>
      <c r="F37" s="234"/>
    </row>
    <row r="38" spans="1:6" x14ac:dyDescent="0.25">
      <c r="B38" s="234" t="str">
        <f>Account!H15</f>
        <v>Cashiering Assistant</v>
      </c>
      <c r="C38" s="234"/>
      <c r="D38" s="234"/>
      <c r="E38" s="234"/>
      <c r="F38" s="234"/>
    </row>
  </sheetData>
  <printOptions horizontalCentered="1"/>
  <pageMargins left="1.35" right="0.25" top="1.25" bottom="0.5" header="0.31496062992126" footer="0.31496062992126"/>
  <pageSetup scale="71" orientation="landscape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S190"/>
  <sheetViews>
    <sheetView zoomScale="70" zoomScaleNormal="70" workbookViewId="0">
      <selection activeCell="D13" sqref="D13"/>
    </sheetView>
  </sheetViews>
  <sheetFormatPr defaultColWidth="9.625" defaultRowHeight="15.75" x14ac:dyDescent="0.25"/>
  <cols>
    <col min="1" max="1" width="20.5" style="272" customWidth="1"/>
    <col min="2" max="2" width="20.5" style="272" hidden="1" customWidth="1"/>
    <col min="3" max="3" width="25.625" style="272" customWidth="1"/>
    <col min="4" max="4" width="30.625" style="272" customWidth="1"/>
    <col min="5" max="5" width="20.5" style="272" customWidth="1"/>
    <col min="6" max="6" width="17.625" style="272" customWidth="1"/>
    <col min="7" max="7" width="35.625" style="272" customWidth="1"/>
    <col min="8" max="8" width="15.125" style="272" customWidth="1"/>
    <col min="9" max="9" width="80.625" style="309" customWidth="1"/>
    <col min="10" max="10" width="20.5" style="188" customWidth="1"/>
    <col min="11" max="11" width="8" style="272" hidden="1" customWidth="1"/>
    <col min="12" max="12" width="8" style="272" customWidth="1"/>
    <col min="13" max="13" width="13.75" style="272" bestFit="1" customWidth="1"/>
    <col min="14" max="14" width="24.125" style="272" bestFit="1" customWidth="1"/>
    <col min="15" max="15" width="27.875" style="272" bestFit="1" customWidth="1"/>
    <col min="16" max="16" width="18.5" style="272" bestFit="1" customWidth="1"/>
    <col min="17" max="17" width="27.125" style="272" bestFit="1" customWidth="1"/>
    <col min="18" max="18" width="36.875" style="272" bestFit="1" customWidth="1"/>
    <col min="19" max="19" width="14.875" style="272" bestFit="1" customWidth="1"/>
    <col min="20" max="20" width="143.375" style="272" bestFit="1" customWidth="1"/>
    <col min="21" max="21" width="12.875" style="272" bestFit="1" customWidth="1"/>
    <col min="22" max="22" width="12.5" style="272" bestFit="1" customWidth="1"/>
    <col min="23" max="26" width="9.375" style="272" bestFit="1" customWidth="1"/>
    <col min="27" max="252" width="8" style="272" customWidth="1"/>
    <col min="253" max="253" width="5" style="272" customWidth="1"/>
    <col min="254" max="257" width="9.625" style="272"/>
    <col min="258" max="261" width="20.5" style="272" customWidth="1"/>
    <col min="262" max="262" width="17.625" style="272" customWidth="1"/>
    <col min="263" max="263" width="33.75" style="272" customWidth="1"/>
    <col min="264" max="264" width="20.5" style="272" customWidth="1"/>
    <col min="265" max="265" width="37" style="272" customWidth="1"/>
    <col min="266" max="266" width="20.5" style="272" customWidth="1"/>
    <col min="267" max="267" width="0" style="272" hidden="1" customWidth="1"/>
    <col min="268" max="508" width="8" style="272" customWidth="1"/>
    <col min="509" max="509" width="5" style="272" customWidth="1"/>
    <col min="510" max="513" width="9.625" style="272"/>
    <col min="514" max="517" width="20.5" style="272" customWidth="1"/>
    <col min="518" max="518" width="17.625" style="272" customWidth="1"/>
    <col min="519" max="519" width="33.75" style="272" customWidth="1"/>
    <col min="520" max="520" width="20.5" style="272" customWidth="1"/>
    <col min="521" max="521" width="37" style="272" customWidth="1"/>
    <col min="522" max="522" width="20.5" style="272" customWidth="1"/>
    <col min="523" max="523" width="0" style="272" hidden="1" customWidth="1"/>
    <col min="524" max="764" width="8" style="272" customWidth="1"/>
    <col min="765" max="765" width="5" style="272" customWidth="1"/>
    <col min="766" max="769" width="9.625" style="272"/>
    <col min="770" max="773" width="20.5" style="272" customWidth="1"/>
    <col min="774" max="774" width="17.625" style="272" customWidth="1"/>
    <col min="775" max="775" width="33.75" style="272" customWidth="1"/>
    <col min="776" max="776" width="20.5" style="272" customWidth="1"/>
    <col min="777" max="777" width="37" style="272" customWidth="1"/>
    <col min="778" max="778" width="20.5" style="272" customWidth="1"/>
    <col min="779" max="779" width="0" style="272" hidden="1" customWidth="1"/>
    <col min="780" max="1020" width="8" style="272" customWidth="1"/>
    <col min="1021" max="1021" width="5" style="272" customWidth="1"/>
    <col min="1022" max="1025" width="9.625" style="272"/>
    <col min="1026" max="1029" width="20.5" style="272" customWidth="1"/>
    <col min="1030" max="1030" width="17.625" style="272" customWidth="1"/>
    <col min="1031" max="1031" width="33.75" style="272" customWidth="1"/>
    <col min="1032" max="1032" width="20.5" style="272" customWidth="1"/>
    <col min="1033" max="1033" width="37" style="272" customWidth="1"/>
    <col min="1034" max="1034" width="20.5" style="272" customWidth="1"/>
    <col min="1035" max="1035" width="0" style="272" hidden="1" customWidth="1"/>
    <col min="1036" max="1276" width="8" style="272" customWidth="1"/>
    <col min="1277" max="1277" width="5" style="272" customWidth="1"/>
    <col min="1278" max="1281" width="9.625" style="272"/>
    <col min="1282" max="1285" width="20.5" style="272" customWidth="1"/>
    <col min="1286" max="1286" width="17.625" style="272" customWidth="1"/>
    <col min="1287" max="1287" width="33.75" style="272" customWidth="1"/>
    <col min="1288" max="1288" width="20.5" style="272" customWidth="1"/>
    <col min="1289" max="1289" width="37" style="272" customWidth="1"/>
    <col min="1290" max="1290" width="20.5" style="272" customWidth="1"/>
    <col min="1291" max="1291" width="0" style="272" hidden="1" customWidth="1"/>
    <col min="1292" max="1532" width="8" style="272" customWidth="1"/>
    <col min="1533" max="1533" width="5" style="272" customWidth="1"/>
    <col min="1534" max="1537" width="9.625" style="272"/>
    <col min="1538" max="1541" width="20.5" style="272" customWidth="1"/>
    <col min="1542" max="1542" width="17.625" style="272" customWidth="1"/>
    <col min="1543" max="1543" width="33.75" style="272" customWidth="1"/>
    <col min="1544" max="1544" width="20.5" style="272" customWidth="1"/>
    <col min="1545" max="1545" width="37" style="272" customWidth="1"/>
    <col min="1546" max="1546" width="20.5" style="272" customWidth="1"/>
    <col min="1547" max="1547" width="0" style="272" hidden="1" customWidth="1"/>
    <col min="1548" max="1788" width="8" style="272" customWidth="1"/>
    <col min="1789" max="1789" width="5" style="272" customWidth="1"/>
    <col min="1790" max="1793" width="9.625" style="272"/>
    <col min="1794" max="1797" width="20.5" style="272" customWidth="1"/>
    <col min="1798" max="1798" width="17.625" style="272" customWidth="1"/>
    <col min="1799" max="1799" width="33.75" style="272" customWidth="1"/>
    <col min="1800" max="1800" width="20.5" style="272" customWidth="1"/>
    <col min="1801" max="1801" width="37" style="272" customWidth="1"/>
    <col min="1802" max="1802" width="20.5" style="272" customWidth="1"/>
    <col min="1803" max="1803" width="0" style="272" hidden="1" customWidth="1"/>
    <col min="1804" max="2044" width="8" style="272" customWidth="1"/>
    <col min="2045" max="2045" width="5" style="272" customWidth="1"/>
    <col min="2046" max="2049" width="9.625" style="272"/>
    <col min="2050" max="2053" width="20.5" style="272" customWidth="1"/>
    <col min="2054" max="2054" width="17.625" style="272" customWidth="1"/>
    <col min="2055" max="2055" width="33.75" style="272" customWidth="1"/>
    <col min="2056" max="2056" width="20.5" style="272" customWidth="1"/>
    <col min="2057" max="2057" width="37" style="272" customWidth="1"/>
    <col min="2058" max="2058" width="20.5" style="272" customWidth="1"/>
    <col min="2059" max="2059" width="0" style="272" hidden="1" customWidth="1"/>
    <col min="2060" max="2300" width="8" style="272" customWidth="1"/>
    <col min="2301" max="2301" width="5" style="272" customWidth="1"/>
    <col min="2302" max="2305" width="9.625" style="272"/>
    <col min="2306" max="2309" width="20.5" style="272" customWidth="1"/>
    <col min="2310" max="2310" width="17.625" style="272" customWidth="1"/>
    <col min="2311" max="2311" width="33.75" style="272" customWidth="1"/>
    <col min="2312" max="2312" width="20.5" style="272" customWidth="1"/>
    <col min="2313" max="2313" width="37" style="272" customWidth="1"/>
    <col min="2314" max="2314" width="20.5" style="272" customWidth="1"/>
    <col min="2315" max="2315" width="0" style="272" hidden="1" customWidth="1"/>
    <col min="2316" max="2556" width="8" style="272" customWidth="1"/>
    <col min="2557" max="2557" width="5" style="272" customWidth="1"/>
    <col min="2558" max="2561" width="9.625" style="272"/>
    <col min="2562" max="2565" width="20.5" style="272" customWidth="1"/>
    <col min="2566" max="2566" width="17.625" style="272" customWidth="1"/>
    <col min="2567" max="2567" width="33.75" style="272" customWidth="1"/>
    <col min="2568" max="2568" width="20.5" style="272" customWidth="1"/>
    <col min="2569" max="2569" width="37" style="272" customWidth="1"/>
    <col min="2570" max="2570" width="20.5" style="272" customWidth="1"/>
    <col min="2571" max="2571" width="0" style="272" hidden="1" customWidth="1"/>
    <col min="2572" max="2812" width="8" style="272" customWidth="1"/>
    <col min="2813" max="2813" width="5" style="272" customWidth="1"/>
    <col min="2814" max="2817" width="9.625" style="272"/>
    <col min="2818" max="2821" width="20.5" style="272" customWidth="1"/>
    <col min="2822" max="2822" width="17.625" style="272" customWidth="1"/>
    <col min="2823" max="2823" width="33.75" style="272" customWidth="1"/>
    <col min="2824" max="2824" width="20.5" style="272" customWidth="1"/>
    <col min="2825" max="2825" width="37" style="272" customWidth="1"/>
    <col min="2826" max="2826" width="20.5" style="272" customWidth="1"/>
    <col min="2827" max="2827" width="0" style="272" hidden="1" customWidth="1"/>
    <col min="2828" max="3068" width="8" style="272" customWidth="1"/>
    <col min="3069" max="3069" width="5" style="272" customWidth="1"/>
    <col min="3070" max="3073" width="9.625" style="272"/>
    <col min="3074" max="3077" width="20.5" style="272" customWidth="1"/>
    <col min="3078" max="3078" width="17.625" style="272" customWidth="1"/>
    <col min="3079" max="3079" width="33.75" style="272" customWidth="1"/>
    <col min="3080" max="3080" width="20.5" style="272" customWidth="1"/>
    <col min="3081" max="3081" width="37" style="272" customWidth="1"/>
    <col min="3082" max="3082" width="20.5" style="272" customWidth="1"/>
    <col min="3083" max="3083" width="0" style="272" hidden="1" customWidth="1"/>
    <col min="3084" max="3324" width="8" style="272" customWidth="1"/>
    <col min="3325" max="3325" width="5" style="272" customWidth="1"/>
    <col min="3326" max="3329" width="9.625" style="272"/>
    <col min="3330" max="3333" width="20.5" style="272" customWidth="1"/>
    <col min="3334" max="3334" width="17.625" style="272" customWidth="1"/>
    <col min="3335" max="3335" width="33.75" style="272" customWidth="1"/>
    <col min="3336" max="3336" width="20.5" style="272" customWidth="1"/>
    <col min="3337" max="3337" width="37" style="272" customWidth="1"/>
    <col min="3338" max="3338" width="20.5" style="272" customWidth="1"/>
    <col min="3339" max="3339" width="0" style="272" hidden="1" customWidth="1"/>
    <col min="3340" max="3580" width="8" style="272" customWidth="1"/>
    <col min="3581" max="3581" width="5" style="272" customWidth="1"/>
    <col min="3582" max="3585" width="9.625" style="272"/>
    <col min="3586" max="3589" width="20.5" style="272" customWidth="1"/>
    <col min="3590" max="3590" width="17.625" style="272" customWidth="1"/>
    <col min="3591" max="3591" width="33.75" style="272" customWidth="1"/>
    <col min="3592" max="3592" width="20.5" style="272" customWidth="1"/>
    <col min="3593" max="3593" width="37" style="272" customWidth="1"/>
    <col min="3594" max="3594" width="20.5" style="272" customWidth="1"/>
    <col min="3595" max="3595" width="0" style="272" hidden="1" customWidth="1"/>
    <col min="3596" max="3836" width="8" style="272" customWidth="1"/>
    <col min="3837" max="3837" width="5" style="272" customWidth="1"/>
    <col min="3838" max="3841" width="9.625" style="272"/>
    <col min="3842" max="3845" width="20.5" style="272" customWidth="1"/>
    <col min="3846" max="3846" width="17.625" style="272" customWidth="1"/>
    <col min="3847" max="3847" width="33.75" style="272" customWidth="1"/>
    <col min="3848" max="3848" width="20.5" style="272" customWidth="1"/>
    <col min="3849" max="3849" width="37" style="272" customWidth="1"/>
    <col min="3850" max="3850" width="20.5" style="272" customWidth="1"/>
    <col min="3851" max="3851" width="0" style="272" hidden="1" customWidth="1"/>
    <col min="3852" max="4092" width="8" style="272" customWidth="1"/>
    <col min="4093" max="4093" width="5" style="272" customWidth="1"/>
    <col min="4094" max="4097" width="9.625" style="272"/>
    <col min="4098" max="4101" width="20.5" style="272" customWidth="1"/>
    <col min="4102" max="4102" width="17.625" style="272" customWidth="1"/>
    <col min="4103" max="4103" width="33.75" style="272" customWidth="1"/>
    <col min="4104" max="4104" width="20.5" style="272" customWidth="1"/>
    <col min="4105" max="4105" width="37" style="272" customWidth="1"/>
    <col min="4106" max="4106" width="20.5" style="272" customWidth="1"/>
    <col min="4107" max="4107" width="0" style="272" hidden="1" customWidth="1"/>
    <col min="4108" max="4348" width="8" style="272" customWidth="1"/>
    <col min="4349" max="4349" width="5" style="272" customWidth="1"/>
    <col min="4350" max="4353" width="9.625" style="272"/>
    <col min="4354" max="4357" width="20.5" style="272" customWidth="1"/>
    <col min="4358" max="4358" width="17.625" style="272" customWidth="1"/>
    <col min="4359" max="4359" width="33.75" style="272" customWidth="1"/>
    <col min="4360" max="4360" width="20.5" style="272" customWidth="1"/>
    <col min="4361" max="4361" width="37" style="272" customWidth="1"/>
    <col min="4362" max="4362" width="20.5" style="272" customWidth="1"/>
    <col min="4363" max="4363" width="0" style="272" hidden="1" customWidth="1"/>
    <col min="4364" max="4604" width="8" style="272" customWidth="1"/>
    <col min="4605" max="4605" width="5" style="272" customWidth="1"/>
    <col min="4606" max="4609" width="9.625" style="272"/>
    <col min="4610" max="4613" width="20.5" style="272" customWidth="1"/>
    <col min="4614" max="4614" width="17.625" style="272" customWidth="1"/>
    <col min="4615" max="4615" width="33.75" style="272" customWidth="1"/>
    <col min="4616" max="4616" width="20.5" style="272" customWidth="1"/>
    <col min="4617" max="4617" width="37" style="272" customWidth="1"/>
    <col min="4618" max="4618" width="20.5" style="272" customWidth="1"/>
    <col min="4619" max="4619" width="0" style="272" hidden="1" customWidth="1"/>
    <col min="4620" max="4860" width="8" style="272" customWidth="1"/>
    <col min="4861" max="4861" width="5" style="272" customWidth="1"/>
    <col min="4862" max="4865" width="9.625" style="272"/>
    <col min="4866" max="4869" width="20.5" style="272" customWidth="1"/>
    <col min="4870" max="4870" width="17.625" style="272" customWidth="1"/>
    <col min="4871" max="4871" width="33.75" style="272" customWidth="1"/>
    <col min="4872" max="4872" width="20.5" style="272" customWidth="1"/>
    <col min="4873" max="4873" width="37" style="272" customWidth="1"/>
    <col min="4874" max="4874" width="20.5" style="272" customWidth="1"/>
    <col min="4875" max="4875" width="0" style="272" hidden="1" customWidth="1"/>
    <col min="4876" max="5116" width="8" style="272" customWidth="1"/>
    <col min="5117" max="5117" width="5" style="272" customWidth="1"/>
    <col min="5118" max="5121" width="9.625" style="272"/>
    <col min="5122" max="5125" width="20.5" style="272" customWidth="1"/>
    <col min="5126" max="5126" width="17.625" style="272" customWidth="1"/>
    <col min="5127" max="5127" width="33.75" style="272" customWidth="1"/>
    <col min="5128" max="5128" width="20.5" style="272" customWidth="1"/>
    <col min="5129" max="5129" width="37" style="272" customWidth="1"/>
    <col min="5130" max="5130" width="20.5" style="272" customWidth="1"/>
    <col min="5131" max="5131" width="0" style="272" hidden="1" customWidth="1"/>
    <col min="5132" max="5372" width="8" style="272" customWidth="1"/>
    <col min="5373" max="5373" width="5" style="272" customWidth="1"/>
    <col min="5374" max="5377" width="9.625" style="272"/>
    <col min="5378" max="5381" width="20.5" style="272" customWidth="1"/>
    <col min="5382" max="5382" width="17.625" style="272" customWidth="1"/>
    <col min="5383" max="5383" width="33.75" style="272" customWidth="1"/>
    <col min="5384" max="5384" width="20.5" style="272" customWidth="1"/>
    <col min="5385" max="5385" width="37" style="272" customWidth="1"/>
    <col min="5386" max="5386" width="20.5" style="272" customWidth="1"/>
    <col min="5387" max="5387" width="0" style="272" hidden="1" customWidth="1"/>
    <col min="5388" max="5628" width="8" style="272" customWidth="1"/>
    <col min="5629" max="5629" width="5" style="272" customWidth="1"/>
    <col min="5630" max="5633" width="9.625" style="272"/>
    <col min="5634" max="5637" width="20.5" style="272" customWidth="1"/>
    <col min="5638" max="5638" width="17.625" style="272" customWidth="1"/>
    <col min="5639" max="5639" width="33.75" style="272" customWidth="1"/>
    <col min="5640" max="5640" width="20.5" style="272" customWidth="1"/>
    <col min="5641" max="5641" width="37" style="272" customWidth="1"/>
    <col min="5642" max="5642" width="20.5" style="272" customWidth="1"/>
    <col min="5643" max="5643" width="0" style="272" hidden="1" customWidth="1"/>
    <col min="5644" max="5884" width="8" style="272" customWidth="1"/>
    <col min="5885" max="5885" width="5" style="272" customWidth="1"/>
    <col min="5886" max="5889" width="9.625" style="272"/>
    <col min="5890" max="5893" width="20.5" style="272" customWidth="1"/>
    <col min="5894" max="5894" width="17.625" style="272" customWidth="1"/>
    <col min="5895" max="5895" width="33.75" style="272" customWidth="1"/>
    <col min="5896" max="5896" width="20.5" style="272" customWidth="1"/>
    <col min="5897" max="5897" width="37" style="272" customWidth="1"/>
    <col min="5898" max="5898" width="20.5" style="272" customWidth="1"/>
    <col min="5899" max="5899" width="0" style="272" hidden="1" customWidth="1"/>
    <col min="5900" max="6140" width="8" style="272" customWidth="1"/>
    <col min="6141" max="6141" width="5" style="272" customWidth="1"/>
    <col min="6142" max="6145" width="9.625" style="272"/>
    <col min="6146" max="6149" width="20.5" style="272" customWidth="1"/>
    <col min="6150" max="6150" width="17.625" style="272" customWidth="1"/>
    <col min="6151" max="6151" width="33.75" style="272" customWidth="1"/>
    <col min="6152" max="6152" width="20.5" style="272" customWidth="1"/>
    <col min="6153" max="6153" width="37" style="272" customWidth="1"/>
    <col min="6154" max="6154" width="20.5" style="272" customWidth="1"/>
    <col min="6155" max="6155" width="0" style="272" hidden="1" customWidth="1"/>
    <col min="6156" max="6396" width="8" style="272" customWidth="1"/>
    <col min="6397" max="6397" width="5" style="272" customWidth="1"/>
    <col min="6398" max="6401" width="9.625" style="272"/>
    <col min="6402" max="6405" width="20.5" style="272" customWidth="1"/>
    <col min="6406" max="6406" width="17.625" style="272" customWidth="1"/>
    <col min="6407" max="6407" width="33.75" style="272" customWidth="1"/>
    <col min="6408" max="6408" width="20.5" style="272" customWidth="1"/>
    <col min="6409" max="6409" width="37" style="272" customWidth="1"/>
    <col min="6410" max="6410" width="20.5" style="272" customWidth="1"/>
    <col min="6411" max="6411" width="0" style="272" hidden="1" customWidth="1"/>
    <col min="6412" max="6652" width="8" style="272" customWidth="1"/>
    <col min="6653" max="6653" width="5" style="272" customWidth="1"/>
    <col min="6654" max="6657" width="9.625" style="272"/>
    <col min="6658" max="6661" width="20.5" style="272" customWidth="1"/>
    <col min="6662" max="6662" width="17.625" style="272" customWidth="1"/>
    <col min="6663" max="6663" width="33.75" style="272" customWidth="1"/>
    <col min="6664" max="6664" width="20.5" style="272" customWidth="1"/>
    <col min="6665" max="6665" width="37" style="272" customWidth="1"/>
    <col min="6666" max="6666" width="20.5" style="272" customWidth="1"/>
    <col min="6667" max="6667" width="0" style="272" hidden="1" customWidth="1"/>
    <col min="6668" max="6908" width="8" style="272" customWidth="1"/>
    <col min="6909" max="6909" width="5" style="272" customWidth="1"/>
    <col min="6910" max="6913" width="9.625" style="272"/>
    <col min="6914" max="6917" width="20.5" style="272" customWidth="1"/>
    <col min="6918" max="6918" width="17.625" style="272" customWidth="1"/>
    <col min="6919" max="6919" width="33.75" style="272" customWidth="1"/>
    <col min="6920" max="6920" width="20.5" style="272" customWidth="1"/>
    <col min="6921" max="6921" width="37" style="272" customWidth="1"/>
    <col min="6922" max="6922" width="20.5" style="272" customWidth="1"/>
    <col min="6923" max="6923" width="0" style="272" hidden="1" customWidth="1"/>
    <col min="6924" max="7164" width="8" style="272" customWidth="1"/>
    <col min="7165" max="7165" width="5" style="272" customWidth="1"/>
    <col min="7166" max="7169" width="9.625" style="272"/>
    <col min="7170" max="7173" width="20.5" style="272" customWidth="1"/>
    <col min="7174" max="7174" width="17.625" style="272" customWidth="1"/>
    <col min="7175" max="7175" width="33.75" style="272" customWidth="1"/>
    <col min="7176" max="7176" width="20.5" style="272" customWidth="1"/>
    <col min="7177" max="7177" width="37" style="272" customWidth="1"/>
    <col min="7178" max="7178" width="20.5" style="272" customWidth="1"/>
    <col min="7179" max="7179" width="0" style="272" hidden="1" customWidth="1"/>
    <col min="7180" max="7420" width="8" style="272" customWidth="1"/>
    <col min="7421" max="7421" width="5" style="272" customWidth="1"/>
    <col min="7422" max="7425" width="9.625" style="272"/>
    <col min="7426" max="7429" width="20.5" style="272" customWidth="1"/>
    <col min="7430" max="7430" width="17.625" style="272" customWidth="1"/>
    <col min="7431" max="7431" width="33.75" style="272" customWidth="1"/>
    <col min="7432" max="7432" width="20.5" style="272" customWidth="1"/>
    <col min="7433" max="7433" width="37" style="272" customWidth="1"/>
    <col min="7434" max="7434" width="20.5" style="272" customWidth="1"/>
    <col min="7435" max="7435" width="0" style="272" hidden="1" customWidth="1"/>
    <col min="7436" max="7676" width="8" style="272" customWidth="1"/>
    <col min="7677" max="7677" width="5" style="272" customWidth="1"/>
    <col min="7678" max="7681" width="9.625" style="272"/>
    <col min="7682" max="7685" width="20.5" style="272" customWidth="1"/>
    <col min="7686" max="7686" width="17.625" style="272" customWidth="1"/>
    <col min="7687" max="7687" width="33.75" style="272" customWidth="1"/>
    <col min="7688" max="7688" width="20.5" style="272" customWidth="1"/>
    <col min="7689" max="7689" width="37" style="272" customWidth="1"/>
    <col min="7690" max="7690" width="20.5" style="272" customWidth="1"/>
    <col min="7691" max="7691" width="0" style="272" hidden="1" customWidth="1"/>
    <col min="7692" max="7932" width="8" style="272" customWidth="1"/>
    <col min="7933" max="7933" width="5" style="272" customWidth="1"/>
    <col min="7934" max="7937" width="9.625" style="272"/>
    <col min="7938" max="7941" width="20.5" style="272" customWidth="1"/>
    <col min="7942" max="7942" width="17.625" style="272" customWidth="1"/>
    <col min="7943" max="7943" width="33.75" style="272" customWidth="1"/>
    <col min="7944" max="7944" width="20.5" style="272" customWidth="1"/>
    <col min="7945" max="7945" width="37" style="272" customWidth="1"/>
    <col min="7946" max="7946" width="20.5" style="272" customWidth="1"/>
    <col min="7947" max="7947" width="0" style="272" hidden="1" customWidth="1"/>
    <col min="7948" max="8188" width="8" style="272" customWidth="1"/>
    <col min="8189" max="8189" width="5" style="272" customWidth="1"/>
    <col min="8190" max="8193" width="9.625" style="272"/>
    <col min="8194" max="8197" width="20.5" style="272" customWidth="1"/>
    <col min="8198" max="8198" width="17.625" style="272" customWidth="1"/>
    <col min="8199" max="8199" width="33.75" style="272" customWidth="1"/>
    <col min="8200" max="8200" width="20.5" style="272" customWidth="1"/>
    <col min="8201" max="8201" width="37" style="272" customWidth="1"/>
    <col min="8202" max="8202" width="20.5" style="272" customWidth="1"/>
    <col min="8203" max="8203" width="0" style="272" hidden="1" customWidth="1"/>
    <col min="8204" max="8444" width="8" style="272" customWidth="1"/>
    <col min="8445" max="8445" width="5" style="272" customWidth="1"/>
    <col min="8446" max="8449" width="9.625" style="272"/>
    <col min="8450" max="8453" width="20.5" style="272" customWidth="1"/>
    <col min="8454" max="8454" width="17.625" style="272" customWidth="1"/>
    <col min="8455" max="8455" width="33.75" style="272" customWidth="1"/>
    <col min="8456" max="8456" width="20.5" style="272" customWidth="1"/>
    <col min="8457" max="8457" width="37" style="272" customWidth="1"/>
    <col min="8458" max="8458" width="20.5" style="272" customWidth="1"/>
    <col min="8459" max="8459" width="0" style="272" hidden="1" customWidth="1"/>
    <col min="8460" max="8700" width="8" style="272" customWidth="1"/>
    <col min="8701" max="8701" width="5" style="272" customWidth="1"/>
    <col min="8702" max="8705" width="9.625" style="272"/>
    <col min="8706" max="8709" width="20.5" style="272" customWidth="1"/>
    <col min="8710" max="8710" width="17.625" style="272" customWidth="1"/>
    <col min="8711" max="8711" width="33.75" style="272" customWidth="1"/>
    <col min="8712" max="8712" width="20.5" style="272" customWidth="1"/>
    <col min="8713" max="8713" width="37" style="272" customWidth="1"/>
    <col min="8714" max="8714" width="20.5" style="272" customWidth="1"/>
    <col min="8715" max="8715" width="0" style="272" hidden="1" customWidth="1"/>
    <col min="8716" max="8956" width="8" style="272" customWidth="1"/>
    <col min="8957" max="8957" width="5" style="272" customWidth="1"/>
    <col min="8958" max="8961" width="9.625" style="272"/>
    <col min="8962" max="8965" width="20.5" style="272" customWidth="1"/>
    <col min="8966" max="8966" width="17.625" style="272" customWidth="1"/>
    <col min="8967" max="8967" width="33.75" style="272" customWidth="1"/>
    <col min="8968" max="8968" width="20.5" style="272" customWidth="1"/>
    <col min="8969" max="8969" width="37" style="272" customWidth="1"/>
    <col min="8970" max="8970" width="20.5" style="272" customWidth="1"/>
    <col min="8971" max="8971" width="0" style="272" hidden="1" customWidth="1"/>
    <col min="8972" max="9212" width="8" style="272" customWidth="1"/>
    <col min="9213" max="9213" width="5" style="272" customWidth="1"/>
    <col min="9214" max="9217" width="9.625" style="272"/>
    <col min="9218" max="9221" width="20.5" style="272" customWidth="1"/>
    <col min="9222" max="9222" width="17.625" style="272" customWidth="1"/>
    <col min="9223" max="9223" width="33.75" style="272" customWidth="1"/>
    <col min="9224" max="9224" width="20.5" style="272" customWidth="1"/>
    <col min="9225" max="9225" width="37" style="272" customWidth="1"/>
    <col min="9226" max="9226" width="20.5" style="272" customWidth="1"/>
    <col min="9227" max="9227" width="0" style="272" hidden="1" customWidth="1"/>
    <col min="9228" max="9468" width="8" style="272" customWidth="1"/>
    <col min="9469" max="9469" width="5" style="272" customWidth="1"/>
    <col min="9470" max="9473" width="9.625" style="272"/>
    <col min="9474" max="9477" width="20.5" style="272" customWidth="1"/>
    <col min="9478" max="9478" width="17.625" style="272" customWidth="1"/>
    <col min="9479" max="9479" width="33.75" style="272" customWidth="1"/>
    <col min="9480" max="9480" width="20.5" style="272" customWidth="1"/>
    <col min="9481" max="9481" width="37" style="272" customWidth="1"/>
    <col min="9482" max="9482" width="20.5" style="272" customWidth="1"/>
    <col min="9483" max="9483" width="0" style="272" hidden="1" customWidth="1"/>
    <col min="9484" max="9724" width="8" style="272" customWidth="1"/>
    <col min="9725" max="9725" width="5" style="272" customWidth="1"/>
    <col min="9726" max="9729" width="9.625" style="272"/>
    <col min="9730" max="9733" width="20.5" style="272" customWidth="1"/>
    <col min="9734" max="9734" width="17.625" style="272" customWidth="1"/>
    <col min="9735" max="9735" width="33.75" style="272" customWidth="1"/>
    <col min="9736" max="9736" width="20.5" style="272" customWidth="1"/>
    <col min="9737" max="9737" width="37" style="272" customWidth="1"/>
    <col min="9738" max="9738" width="20.5" style="272" customWidth="1"/>
    <col min="9739" max="9739" width="0" style="272" hidden="1" customWidth="1"/>
    <col min="9740" max="9980" width="8" style="272" customWidth="1"/>
    <col min="9981" max="9981" width="5" style="272" customWidth="1"/>
    <col min="9982" max="9985" width="9.625" style="272"/>
    <col min="9986" max="9989" width="20.5" style="272" customWidth="1"/>
    <col min="9990" max="9990" width="17.625" style="272" customWidth="1"/>
    <col min="9991" max="9991" width="33.75" style="272" customWidth="1"/>
    <col min="9992" max="9992" width="20.5" style="272" customWidth="1"/>
    <col min="9993" max="9993" width="37" style="272" customWidth="1"/>
    <col min="9994" max="9994" width="20.5" style="272" customWidth="1"/>
    <col min="9995" max="9995" width="0" style="272" hidden="1" customWidth="1"/>
    <col min="9996" max="10236" width="8" style="272" customWidth="1"/>
    <col min="10237" max="10237" width="5" style="272" customWidth="1"/>
    <col min="10238" max="10241" width="9.625" style="272"/>
    <col min="10242" max="10245" width="20.5" style="272" customWidth="1"/>
    <col min="10246" max="10246" width="17.625" style="272" customWidth="1"/>
    <col min="10247" max="10247" width="33.75" style="272" customWidth="1"/>
    <col min="10248" max="10248" width="20.5" style="272" customWidth="1"/>
    <col min="10249" max="10249" width="37" style="272" customWidth="1"/>
    <col min="10250" max="10250" width="20.5" style="272" customWidth="1"/>
    <col min="10251" max="10251" width="0" style="272" hidden="1" customWidth="1"/>
    <col min="10252" max="10492" width="8" style="272" customWidth="1"/>
    <col min="10493" max="10493" width="5" style="272" customWidth="1"/>
    <col min="10494" max="10497" width="9.625" style="272"/>
    <col min="10498" max="10501" width="20.5" style="272" customWidth="1"/>
    <col min="10502" max="10502" width="17.625" style="272" customWidth="1"/>
    <col min="10503" max="10503" width="33.75" style="272" customWidth="1"/>
    <col min="10504" max="10504" width="20.5" style="272" customWidth="1"/>
    <col min="10505" max="10505" width="37" style="272" customWidth="1"/>
    <col min="10506" max="10506" width="20.5" style="272" customWidth="1"/>
    <col min="10507" max="10507" width="0" style="272" hidden="1" customWidth="1"/>
    <col min="10508" max="10748" width="8" style="272" customWidth="1"/>
    <col min="10749" max="10749" width="5" style="272" customWidth="1"/>
    <col min="10750" max="10753" width="9.625" style="272"/>
    <col min="10754" max="10757" width="20.5" style="272" customWidth="1"/>
    <col min="10758" max="10758" width="17.625" style="272" customWidth="1"/>
    <col min="10759" max="10759" width="33.75" style="272" customWidth="1"/>
    <col min="10760" max="10760" width="20.5" style="272" customWidth="1"/>
    <col min="10761" max="10761" width="37" style="272" customWidth="1"/>
    <col min="10762" max="10762" width="20.5" style="272" customWidth="1"/>
    <col min="10763" max="10763" width="0" style="272" hidden="1" customWidth="1"/>
    <col min="10764" max="11004" width="8" style="272" customWidth="1"/>
    <col min="11005" max="11005" width="5" style="272" customWidth="1"/>
    <col min="11006" max="11009" width="9.625" style="272"/>
    <col min="11010" max="11013" width="20.5" style="272" customWidth="1"/>
    <col min="11014" max="11014" width="17.625" style="272" customWidth="1"/>
    <col min="11015" max="11015" width="33.75" style="272" customWidth="1"/>
    <col min="11016" max="11016" width="20.5" style="272" customWidth="1"/>
    <col min="11017" max="11017" width="37" style="272" customWidth="1"/>
    <col min="11018" max="11018" width="20.5" style="272" customWidth="1"/>
    <col min="11019" max="11019" width="0" style="272" hidden="1" customWidth="1"/>
    <col min="11020" max="11260" width="8" style="272" customWidth="1"/>
    <col min="11261" max="11261" width="5" style="272" customWidth="1"/>
    <col min="11262" max="11265" width="9.625" style="272"/>
    <col min="11266" max="11269" width="20.5" style="272" customWidth="1"/>
    <col min="11270" max="11270" width="17.625" style="272" customWidth="1"/>
    <col min="11271" max="11271" width="33.75" style="272" customWidth="1"/>
    <col min="11272" max="11272" width="20.5" style="272" customWidth="1"/>
    <col min="11273" max="11273" width="37" style="272" customWidth="1"/>
    <col min="11274" max="11274" width="20.5" style="272" customWidth="1"/>
    <col min="11275" max="11275" width="0" style="272" hidden="1" customWidth="1"/>
    <col min="11276" max="11516" width="8" style="272" customWidth="1"/>
    <col min="11517" max="11517" width="5" style="272" customWidth="1"/>
    <col min="11518" max="11521" width="9.625" style="272"/>
    <col min="11522" max="11525" width="20.5" style="272" customWidth="1"/>
    <col min="11526" max="11526" width="17.625" style="272" customWidth="1"/>
    <col min="11527" max="11527" width="33.75" style="272" customWidth="1"/>
    <col min="11528" max="11528" width="20.5" style="272" customWidth="1"/>
    <col min="11529" max="11529" width="37" style="272" customWidth="1"/>
    <col min="11530" max="11530" width="20.5" style="272" customWidth="1"/>
    <col min="11531" max="11531" width="0" style="272" hidden="1" customWidth="1"/>
    <col min="11532" max="11772" width="8" style="272" customWidth="1"/>
    <col min="11773" max="11773" width="5" style="272" customWidth="1"/>
    <col min="11774" max="11777" width="9.625" style="272"/>
    <col min="11778" max="11781" width="20.5" style="272" customWidth="1"/>
    <col min="11782" max="11782" width="17.625" style="272" customWidth="1"/>
    <col min="11783" max="11783" width="33.75" style="272" customWidth="1"/>
    <col min="11784" max="11784" width="20.5" style="272" customWidth="1"/>
    <col min="11785" max="11785" width="37" style="272" customWidth="1"/>
    <col min="11786" max="11786" width="20.5" style="272" customWidth="1"/>
    <col min="11787" max="11787" width="0" style="272" hidden="1" customWidth="1"/>
    <col min="11788" max="12028" width="8" style="272" customWidth="1"/>
    <col min="12029" max="12029" width="5" style="272" customWidth="1"/>
    <col min="12030" max="12033" width="9.625" style="272"/>
    <col min="12034" max="12037" width="20.5" style="272" customWidth="1"/>
    <col min="12038" max="12038" width="17.625" style="272" customWidth="1"/>
    <col min="12039" max="12039" width="33.75" style="272" customWidth="1"/>
    <col min="12040" max="12040" width="20.5" style="272" customWidth="1"/>
    <col min="12041" max="12041" width="37" style="272" customWidth="1"/>
    <col min="12042" max="12042" width="20.5" style="272" customWidth="1"/>
    <col min="12043" max="12043" width="0" style="272" hidden="1" customWidth="1"/>
    <col min="12044" max="12284" width="8" style="272" customWidth="1"/>
    <col min="12285" max="12285" width="5" style="272" customWidth="1"/>
    <col min="12286" max="12289" width="9.625" style="272"/>
    <col min="12290" max="12293" width="20.5" style="272" customWidth="1"/>
    <col min="12294" max="12294" width="17.625" style="272" customWidth="1"/>
    <col min="12295" max="12295" width="33.75" style="272" customWidth="1"/>
    <col min="12296" max="12296" width="20.5" style="272" customWidth="1"/>
    <col min="12297" max="12297" width="37" style="272" customWidth="1"/>
    <col min="12298" max="12298" width="20.5" style="272" customWidth="1"/>
    <col min="12299" max="12299" width="0" style="272" hidden="1" customWidth="1"/>
    <col min="12300" max="12540" width="8" style="272" customWidth="1"/>
    <col min="12541" max="12541" width="5" style="272" customWidth="1"/>
    <col min="12542" max="12545" width="9.625" style="272"/>
    <col min="12546" max="12549" width="20.5" style="272" customWidth="1"/>
    <col min="12550" max="12550" width="17.625" style="272" customWidth="1"/>
    <col min="12551" max="12551" width="33.75" style="272" customWidth="1"/>
    <col min="12552" max="12552" width="20.5" style="272" customWidth="1"/>
    <col min="12553" max="12553" width="37" style="272" customWidth="1"/>
    <col min="12554" max="12554" width="20.5" style="272" customWidth="1"/>
    <col min="12555" max="12555" width="0" style="272" hidden="1" customWidth="1"/>
    <col min="12556" max="12796" width="8" style="272" customWidth="1"/>
    <col min="12797" max="12797" width="5" style="272" customWidth="1"/>
    <col min="12798" max="12801" width="9.625" style="272"/>
    <col min="12802" max="12805" width="20.5" style="272" customWidth="1"/>
    <col min="12806" max="12806" width="17.625" style="272" customWidth="1"/>
    <col min="12807" max="12807" width="33.75" style="272" customWidth="1"/>
    <col min="12808" max="12808" width="20.5" style="272" customWidth="1"/>
    <col min="12809" max="12809" width="37" style="272" customWidth="1"/>
    <col min="12810" max="12810" width="20.5" style="272" customWidth="1"/>
    <col min="12811" max="12811" width="0" style="272" hidden="1" customWidth="1"/>
    <col min="12812" max="13052" width="8" style="272" customWidth="1"/>
    <col min="13053" max="13053" width="5" style="272" customWidth="1"/>
    <col min="13054" max="13057" width="9.625" style="272"/>
    <col min="13058" max="13061" width="20.5" style="272" customWidth="1"/>
    <col min="13062" max="13062" width="17.625" style="272" customWidth="1"/>
    <col min="13063" max="13063" width="33.75" style="272" customWidth="1"/>
    <col min="13064" max="13064" width="20.5" style="272" customWidth="1"/>
    <col min="13065" max="13065" width="37" style="272" customWidth="1"/>
    <col min="13066" max="13066" width="20.5" style="272" customWidth="1"/>
    <col min="13067" max="13067" width="0" style="272" hidden="1" customWidth="1"/>
    <col min="13068" max="13308" width="8" style="272" customWidth="1"/>
    <col min="13309" max="13309" width="5" style="272" customWidth="1"/>
    <col min="13310" max="13313" width="9.625" style="272"/>
    <col min="13314" max="13317" width="20.5" style="272" customWidth="1"/>
    <col min="13318" max="13318" width="17.625" style="272" customWidth="1"/>
    <col min="13319" max="13319" width="33.75" style="272" customWidth="1"/>
    <col min="13320" max="13320" width="20.5" style="272" customWidth="1"/>
    <col min="13321" max="13321" width="37" style="272" customWidth="1"/>
    <col min="13322" max="13322" width="20.5" style="272" customWidth="1"/>
    <col min="13323" max="13323" width="0" style="272" hidden="1" customWidth="1"/>
    <col min="13324" max="13564" width="8" style="272" customWidth="1"/>
    <col min="13565" max="13565" width="5" style="272" customWidth="1"/>
    <col min="13566" max="13569" width="9.625" style="272"/>
    <col min="13570" max="13573" width="20.5" style="272" customWidth="1"/>
    <col min="13574" max="13574" width="17.625" style="272" customWidth="1"/>
    <col min="13575" max="13575" width="33.75" style="272" customWidth="1"/>
    <col min="13576" max="13576" width="20.5" style="272" customWidth="1"/>
    <col min="13577" max="13577" width="37" style="272" customWidth="1"/>
    <col min="13578" max="13578" width="20.5" style="272" customWidth="1"/>
    <col min="13579" max="13579" width="0" style="272" hidden="1" customWidth="1"/>
    <col min="13580" max="13820" width="8" style="272" customWidth="1"/>
    <col min="13821" max="13821" width="5" style="272" customWidth="1"/>
    <col min="13822" max="13825" width="9.625" style="272"/>
    <col min="13826" max="13829" width="20.5" style="272" customWidth="1"/>
    <col min="13830" max="13830" width="17.625" style="272" customWidth="1"/>
    <col min="13831" max="13831" width="33.75" style="272" customWidth="1"/>
    <col min="13832" max="13832" width="20.5" style="272" customWidth="1"/>
    <col min="13833" max="13833" width="37" style="272" customWidth="1"/>
    <col min="13834" max="13834" width="20.5" style="272" customWidth="1"/>
    <col min="13835" max="13835" width="0" style="272" hidden="1" customWidth="1"/>
    <col min="13836" max="14076" width="8" style="272" customWidth="1"/>
    <col min="14077" max="14077" width="5" style="272" customWidth="1"/>
    <col min="14078" max="14081" width="9.625" style="272"/>
    <col min="14082" max="14085" width="20.5" style="272" customWidth="1"/>
    <col min="14086" max="14086" width="17.625" style="272" customWidth="1"/>
    <col min="14087" max="14087" width="33.75" style="272" customWidth="1"/>
    <col min="14088" max="14088" width="20.5" style="272" customWidth="1"/>
    <col min="14089" max="14089" width="37" style="272" customWidth="1"/>
    <col min="14090" max="14090" width="20.5" style="272" customWidth="1"/>
    <col min="14091" max="14091" width="0" style="272" hidden="1" customWidth="1"/>
    <col min="14092" max="14332" width="8" style="272" customWidth="1"/>
    <col min="14333" max="14333" width="5" style="272" customWidth="1"/>
    <col min="14334" max="14337" width="9.625" style="272"/>
    <col min="14338" max="14341" width="20.5" style="272" customWidth="1"/>
    <col min="14342" max="14342" width="17.625" style="272" customWidth="1"/>
    <col min="14343" max="14343" width="33.75" style="272" customWidth="1"/>
    <col min="14344" max="14344" width="20.5" style="272" customWidth="1"/>
    <col min="14345" max="14345" width="37" style="272" customWidth="1"/>
    <col min="14346" max="14346" width="20.5" style="272" customWidth="1"/>
    <col min="14347" max="14347" width="0" style="272" hidden="1" customWidth="1"/>
    <col min="14348" max="14588" width="8" style="272" customWidth="1"/>
    <col min="14589" max="14589" width="5" style="272" customWidth="1"/>
    <col min="14590" max="14593" width="9.625" style="272"/>
    <col min="14594" max="14597" width="20.5" style="272" customWidth="1"/>
    <col min="14598" max="14598" width="17.625" style="272" customWidth="1"/>
    <col min="14599" max="14599" width="33.75" style="272" customWidth="1"/>
    <col min="14600" max="14600" width="20.5" style="272" customWidth="1"/>
    <col min="14601" max="14601" width="37" style="272" customWidth="1"/>
    <col min="14602" max="14602" width="20.5" style="272" customWidth="1"/>
    <col min="14603" max="14603" width="0" style="272" hidden="1" customWidth="1"/>
    <col min="14604" max="14844" width="8" style="272" customWidth="1"/>
    <col min="14845" max="14845" width="5" style="272" customWidth="1"/>
    <col min="14846" max="14849" width="9.625" style="272"/>
    <col min="14850" max="14853" width="20.5" style="272" customWidth="1"/>
    <col min="14854" max="14854" width="17.625" style="272" customWidth="1"/>
    <col min="14855" max="14855" width="33.75" style="272" customWidth="1"/>
    <col min="14856" max="14856" width="20.5" style="272" customWidth="1"/>
    <col min="14857" max="14857" width="37" style="272" customWidth="1"/>
    <col min="14858" max="14858" width="20.5" style="272" customWidth="1"/>
    <col min="14859" max="14859" width="0" style="272" hidden="1" customWidth="1"/>
    <col min="14860" max="15100" width="8" style="272" customWidth="1"/>
    <col min="15101" max="15101" width="5" style="272" customWidth="1"/>
    <col min="15102" max="15105" width="9.625" style="272"/>
    <col min="15106" max="15109" width="20.5" style="272" customWidth="1"/>
    <col min="15110" max="15110" width="17.625" style="272" customWidth="1"/>
    <col min="15111" max="15111" width="33.75" style="272" customWidth="1"/>
    <col min="15112" max="15112" width="20.5" style="272" customWidth="1"/>
    <col min="15113" max="15113" width="37" style="272" customWidth="1"/>
    <col min="15114" max="15114" width="20.5" style="272" customWidth="1"/>
    <col min="15115" max="15115" width="0" style="272" hidden="1" customWidth="1"/>
    <col min="15116" max="15356" width="8" style="272" customWidth="1"/>
    <col min="15357" max="15357" width="5" style="272" customWidth="1"/>
    <col min="15358" max="15361" width="9.625" style="272"/>
    <col min="15362" max="15365" width="20.5" style="272" customWidth="1"/>
    <col min="15366" max="15366" width="17.625" style="272" customWidth="1"/>
    <col min="15367" max="15367" width="33.75" style="272" customWidth="1"/>
    <col min="15368" max="15368" width="20.5" style="272" customWidth="1"/>
    <col min="15369" max="15369" width="37" style="272" customWidth="1"/>
    <col min="15370" max="15370" width="20.5" style="272" customWidth="1"/>
    <col min="15371" max="15371" width="0" style="272" hidden="1" customWidth="1"/>
    <col min="15372" max="15612" width="8" style="272" customWidth="1"/>
    <col min="15613" max="15613" width="5" style="272" customWidth="1"/>
    <col min="15614" max="15617" width="9.625" style="272"/>
    <col min="15618" max="15621" width="20.5" style="272" customWidth="1"/>
    <col min="15622" max="15622" width="17.625" style="272" customWidth="1"/>
    <col min="15623" max="15623" width="33.75" style="272" customWidth="1"/>
    <col min="15624" max="15624" width="20.5" style="272" customWidth="1"/>
    <col min="15625" max="15625" width="37" style="272" customWidth="1"/>
    <col min="15626" max="15626" width="20.5" style="272" customWidth="1"/>
    <col min="15627" max="15627" width="0" style="272" hidden="1" customWidth="1"/>
    <col min="15628" max="15868" width="8" style="272" customWidth="1"/>
    <col min="15869" max="15869" width="5" style="272" customWidth="1"/>
    <col min="15870" max="15873" width="9.625" style="272"/>
    <col min="15874" max="15877" width="20.5" style="272" customWidth="1"/>
    <col min="15878" max="15878" width="17.625" style="272" customWidth="1"/>
    <col min="15879" max="15879" width="33.75" style="272" customWidth="1"/>
    <col min="15880" max="15880" width="20.5" style="272" customWidth="1"/>
    <col min="15881" max="15881" width="37" style="272" customWidth="1"/>
    <col min="15882" max="15882" width="20.5" style="272" customWidth="1"/>
    <col min="15883" max="15883" width="0" style="272" hidden="1" customWidth="1"/>
    <col min="15884" max="16124" width="8" style="272" customWidth="1"/>
    <col min="16125" max="16125" width="5" style="272" customWidth="1"/>
    <col min="16126" max="16129" width="9.625" style="272"/>
    <col min="16130" max="16133" width="20.5" style="272" customWidth="1"/>
    <col min="16134" max="16134" width="17.625" style="272" customWidth="1"/>
    <col min="16135" max="16135" width="33.75" style="272" customWidth="1"/>
    <col min="16136" max="16136" width="20.5" style="272" customWidth="1"/>
    <col min="16137" max="16137" width="37" style="272" customWidth="1"/>
    <col min="16138" max="16138" width="20.5" style="272" customWidth="1"/>
    <col min="16139" max="16139" width="0" style="272" hidden="1" customWidth="1"/>
    <col min="16140" max="16380" width="8" style="272" customWidth="1"/>
    <col min="16381" max="16381" width="5" style="272" customWidth="1"/>
    <col min="16382" max="16384" width="9.625" style="272"/>
  </cols>
  <sheetData>
    <row r="1" spans="1:45" s="247" customFormat="1" ht="18" x14ac:dyDescent="0.25">
      <c r="A1" s="246"/>
      <c r="B1" s="246"/>
      <c r="C1" s="246"/>
      <c r="D1" s="246"/>
      <c r="E1" s="246"/>
      <c r="F1" s="246"/>
      <c r="G1" s="246"/>
      <c r="H1" s="246"/>
      <c r="I1" s="418" t="s">
        <v>1278</v>
      </c>
      <c r="J1" s="418"/>
    </row>
    <row r="2" spans="1:45" s="252" customFormat="1" ht="15" customHeight="1" x14ac:dyDescent="0.2">
      <c r="A2" s="246"/>
      <c r="B2" s="246"/>
      <c r="C2" s="246"/>
      <c r="D2" s="246"/>
      <c r="E2" s="246"/>
      <c r="F2" s="246"/>
      <c r="G2" s="246"/>
      <c r="H2" s="246"/>
      <c r="I2" s="248"/>
      <c r="J2" s="249"/>
      <c r="K2" s="250"/>
      <c r="L2" s="250"/>
      <c r="M2" s="250"/>
      <c r="N2" s="251"/>
      <c r="O2" s="251"/>
      <c r="P2" s="251"/>
      <c r="Q2" s="251"/>
      <c r="AA2" s="251"/>
      <c r="AB2" s="251"/>
      <c r="AC2" s="251"/>
      <c r="AD2" s="251"/>
      <c r="AE2" s="251"/>
      <c r="AF2" s="251"/>
      <c r="AG2" s="251"/>
      <c r="AH2" s="251"/>
      <c r="AI2" s="251"/>
      <c r="AJ2" s="251"/>
      <c r="AK2" s="251"/>
      <c r="AL2" s="251"/>
      <c r="AM2" s="251"/>
      <c r="AN2" s="251"/>
      <c r="AO2" s="251"/>
      <c r="AP2" s="251"/>
      <c r="AQ2" s="251"/>
      <c r="AR2" s="251"/>
      <c r="AS2" s="251"/>
    </row>
    <row r="3" spans="1:45" s="252" customFormat="1" ht="23.25" customHeight="1" x14ac:dyDescent="0.3">
      <c r="A3" s="417" t="s">
        <v>1279</v>
      </c>
      <c r="B3" s="417"/>
      <c r="C3" s="417"/>
      <c r="D3" s="417"/>
      <c r="E3" s="417"/>
      <c r="F3" s="417"/>
      <c r="G3" s="417"/>
      <c r="H3" s="417"/>
      <c r="I3" s="417"/>
      <c r="J3" s="417"/>
      <c r="K3" s="253"/>
      <c r="L3" s="253"/>
      <c r="M3" s="253"/>
      <c r="N3" s="251"/>
      <c r="O3" s="251"/>
      <c r="P3" s="251"/>
      <c r="Q3" s="251"/>
      <c r="AA3" s="251"/>
      <c r="AB3" s="251"/>
      <c r="AC3" s="251"/>
      <c r="AD3" s="251"/>
      <c r="AE3" s="251"/>
      <c r="AF3" s="251"/>
      <c r="AG3" s="251"/>
      <c r="AH3" s="251"/>
      <c r="AI3" s="251"/>
      <c r="AJ3" s="251"/>
      <c r="AK3" s="251"/>
      <c r="AL3" s="251"/>
      <c r="AM3" s="251"/>
      <c r="AN3" s="251"/>
      <c r="AO3" s="251"/>
      <c r="AP3" s="251"/>
      <c r="AQ3" s="251"/>
      <c r="AR3" s="251"/>
      <c r="AS3" s="251"/>
    </row>
    <row r="4" spans="1:45" s="252" customFormat="1" ht="15" customHeight="1" x14ac:dyDescent="0.3">
      <c r="A4" s="419" t="s">
        <v>1401</v>
      </c>
      <c r="B4" s="419"/>
      <c r="C4" s="419"/>
      <c r="D4" s="419"/>
      <c r="E4" s="419"/>
      <c r="F4" s="419"/>
      <c r="G4" s="419"/>
      <c r="H4" s="419"/>
      <c r="I4" s="419"/>
      <c r="J4" s="419"/>
      <c r="K4" s="254"/>
      <c r="L4" s="254"/>
      <c r="M4" s="254"/>
      <c r="N4" s="251"/>
      <c r="O4" s="251"/>
      <c r="P4" s="251"/>
      <c r="Q4" s="251"/>
      <c r="AA4" s="251"/>
      <c r="AB4" s="251"/>
      <c r="AC4" s="251"/>
      <c r="AD4" s="251"/>
      <c r="AE4" s="251"/>
      <c r="AF4" s="251"/>
      <c r="AG4" s="251"/>
      <c r="AH4" s="251"/>
      <c r="AI4" s="251"/>
      <c r="AJ4" s="251"/>
      <c r="AK4" s="251"/>
      <c r="AL4" s="251"/>
      <c r="AM4" s="251"/>
      <c r="AN4" s="251"/>
      <c r="AO4" s="251"/>
      <c r="AP4" s="251"/>
      <c r="AQ4" s="251"/>
      <c r="AR4" s="251"/>
      <c r="AS4" s="251"/>
    </row>
    <row r="5" spans="1:45" s="252" customFormat="1" ht="15" customHeight="1" x14ac:dyDescent="0.25">
      <c r="A5" s="255"/>
      <c r="B5" s="255"/>
      <c r="C5" s="255"/>
      <c r="D5" s="255"/>
      <c r="E5" s="255"/>
      <c r="F5" s="256"/>
      <c r="G5" s="257"/>
      <c r="H5" s="258"/>
      <c r="I5" s="259"/>
      <c r="J5" s="260"/>
      <c r="K5" s="254"/>
      <c r="L5" s="254"/>
      <c r="M5" s="254"/>
      <c r="N5" s="251"/>
      <c r="O5" s="251"/>
      <c r="P5" s="251"/>
      <c r="Q5" s="251"/>
      <c r="AA5" s="251"/>
      <c r="AB5" s="251"/>
      <c r="AC5" s="251"/>
      <c r="AD5" s="251"/>
      <c r="AE5" s="251"/>
      <c r="AF5" s="251"/>
      <c r="AG5" s="251"/>
      <c r="AH5" s="251"/>
      <c r="AI5" s="251"/>
      <c r="AJ5" s="251"/>
      <c r="AK5" s="251"/>
      <c r="AL5" s="251"/>
      <c r="AM5" s="251"/>
      <c r="AN5" s="251"/>
      <c r="AO5" s="251"/>
      <c r="AP5" s="251"/>
      <c r="AQ5" s="251"/>
      <c r="AR5" s="251"/>
      <c r="AS5" s="251"/>
    </row>
    <row r="6" spans="1:45" s="247" customFormat="1" ht="15" customHeight="1" x14ac:dyDescent="0.25">
      <c r="A6" s="420" t="s">
        <v>1381</v>
      </c>
      <c r="B6" s="420"/>
      <c r="C6" s="420"/>
      <c r="D6" s="420"/>
      <c r="E6" s="420"/>
      <c r="F6" s="261"/>
      <c r="G6" s="262"/>
      <c r="H6" s="261"/>
      <c r="I6" s="263"/>
      <c r="J6" s="264"/>
    </row>
    <row r="7" spans="1:45" s="247" customFormat="1" ht="15" customHeight="1" x14ac:dyDescent="0.25">
      <c r="A7" s="420" t="s">
        <v>1382</v>
      </c>
      <c r="B7" s="420"/>
      <c r="C7" s="420"/>
      <c r="D7" s="420"/>
      <c r="E7" s="420"/>
      <c r="F7" s="265"/>
      <c r="G7" s="262"/>
      <c r="H7" s="262"/>
      <c r="I7" s="420" t="s">
        <v>1383</v>
      </c>
      <c r="J7" s="420"/>
    </row>
    <row r="8" spans="1:45" s="257" customFormat="1" ht="18" x14ac:dyDescent="0.25">
      <c r="A8" s="420" t="s">
        <v>1384</v>
      </c>
      <c r="B8" s="420"/>
      <c r="C8" s="420"/>
      <c r="D8" s="420"/>
      <c r="E8" s="420"/>
      <c r="F8" s="265"/>
      <c r="G8" s="262"/>
      <c r="H8" s="262"/>
      <c r="I8" s="420" t="s">
        <v>1385</v>
      </c>
      <c r="J8" s="420"/>
    </row>
    <row r="9" spans="1:45" s="257" customFormat="1" ht="16.5" thickBot="1" x14ac:dyDescent="0.3">
      <c r="A9" s="266"/>
      <c r="B9" s="266"/>
      <c r="C9" s="266"/>
      <c r="D9" s="266"/>
      <c r="E9" s="266"/>
      <c r="F9" s="266"/>
      <c r="G9" s="266"/>
      <c r="H9" s="266"/>
      <c r="I9" s="267"/>
      <c r="J9" s="268"/>
    </row>
    <row r="10" spans="1:45" s="257" customFormat="1" ht="15" customHeight="1" thickBot="1" x14ac:dyDescent="0.3">
      <c r="A10" s="424" t="s">
        <v>1280</v>
      </c>
      <c r="B10" s="425"/>
      <c r="C10" s="425"/>
      <c r="D10" s="426" t="s">
        <v>1281</v>
      </c>
      <c r="E10" s="426" t="s">
        <v>1276</v>
      </c>
      <c r="F10" s="426" t="s">
        <v>1277</v>
      </c>
      <c r="G10" s="428" t="s">
        <v>1282</v>
      </c>
      <c r="H10" s="426" t="s">
        <v>1283</v>
      </c>
      <c r="I10" s="426" t="s">
        <v>1284</v>
      </c>
      <c r="J10" s="430" t="s">
        <v>142</v>
      </c>
    </row>
    <row r="11" spans="1:45" s="262" customFormat="1" ht="20.25" customHeight="1" thickBot="1" x14ac:dyDescent="0.3">
      <c r="A11" s="269" t="s">
        <v>0</v>
      </c>
      <c r="B11" s="270"/>
      <c r="C11" s="271" t="s">
        <v>1285</v>
      </c>
      <c r="D11" s="427"/>
      <c r="E11" s="427"/>
      <c r="F11" s="427"/>
      <c r="G11" s="429"/>
      <c r="H11" s="427"/>
      <c r="I11" s="427"/>
      <c r="J11" s="431"/>
      <c r="K11" s="261"/>
    </row>
    <row r="12" spans="1:45" s="262" customFormat="1" ht="50.1" customHeight="1" x14ac:dyDescent="0.25">
      <c r="A12" s="339" t="str">
        <f t="shared" ref="A12:A16" si="0">IF(AND(N17="",O17="", P17=""),"",B12)</f>
        <v>2/2/2024</v>
      </c>
      <c r="B12" s="340" t="str" cm="1">
        <f t="array" ref="B12">IFERROR(TEXT(INDEX($M$1:M17,_xlfn.AGGREGATE(14,6,($M$1:M17&lt;&gt;"")*ROW($M$1:M17),1)),"m/d/yyyy"),"")</f>
        <v>2/2/2024</v>
      </c>
      <c r="C12" s="341" t="str">
        <f t="shared" ref="C12:J18" si="1">N17</f>
        <v>PAYROLL-2024-02-0003</v>
      </c>
      <c r="D12" s="341" t="str">
        <f>O17</f>
        <v>DM-PAYROLL-2024-02-0003</v>
      </c>
      <c r="E12" s="341" t="str">
        <f t="shared" si="1"/>
        <v>1-501-2024-01-003</v>
      </c>
      <c r="F12" s="341" t="str">
        <f t="shared" si="1"/>
        <v>5</v>
      </c>
      <c r="G12" s="341" t="str">
        <f t="shared" si="1"/>
        <v>Shalimar E. Velasco</v>
      </c>
      <c r="H12" s="359" t="str">
        <f>S17</f>
        <v>1010202000FO</v>
      </c>
      <c r="I12" s="342" t="str">
        <f t="shared" si="1"/>
        <v>Payment of Salaries and Allowances of Shalimar E. Velasco of NIA Pangasinan IMO (CARP) for the period of for the periof of January 16-31, 2024</v>
      </c>
      <c r="J12" s="343">
        <f t="shared" si="1"/>
        <v>11564.5</v>
      </c>
    </row>
    <row r="13" spans="1:45" s="262" customFormat="1" ht="50.1" customHeight="1" x14ac:dyDescent="0.25">
      <c r="A13" s="339" t="str">
        <f t="shared" si="0"/>
        <v>2/13/2024</v>
      </c>
      <c r="B13" s="344" t="str" cm="1">
        <f t="array" ref="B13">IFERROR(TEXT(INDEX($M$1:M18,_xlfn.AGGREGATE(14,6,($M$1:M18&lt;&gt;"")*ROW($M$1:M18),1)),"m/d/yyyy"),"")</f>
        <v>2/13/2024</v>
      </c>
      <c r="C13" s="345" t="str">
        <f t="shared" si="1"/>
        <v>PAYROLL-2024-02-0004</v>
      </c>
      <c r="D13" s="345" t="str">
        <f t="shared" si="1"/>
        <v>DM-PAYROLL-2024-02-0004</v>
      </c>
      <c r="E13" s="345" t="str">
        <f t="shared" si="1"/>
        <v>1-501-2024-02-007</v>
      </c>
      <c r="F13" s="345" t="str">
        <f t="shared" si="1"/>
        <v>5</v>
      </c>
      <c r="G13" s="345" t="str">
        <f t="shared" si="1"/>
        <v>Emerson A. Delos Santos &amp; 1 other</v>
      </c>
      <c r="H13" s="345" t="str">
        <f>S18</f>
        <v>1010202000FO</v>
      </c>
      <c r="I13" s="346" t="str">
        <f t="shared" si="1"/>
        <v>Payment of Salaries and Allowances of Emerson A. Delos Santos &amp; 1 other of NIA Pangasinan IMO (CARP) for the period of February 1-29, 2024</v>
      </c>
      <c r="J13" s="347">
        <f t="shared" si="1"/>
        <v>24581.89</v>
      </c>
      <c r="M13"/>
      <c r="N13"/>
    </row>
    <row r="14" spans="1:45" ht="50.1" customHeight="1" x14ac:dyDescent="0.25">
      <c r="A14" s="339" t="str">
        <f t="shared" si="0"/>
        <v>2/20/2024</v>
      </c>
      <c r="B14" s="344" t="str" cm="1">
        <f t="array" ref="B14">IFERROR(TEXT(INDEX($M$1:M19,_xlfn.AGGREGATE(14,6,($M$1:M19&lt;&gt;"")*ROW($M$1:M19),1)),"m/d/yyyy"),"")</f>
        <v>2/20/2024</v>
      </c>
      <c r="C14" s="345" t="str">
        <f t="shared" si="1"/>
        <v>PAYROLL-2024-02-0005</v>
      </c>
      <c r="D14" s="345" t="str">
        <f>O19</f>
        <v>DM-PAYROLL-2024-02-0005</v>
      </c>
      <c r="E14" s="345" t="str">
        <f t="shared" si="1"/>
        <v>1-501-2024-02-008</v>
      </c>
      <c r="F14" s="345" t="str">
        <f t="shared" si="1"/>
        <v>5</v>
      </c>
      <c r="G14" s="345" t="str">
        <f t="shared" si="1"/>
        <v>Shalimar E. Velasco</v>
      </c>
      <c r="H14" s="345" t="str">
        <f t="shared" si="1"/>
        <v>1010202000FO</v>
      </c>
      <c r="I14" s="346" t="str">
        <f t="shared" si="1"/>
        <v>Payment of Salaries and Allowances of Shalimar E. Velasco of NIA Pangasinan IMO (CARP) for the periof of for the period of February 1-15, 2024</v>
      </c>
      <c r="J14" s="347">
        <f t="shared" si="1"/>
        <v>7076.79</v>
      </c>
      <c r="M14" s="273" t="s">
        <v>483</v>
      </c>
      <c r="N14" s="274" t="s">
        <v>1293</v>
      </c>
    </row>
    <row r="15" spans="1:45" s="275" customFormat="1" ht="50.1" customHeight="1" x14ac:dyDescent="0.25">
      <c r="A15" s="339" t="str">
        <f t="shared" si="0"/>
        <v>2/20/2024</v>
      </c>
      <c r="B15" s="344" t="str" cm="1">
        <f t="array" ref="B15">IFERROR(TEXT(INDEX($M$1:M20,_xlfn.AGGREGATE(14,6,($M$1:M20&lt;&gt;"")*ROW($M$1:M20),1)),"m/d/yyyy"),"")</f>
        <v>2/20/2024</v>
      </c>
      <c r="C15" s="345" t="str">
        <f t="shared" si="1"/>
        <v>PAYROLL-2024-02-0006</v>
      </c>
      <c r="D15" s="345" t="str">
        <f t="shared" si="1"/>
        <v>DM-PAYROLL-2024-02-0006</v>
      </c>
      <c r="E15" s="345" t="str">
        <f t="shared" si="1"/>
        <v>1-501-2024-02-012</v>
      </c>
      <c r="F15" s="345" t="str">
        <f t="shared" si="1"/>
        <v>5</v>
      </c>
      <c r="G15" s="345" t="str">
        <f t="shared" si="1"/>
        <v>Jerico T. Baraquio &amp; 2 Others</v>
      </c>
      <c r="H15" s="345" t="str">
        <f t="shared" si="1"/>
        <v>1010202000FO</v>
      </c>
      <c r="I15" s="346" t="str">
        <f t="shared" si="1"/>
        <v>Payment of Salaries and Allowances of Jerico T. Baraquio &amp; 2 Others of NIA Pangasinan IMO (CARP) for the period of for the periof of February 1-15, 2024</v>
      </c>
      <c r="J15" s="347">
        <f t="shared" si="1"/>
        <v>30657.279999999999</v>
      </c>
      <c r="M15" s="276"/>
      <c r="N15" s="276"/>
    </row>
    <row r="16" spans="1:45" s="275" customFormat="1" ht="50.1" customHeight="1" x14ac:dyDescent="0.25">
      <c r="A16" s="339" t="str">
        <f t="shared" si="0"/>
        <v>2/22/2024</v>
      </c>
      <c r="B16" s="344" t="str" cm="1">
        <f t="array" ref="B16">IFERROR(TEXT(INDEX($M$1:M21,_xlfn.AGGREGATE(14,6,($M$1:M21&lt;&gt;"")*ROW($M$1:M21),1)),"m/d/yyyy"),"")</f>
        <v>2/22/2024</v>
      </c>
      <c r="C16" s="345" t="str">
        <f>N21</f>
        <v>PHIC-2024-02-0002</v>
      </c>
      <c r="D16" s="345" t="str">
        <f>O21</f>
        <v>DM-PHIC-2024-02-0002</v>
      </c>
      <c r="E16" s="345" t="str">
        <f t="shared" si="1"/>
        <v>1-501-2024-02-011</v>
      </c>
      <c r="F16" s="345" t="str">
        <f t="shared" si="1"/>
        <v>5</v>
      </c>
      <c r="G16" s="345" t="str">
        <f t="shared" si="1"/>
        <v>Philippine Health Insurance Corporation</v>
      </c>
      <c r="H16" s="345" t="str">
        <f t="shared" si="1"/>
        <v>1010202000FO</v>
      </c>
      <c r="I16" s="346" t="str">
        <f t="shared" si="1"/>
        <v>Remit PHIC Premiums (Personal &amp; Government Shares) of Emerson A. Delos Santos &amp; 2 others of NIA Pangasinan IMO (CARP), for the month of February, 2024</v>
      </c>
      <c r="J16" s="347">
        <f t="shared" si="1"/>
        <v>3972.45</v>
      </c>
      <c r="M16" s="277" t="s">
        <v>174</v>
      </c>
      <c r="N16" s="278" t="s">
        <v>1275</v>
      </c>
      <c r="O16" s="278" t="s">
        <v>1274</v>
      </c>
      <c r="P16" s="278" t="s">
        <v>1276</v>
      </c>
      <c r="Q16" s="278" t="s">
        <v>1277</v>
      </c>
      <c r="R16" s="278" t="s">
        <v>185</v>
      </c>
      <c r="S16" s="278" t="s">
        <v>482</v>
      </c>
      <c r="T16" s="278" t="s">
        <v>130</v>
      </c>
      <c r="U16" s="279" t="s">
        <v>184</v>
      </c>
      <c r="V16" s="235"/>
    </row>
    <row r="17" spans="1:22" ht="50.1" customHeight="1" x14ac:dyDescent="0.25">
      <c r="A17" s="339" t="str">
        <f t="shared" ref="A17:A18" si="2">IF(AND(N22="",O22="", P22=""),"",B17)</f>
        <v>2/22/2024</v>
      </c>
      <c r="B17" s="344" t="str" cm="1">
        <f t="array" ref="B17">IFERROR(TEXT(INDEX($M$1:M22,_xlfn.AGGREGATE(14,6,($M$1:M22&lt;&gt;"")*ROW($M$1:M22),1)),"m/d/yyyy"),"")</f>
        <v>2/22/2024</v>
      </c>
      <c r="C17" s="345" t="str">
        <f t="shared" ref="C17" si="3">N22</f>
        <v>PHIC-2024-02-0003</v>
      </c>
      <c r="D17" s="345" t="str">
        <f t="shared" ref="D17:D18" si="4">O22</f>
        <v>DM-PHIC-2024-02-0003</v>
      </c>
      <c r="E17" s="345" t="str">
        <f t="shared" si="1"/>
        <v>1-501-2024-02-015</v>
      </c>
      <c r="F17" s="345" t="str">
        <f t="shared" ref="F17:F18" si="5">Q22</f>
        <v>5</v>
      </c>
      <c r="G17" s="345" t="str">
        <f t="shared" ref="G17:G18" si="6">R22</f>
        <v>Philippine Health Insurance Corporation</v>
      </c>
      <c r="H17" s="345" t="str">
        <f t="shared" ref="H17:H18" si="7">S22</f>
        <v>1010202000FO</v>
      </c>
      <c r="I17" s="346" t="str">
        <f t="shared" ref="I17:I18" si="8">T22</f>
        <v>Remit PHIC Premiums (Personal &amp; Government Shares) of Jerico T. Baraquio &amp; 2 others of NIA Pangasinan IMO (CARP), for the month of February, 2024</v>
      </c>
      <c r="J17" s="347">
        <f t="shared" ref="J17:J18" si="9">U22</f>
        <v>4050</v>
      </c>
      <c r="M17" s="280">
        <v>45324</v>
      </c>
      <c r="N17" s="281" t="s">
        <v>1392</v>
      </c>
      <c r="O17" s="281" t="s">
        <v>1314</v>
      </c>
      <c r="P17" s="281" t="s">
        <v>1326</v>
      </c>
      <c r="Q17" s="281" t="s">
        <v>760</v>
      </c>
      <c r="R17" s="281" t="s">
        <v>1315</v>
      </c>
      <c r="S17" s="281" t="s">
        <v>515</v>
      </c>
      <c r="T17" s="281" t="s">
        <v>1324</v>
      </c>
      <c r="U17" s="279">
        <v>11564.5</v>
      </c>
      <c r="V17" s="235"/>
    </row>
    <row r="18" spans="1:22" ht="50.1" customHeight="1" thickBot="1" x14ac:dyDescent="0.3">
      <c r="A18" s="348" t="str">
        <f t="shared" si="2"/>
        <v>2/22/2024</v>
      </c>
      <c r="B18" s="349" t="str" cm="1">
        <f t="array" ref="B18">IFERROR(TEXT(INDEX($M$1:M23,_xlfn.AGGREGATE(14,6,($M$1:M23&lt;&gt;"")*ROW($M$1:M23),1)),"m/d/yyyy"),"")</f>
        <v>2/22/2024</v>
      </c>
      <c r="C18" s="350" t="str">
        <f>N23</f>
        <v>PAYROLL-2024-02-0004A</v>
      </c>
      <c r="D18" s="350" t="str">
        <f t="shared" si="4"/>
        <v>DM-PAYROLL-2024-02-0004A</v>
      </c>
      <c r="E18" s="345" t="str">
        <f t="shared" si="1"/>
        <v>1-501-2024-02-007</v>
      </c>
      <c r="F18" s="350" t="str">
        <f t="shared" si="5"/>
        <v>5</v>
      </c>
      <c r="G18" s="350" t="str">
        <f t="shared" si="6"/>
        <v>Emerson A. Delos Santos &amp; 1 other</v>
      </c>
      <c r="H18" s="350" t="str">
        <f t="shared" si="7"/>
        <v>1010202000FO</v>
      </c>
      <c r="I18" s="351" t="str">
        <f t="shared" si="8"/>
        <v>Payment of Salaries and Allowances of Emerson A. Delos Santos &amp; 1 other of NIA Pangasinan IMO (CARP) for the period of February 1-29, 2024</v>
      </c>
      <c r="J18" s="352">
        <f t="shared" si="9"/>
        <v>24581.87</v>
      </c>
      <c r="M18" s="280">
        <v>45335</v>
      </c>
      <c r="N18" s="281" t="s">
        <v>1393</v>
      </c>
      <c r="O18" s="281" t="s">
        <v>1316</v>
      </c>
      <c r="P18" s="281" t="s">
        <v>1327</v>
      </c>
      <c r="Q18" s="281" t="s">
        <v>760</v>
      </c>
      <c r="R18" s="281" t="s">
        <v>1317</v>
      </c>
      <c r="S18" s="281" t="s">
        <v>515</v>
      </c>
      <c r="T18" s="281" t="s">
        <v>1325</v>
      </c>
      <c r="U18" s="279">
        <v>24581.89</v>
      </c>
    </row>
    <row r="19" spans="1:22" ht="30" customHeight="1" thickBot="1" x14ac:dyDescent="0.3">
      <c r="A19" s="353"/>
      <c r="B19" s="354"/>
      <c r="C19" s="355"/>
      <c r="D19" s="356"/>
      <c r="E19" s="356"/>
      <c r="F19" s="356"/>
      <c r="G19" s="356"/>
      <c r="H19" s="356"/>
      <c r="I19" s="357"/>
      <c r="J19" s="358">
        <f>SUM(J12:J18)</f>
        <v>106484.78</v>
      </c>
      <c r="M19" s="280">
        <v>45342</v>
      </c>
      <c r="N19" s="281" t="s">
        <v>1394</v>
      </c>
      <c r="O19" s="281" t="s">
        <v>1319</v>
      </c>
      <c r="P19" s="281" t="s">
        <v>1328</v>
      </c>
      <c r="Q19" s="281" t="s">
        <v>760</v>
      </c>
      <c r="R19" s="281" t="s">
        <v>1315</v>
      </c>
      <c r="S19" s="281" t="s">
        <v>515</v>
      </c>
      <c r="T19" s="281" t="s">
        <v>1323</v>
      </c>
      <c r="U19" s="279">
        <v>7076.79</v>
      </c>
    </row>
    <row r="20" spans="1:22" x14ac:dyDescent="0.25">
      <c r="A20" s="285"/>
      <c r="B20" s="286"/>
      <c r="C20" s="286"/>
      <c r="D20" s="258"/>
      <c r="E20" s="258"/>
      <c r="F20" s="258"/>
      <c r="G20" s="258"/>
      <c r="H20" s="258"/>
      <c r="I20" s="287"/>
      <c r="J20" s="288"/>
      <c r="M20" s="282"/>
      <c r="N20" s="281" t="s">
        <v>1397</v>
      </c>
      <c r="O20" s="281" t="s">
        <v>1320</v>
      </c>
      <c r="P20" s="281" t="s">
        <v>1330</v>
      </c>
      <c r="Q20" s="281" t="s">
        <v>760</v>
      </c>
      <c r="R20" s="281" t="s">
        <v>1321</v>
      </c>
      <c r="S20" s="281" t="s">
        <v>515</v>
      </c>
      <c r="T20" s="281" t="s">
        <v>1322</v>
      </c>
      <c r="U20" s="279">
        <v>30657.279999999999</v>
      </c>
    </row>
    <row r="21" spans="1:22" ht="16.5" x14ac:dyDescent="0.25">
      <c r="A21" s="421" t="s">
        <v>1286</v>
      </c>
      <c r="B21" s="422"/>
      <c r="C21" s="422"/>
      <c r="D21" s="422"/>
      <c r="E21" s="422"/>
      <c r="F21" s="422"/>
      <c r="G21" s="422"/>
      <c r="H21" s="422"/>
      <c r="I21" s="422"/>
      <c r="J21" s="423"/>
      <c r="M21" s="280">
        <v>45344</v>
      </c>
      <c r="N21" s="281" t="s">
        <v>1395</v>
      </c>
      <c r="O21" s="281" t="s">
        <v>1378</v>
      </c>
      <c r="P21" s="281" t="s">
        <v>1399</v>
      </c>
      <c r="Q21" s="281" t="s">
        <v>760</v>
      </c>
      <c r="R21" s="281" t="s">
        <v>1376</v>
      </c>
      <c r="S21" s="281" t="s">
        <v>515</v>
      </c>
      <c r="T21" s="281" t="s">
        <v>1377</v>
      </c>
      <c r="U21" s="279">
        <v>3972.45</v>
      </c>
    </row>
    <row r="22" spans="1:22" ht="16.5" x14ac:dyDescent="0.25">
      <c r="A22" s="289"/>
      <c r="B22" s="290"/>
      <c r="C22" s="290"/>
      <c r="D22" s="290"/>
      <c r="E22" s="290"/>
      <c r="F22" s="290"/>
      <c r="G22" s="290"/>
      <c r="H22" s="290"/>
      <c r="I22" s="291"/>
      <c r="J22" s="292"/>
      <c r="M22" s="282"/>
      <c r="N22" s="281" t="s">
        <v>1396</v>
      </c>
      <c r="O22" s="281" t="s">
        <v>1379</v>
      </c>
      <c r="P22" s="281" t="s">
        <v>1400</v>
      </c>
      <c r="Q22" s="281" t="s">
        <v>760</v>
      </c>
      <c r="R22" s="281" t="s">
        <v>1376</v>
      </c>
      <c r="S22" s="281" t="s">
        <v>515</v>
      </c>
      <c r="T22" s="281" t="s">
        <v>1380</v>
      </c>
      <c r="U22" s="279">
        <v>4050</v>
      </c>
    </row>
    <row r="23" spans="1:22" ht="16.5" x14ac:dyDescent="0.25">
      <c r="A23" s="293"/>
      <c r="B23" s="294"/>
      <c r="C23" s="432" t="s">
        <v>1287</v>
      </c>
      <c r="D23" s="432"/>
      <c r="E23" s="432"/>
      <c r="F23" s="432"/>
      <c r="G23" s="432"/>
      <c r="H23" s="432"/>
      <c r="I23" s="432"/>
      <c r="J23" s="295"/>
      <c r="M23" s="283"/>
      <c r="N23" s="284" t="s">
        <v>1398</v>
      </c>
      <c r="O23" s="284" t="s">
        <v>1386</v>
      </c>
      <c r="P23" s="284" t="s">
        <v>1327</v>
      </c>
      <c r="Q23" s="284" t="s">
        <v>760</v>
      </c>
      <c r="R23" s="284" t="s">
        <v>1317</v>
      </c>
      <c r="S23" s="284" t="s">
        <v>515</v>
      </c>
      <c r="T23" s="284" t="s">
        <v>1325</v>
      </c>
      <c r="U23" s="274">
        <v>24581.87</v>
      </c>
    </row>
    <row r="24" spans="1:22" ht="16.5" x14ac:dyDescent="0.25">
      <c r="A24" s="433" t="s">
        <v>1403</v>
      </c>
      <c r="B24" s="432"/>
      <c r="C24" s="432"/>
      <c r="D24" s="432"/>
      <c r="E24" s="432"/>
      <c r="F24" s="432"/>
      <c r="G24" s="432"/>
      <c r="H24" s="432"/>
      <c r="I24" s="432"/>
      <c r="J24" s="434"/>
      <c r="M24"/>
      <c r="N24"/>
      <c r="O24"/>
      <c r="P24"/>
      <c r="Q24"/>
      <c r="R24"/>
      <c r="S24"/>
      <c r="T24"/>
      <c r="U24"/>
    </row>
    <row r="25" spans="1:22" ht="16.5" x14ac:dyDescent="0.25">
      <c r="A25" s="293"/>
      <c r="B25" s="294"/>
      <c r="C25" s="294"/>
      <c r="D25" s="294"/>
      <c r="E25" s="294"/>
      <c r="F25" s="294"/>
      <c r="G25" s="294"/>
      <c r="H25" s="294"/>
      <c r="I25" s="294"/>
      <c r="J25" s="296"/>
      <c r="M25"/>
      <c r="N25"/>
      <c r="O25"/>
      <c r="P25"/>
      <c r="Q25"/>
      <c r="R25"/>
      <c r="S25"/>
      <c r="T25"/>
      <c r="U25"/>
    </row>
    <row r="26" spans="1:22" ht="16.5" x14ac:dyDescent="0.25">
      <c r="A26" s="293"/>
      <c r="B26" s="294"/>
      <c r="C26" s="294"/>
      <c r="D26" s="294"/>
      <c r="E26" s="294"/>
      <c r="F26" s="294"/>
      <c r="G26" s="294"/>
      <c r="H26" s="294"/>
      <c r="I26" s="294"/>
      <c r="J26" s="296"/>
      <c r="M26"/>
      <c r="N26"/>
      <c r="O26"/>
      <c r="P26"/>
      <c r="Q26"/>
      <c r="R26"/>
      <c r="S26"/>
      <c r="T26"/>
      <c r="U26"/>
    </row>
    <row r="27" spans="1:22" ht="16.5" x14ac:dyDescent="0.25">
      <c r="A27" s="421" t="str">
        <f>Data!B80</f>
        <v>FRANCIS CARLO L. ZACARIAS</v>
      </c>
      <c r="B27" s="422"/>
      <c r="C27" s="422"/>
      <c r="D27" s="422"/>
      <c r="E27" s="422"/>
      <c r="F27" s="422"/>
      <c r="G27" s="422"/>
      <c r="H27" s="422"/>
      <c r="I27" s="422"/>
      <c r="J27" s="423"/>
      <c r="M27"/>
      <c r="N27"/>
      <c r="O27"/>
      <c r="P27"/>
      <c r="Q27"/>
      <c r="R27"/>
      <c r="S27"/>
      <c r="T27"/>
      <c r="U27"/>
    </row>
    <row r="28" spans="1:22" ht="16.5" x14ac:dyDescent="0.25">
      <c r="A28" s="435" t="s">
        <v>1288</v>
      </c>
      <c r="B28" s="436"/>
      <c r="C28" s="436"/>
      <c r="D28" s="436"/>
      <c r="E28" s="436"/>
      <c r="F28" s="436"/>
      <c r="G28" s="436"/>
      <c r="H28" s="436"/>
      <c r="I28" s="436"/>
      <c r="J28" s="437"/>
      <c r="M28"/>
      <c r="N28"/>
      <c r="O28"/>
      <c r="P28"/>
      <c r="Q28"/>
      <c r="R28"/>
      <c r="S28"/>
      <c r="T28"/>
      <c r="U28"/>
    </row>
    <row r="29" spans="1:22" ht="16.5" x14ac:dyDescent="0.25">
      <c r="A29" s="298"/>
      <c r="B29" s="299"/>
      <c r="C29" s="299"/>
      <c r="D29" s="299"/>
      <c r="E29" s="299"/>
      <c r="F29" s="299"/>
      <c r="G29" s="299"/>
      <c r="H29" s="299"/>
      <c r="I29" s="300"/>
      <c r="J29" s="301"/>
      <c r="M29"/>
      <c r="N29"/>
      <c r="O29"/>
      <c r="P29"/>
      <c r="Q29"/>
      <c r="R29"/>
      <c r="S29"/>
      <c r="T29"/>
      <c r="U29"/>
    </row>
    <row r="30" spans="1:22" ht="16.5" x14ac:dyDescent="0.25">
      <c r="A30" s="302"/>
      <c r="B30" s="297"/>
      <c r="C30" s="297"/>
      <c r="D30" s="432" t="str">
        <f>Account!H18</f>
        <v>Chief, Administrative &amp; Finance Section</v>
      </c>
      <c r="E30" s="432"/>
      <c r="F30" s="297"/>
      <c r="G30" s="438">
        <f>Account!H2</f>
        <v>45351</v>
      </c>
      <c r="H30" s="438"/>
      <c r="I30" s="303"/>
      <c r="J30" s="304"/>
      <c r="M30"/>
      <c r="N30"/>
      <c r="O30"/>
      <c r="P30"/>
      <c r="Q30"/>
      <c r="R30"/>
      <c r="S30"/>
      <c r="T30"/>
      <c r="U30"/>
    </row>
    <row r="31" spans="1:22" ht="17.25" thickBot="1" x14ac:dyDescent="0.3">
      <c r="A31" s="305"/>
      <c r="B31" s="306"/>
      <c r="C31" s="306"/>
      <c r="D31" s="439" t="s">
        <v>1289</v>
      </c>
      <c r="E31" s="439"/>
      <c r="F31" s="306"/>
      <c r="G31" s="439" t="s">
        <v>0</v>
      </c>
      <c r="H31" s="439"/>
      <c r="I31" s="307"/>
      <c r="J31" s="308"/>
      <c r="M31"/>
      <c r="N31"/>
      <c r="O31"/>
      <c r="P31"/>
      <c r="Q31"/>
      <c r="R31"/>
      <c r="S31"/>
      <c r="T31"/>
      <c r="U31"/>
    </row>
    <row r="32" spans="1:22" x14ac:dyDescent="0.25">
      <c r="M32"/>
      <c r="N32"/>
      <c r="O32"/>
      <c r="P32"/>
      <c r="Q32"/>
      <c r="R32"/>
      <c r="S32"/>
      <c r="T32"/>
      <c r="U32"/>
    </row>
    <row r="33" spans="13:26" x14ac:dyDescent="0.25">
      <c r="M33"/>
      <c r="N33"/>
      <c r="O33"/>
      <c r="P33"/>
      <c r="Q33"/>
      <c r="R33"/>
      <c r="S33"/>
      <c r="T33"/>
      <c r="U33"/>
    </row>
    <row r="34" spans="13:26" x14ac:dyDescent="0.25">
      <c r="M34"/>
      <c r="N34"/>
      <c r="O34"/>
      <c r="P34"/>
      <c r="Q34"/>
      <c r="R34"/>
      <c r="S34"/>
      <c r="T34"/>
      <c r="U34"/>
    </row>
    <row r="35" spans="13:26" x14ac:dyDescent="0.25">
      <c r="M35"/>
      <c r="N35"/>
      <c r="O35"/>
      <c r="P35"/>
      <c r="Q35"/>
      <c r="R35"/>
      <c r="S35"/>
      <c r="T35"/>
      <c r="U35"/>
    </row>
    <row r="36" spans="13:26" x14ac:dyDescent="0.25">
      <c r="M36"/>
      <c r="N36"/>
      <c r="O36"/>
      <c r="P36"/>
      <c r="Q36"/>
      <c r="R36"/>
      <c r="S36"/>
      <c r="T36"/>
      <c r="U36"/>
      <c r="V36" s="276"/>
      <c r="W36" s="276"/>
      <c r="X36" s="276"/>
      <c r="Y36" s="276"/>
      <c r="Z36" s="276"/>
    </row>
    <row r="37" spans="13:26" x14ac:dyDescent="0.25">
      <c r="M37"/>
      <c r="N37"/>
      <c r="O37"/>
      <c r="P37"/>
      <c r="Q37"/>
      <c r="R37"/>
      <c r="S37"/>
      <c r="T37"/>
      <c r="U37"/>
      <c r="V37" s="276"/>
      <c r="W37" s="276"/>
      <c r="X37" s="276"/>
      <c r="Y37" s="276"/>
      <c r="Z37" s="276"/>
    </row>
    <row r="38" spans="13:26" x14ac:dyDescent="0.25">
      <c r="M38"/>
      <c r="N38"/>
      <c r="O38"/>
      <c r="P38"/>
      <c r="Q38"/>
      <c r="R38"/>
      <c r="S38"/>
      <c r="T38"/>
      <c r="U38"/>
      <c r="V38" s="276"/>
      <c r="W38" s="276"/>
      <c r="X38" s="276"/>
      <c r="Y38" s="276"/>
      <c r="Z38" s="276"/>
    </row>
    <row r="39" spans="13:26" x14ac:dyDescent="0.25">
      <c r="M39"/>
      <c r="N39"/>
      <c r="O39"/>
      <c r="P39"/>
      <c r="Q39"/>
      <c r="R39"/>
      <c r="S39"/>
      <c r="T39"/>
      <c r="U39"/>
      <c r="V39" s="276"/>
      <c r="W39" s="276"/>
      <c r="X39" s="276"/>
      <c r="Y39" s="276"/>
      <c r="Z39" s="276"/>
    </row>
    <row r="40" spans="13:26" x14ac:dyDescent="0.25">
      <c r="M40"/>
      <c r="N40"/>
      <c r="O40"/>
      <c r="P40"/>
      <c r="Q40"/>
      <c r="R40"/>
      <c r="S40"/>
      <c r="T40"/>
      <c r="U40"/>
      <c r="V40" s="276"/>
      <c r="W40" s="276"/>
      <c r="X40" s="276"/>
      <c r="Y40" s="276"/>
      <c r="Z40" s="276"/>
    </row>
    <row r="41" spans="13:26" x14ac:dyDescent="0.25">
      <c r="M41"/>
      <c r="N41"/>
      <c r="O41"/>
      <c r="P41"/>
      <c r="Q41"/>
      <c r="R41"/>
      <c r="S41"/>
      <c r="T41"/>
      <c r="U41"/>
      <c r="V41" s="276"/>
      <c r="W41" s="276"/>
      <c r="X41" s="276"/>
      <c r="Y41" s="276"/>
      <c r="Z41" s="276"/>
    </row>
    <row r="42" spans="13:26" x14ac:dyDescent="0.25">
      <c r="M42"/>
      <c r="N42"/>
      <c r="O42"/>
      <c r="P42"/>
      <c r="Q42"/>
      <c r="R42"/>
      <c r="S42"/>
      <c r="T42"/>
      <c r="U42"/>
      <c r="V42" s="276"/>
      <c r="W42" s="276"/>
      <c r="X42" s="276"/>
      <c r="Y42" s="276"/>
      <c r="Z42" s="276"/>
    </row>
    <row r="43" spans="13:26" x14ac:dyDescent="0.25">
      <c r="M43"/>
      <c r="N43"/>
      <c r="O43"/>
      <c r="P43"/>
      <c r="Q43"/>
      <c r="R43"/>
      <c r="S43"/>
      <c r="T43"/>
      <c r="U43"/>
      <c r="V43" s="276"/>
      <c r="W43" s="276"/>
      <c r="X43" s="276"/>
      <c r="Y43" s="276"/>
      <c r="Z43" s="276"/>
    </row>
    <row r="44" spans="13:26" x14ac:dyDescent="0.25">
      <c r="M44"/>
      <c r="N44"/>
      <c r="O44"/>
      <c r="P44"/>
      <c r="Q44"/>
      <c r="R44"/>
      <c r="S44"/>
      <c r="T44"/>
      <c r="U44"/>
      <c r="V44" s="276"/>
      <c r="W44" s="276"/>
      <c r="X44" s="276"/>
      <c r="Y44" s="276"/>
      <c r="Z44" s="276"/>
    </row>
    <row r="45" spans="13:26" x14ac:dyDescent="0.25">
      <c r="M45"/>
      <c r="N45"/>
      <c r="O45"/>
      <c r="P45"/>
      <c r="Q45"/>
      <c r="R45"/>
      <c r="S45"/>
      <c r="T45"/>
      <c r="U45"/>
      <c r="V45" s="276"/>
      <c r="W45" s="276"/>
      <c r="X45" s="276"/>
      <c r="Y45" s="276"/>
      <c r="Z45" s="276"/>
    </row>
    <row r="46" spans="13:26" x14ac:dyDescent="0.25">
      <c r="M46"/>
      <c r="N46"/>
      <c r="O46"/>
      <c r="P46"/>
      <c r="Q46"/>
      <c r="R46"/>
      <c r="S46"/>
      <c r="T46"/>
      <c r="U46"/>
      <c r="V46" s="276"/>
      <c r="W46" s="276"/>
      <c r="X46" s="276"/>
      <c r="Y46" s="276"/>
      <c r="Z46" s="276"/>
    </row>
    <row r="47" spans="13:26" x14ac:dyDescent="0.25">
      <c r="M47"/>
      <c r="N47"/>
      <c r="O47"/>
      <c r="P47"/>
      <c r="Q47"/>
      <c r="R47"/>
      <c r="S47"/>
      <c r="T47"/>
      <c r="U47"/>
      <c r="V47" s="276"/>
      <c r="W47" s="276"/>
      <c r="X47" s="276"/>
      <c r="Y47" s="276"/>
      <c r="Z47" s="276"/>
    </row>
    <row r="48" spans="13:26" x14ac:dyDescent="0.25">
      <c r="M48"/>
      <c r="N48"/>
      <c r="O48"/>
      <c r="P48"/>
      <c r="Q48"/>
      <c r="R48"/>
      <c r="S48"/>
      <c r="T48"/>
      <c r="U48"/>
      <c r="V48" s="276"/>
      <c r="W48" s="276"/>
      <c r="X48" s="276"/>
      <c r="Y48" s="276"/>
      <c r="Z48" s="276"/>
    </row>
    <row r="49" spans="13:26" x14ac:dyDescent="0.25">
      <c r="M49"/>
      <c r="N49"/>
      <c r="O49"/>
      <c r="P49"/>
      <c r="Q49"/>
      <c r="R49"/>
      <c r="S49"/>
      <c r="T49"/>
      <c r="U49"/>
      <c r="V49" s="276"/>
      <c r="W49" s="276"/>
      <c r="X49" s="276"/>
      <c r="Y49" s="276"/>
      <c r="Z49" s="276"/>
    </row>
    <row r="50" spans="13:26" x14ac:dyDescent="0.25">
      <c r="M50"/>
      <c r="N50"/>
      <c r="O50"/>
      <c r="P50"/>
      <c r="Q50"/>
      <c r="R50"/>
      <c r="S50"/>
      <c r="T50"/>
      <c r="U50"/>
      <c r="V50" s="276"/>
      <c r="W50" s="276"/>
      <c r="X50" s="276"/>
      <c r="Y50" s="276"/>
      <c r="Z50" s="276"/>
    </row>
    <row r="51" spans="13:26" x14ac:dyDescent="0.25">
      <c r="M51" s="235"/>
      <c r="N51" s="235"/>
      <c r="O51" s="235"/>
      <c r="P51" s="235"/>
      <c r="Q51" s="235"/>
      <c r="R51" s="235"/>
      <c r="S51" s="235"/>
      <c r="T51" s="235"/>
      <c r="U51" s="276"/>
      <c r="V51" s="276"/>
      <c r="W51" s="276"/>
      <c r="X51" s="276"/>
      <c r="Y51" s="276"/>
      <c r="Z51" s="276"/>
    </row>
    <row r="52" spans="13:26" x14ac:dyDescent="0.25">
      <c r="M52" s="235"/>
      <c r="N52" s="235"/>
      <c r="O52" s="235"/>
      <c r="P52" s="235"/>
      <c r="Q52" s="235"/>
      <c r="R52" s="235"/>
      <c r="S52" s="235"/>
      <c r="T52" s="235"/>
      <c r="U52" s="276"/>
      <c r="V52" s="276"/>
      <c r="W52" s="276"/>
      <c r="X52" s="276"/>
      <c r="Y52" s="276"/>
      <c r="Z52" s="276"/>
    </row>
    <row r="53" spans="13:26" x14ac:dyDescent="0.25">
      <c r="M53" s="235"/>
      <c r="N53" s="235"/>
      <c r="O53" s="235"/>
      <c r="P53" s="235"/>
      <c r="Q53" s="235"/>
      <c r="R53" s="235"/>
      <c r="S53" s="235"/>
      <c r="T53" s="235"/>
      <c r="U53" s="276"/>
      <c r="V53" s="276"/>
      <c r="W53" s="276"/>
      <c r="X53" s="276"/>
      <c r="Y53" s="276"/>
      <c r="Z53" s="276"/>
    </row>
    <row r="54" spans="13:26" x14ac:dyDescent="0.25">
      <c r="M54" s="235"/>
      <c r="N54" s="235"/>
      <c r="O54" s="235"/>
      <c r="P54" s="235"/>
      <c r="Q54" s="235"/>
      <c r="R54" s="235"/>
      <c r="S54" s="235"/>
      <c r="T54" s="235"/>
      <c r="U54" s="276"/>
      <c r="V54" s="276"/>
      <c r="W54" s="276"/>
      <c r="X54" s="276"/>
      <c r="Y54" s="276"/>
      <c r="Z54" s="276"/>
    </row>
    <row r="55" spans="13:26" x14ac:dyDescent="0.25">
      <c r="M55" s="235"/>
      <c r="N55" s="235"/>
      <c r="O55" s="235"/>
      <c r="P55" s="235"/>
      <c r="Q55" s="235"/>
      <c r="R55" s="235"/>
      <c r="S55" s="235"/>
      <c r="T55" s="235"/>
      <c r="U55" s="276"/>
      <c r="V55" s="276"/>
      <c r="W55" s="276"/>
      <c r="X55" s="276"/>
      <c r="Y55" s="276"/>
      <c r="Z55" s="276"/>
    </row>
    <row r="56" spans="13:26" x14ac:dyDescent="0.25">
      <c r="M56" s="235"/>
      <c r="N56" s="235"/>
      <c r="O56" s="235"/>
      <c r="P56" s="235"/>
      <c r="Q56" s="235"/>
      <c r="R56" s="235"/>
      <c r="S56" s="235"/>
      <c r="T56" s="235"/>
      <c r="U56" s="276"/>
      <c r="V56" s="276"/>
      <c r="W56" s="276"/>
      <c r="X56" s="276"/>
      <c r="Y56" s="276"/>
      <c r="Z56" s="276"/>
    </row>
    <row r="57" spans="13:26" x14ac:dyDescent="0.25">
      <c r="M57" s="235"/>
      <c r="N57" s="235"/>
      <c r="O57" s="235"/>
      <c r="P57" s="235"/>
      <c r="Q57" s="235"/>
      <c r="R57" s="235"/>
      <c r="S57" s="235"/>
      <c r="T57" s="235"/>
      <c r="V57" s="276"/>
      <c r="W57" s="276"/>
      <c r="X57" s="276"/>
      <c r="Y57" s="276"/>
      <c r="Z57" s="276"/>
    </row>
    <row r="58" spans="13:26" x14ac:dyDescent="0.25">
      <c r="M58" s="235"/>
      <c r="N58" s="235"/>
      <c r="O58" s="235"/>
      <c r="P58" s="235"/>
      <c r="Q58" s="235"/>
      <c r="R58" s="235"/>
      <c r="S58" s="235"/>
      <c r="T58" s="235"/>
      <c r="V58" s="276"/>
      <c r="W58" s="276"/>
      <c r="X58" s="276"/>
      <c r="Y58" s="276"/>
      <c r="Z58" s="276"/>
    </row>
    <row r="59" spans="13:26" x14ac:dyDescent="0.25">
      <c r="M59" s="235"/>
      <c r="N59" s="235"/>
      <c r="O59" s="235"/>
      <c r="P59" s="235"/>
      <c r="Q59" s="235"/>
      <c r="R59" s="235"/>
      <c r="S59" s="235"/>
      <c r="T59" s="235"/>
      <c r="V59" s="276"/>
      <c r="W59" s="276"/>
      <c r="X59" s="276"/>
      <c r="Y59" s="276"/>
      <c r="Z59" s="276"/>
    </row>
    <row r="60" spans="13:26" x14ac:dyDescent="0.25">
      <c r="M60" s="235"/>
      <c r="N60" s="235"/>
      <c r="O60" s="235"/>
      <c r="P60" s="235"/>
      <c r="Q60" s="235"/>
      <c r="R60" s="235"/>
      <c r="S60" s="235"/>
      <c r="T60" s="235"/>
      <c r="V60" s="276"/>
      <c r="W60" s="276"/>
      <c r="X60" s="276"/>
      <c r="Y60" s="276"/>
      <c r="Z60" s="276"/>
    </row>
    <row r="61" spans="13:26" x14ac:dyDescent="0.25">
      <c r="M61" s="235"/>
      <c r="N61" s="235"/>
      <c r="O61" s="235"/>
      <c r="P61" s="235"/>
      <c r="Q61" s="235"/>
      <c r="R61" s="235"/>
      <c r="S61" s="235"/>
      <c r="T61" s="235"/>
      <c r="V61" s="276"/>
      <c r="W61" s="276"/>
      <c r="X61" s="276"/>
      <c r="Y61" s="276"/>
      <c r="Z61" s="276"/>
    </row>
    <row r="62" spans="13:26" x14ac:dyDescent="0.25">
      <c r="M62" s="235"/>
      <c r="N62" s="235"/>
      <c r="O62" s="235"/>
      <c r="P62" s="235"/>
      <c r="Q62" s="235"/>
      <c r="R62" s="235"/>
      <c r="S62" s="235"/>
      <c r="T62" s="235"/>
      <c r="V62" s="276"/>
      <c r="W62" s="276"/>
      <c r="X62" s="276"/>
      <c r="Y62" s="276"/>
      <c r="Z62" s="276"/>
    </row>
    <row r="63" spans="13:26" x14ac:dyDescent="0.25">
      <c r="M63" s="235"/>
      <c r="N63" s="235"/>
      <c r="O63" s="235"/>
      <c r="P63" s="235"/>
      <c r="Q63" s="235"/>
      <c r="R63" s="235"/>
      <c r="S63" s="235"/>
      <c r="T63" s="235"/>
      <c r="V63" s="276"/>
      <c r="W63" s="276"/>
      <c r="X63" s="276"/>
      <c r="Y63" s="276"/>
      <c r="Z63" s="276"/>
    </row>
    <row r="64" spans="13:26" x14ac:dyDescent="0.25">
      <c r="M64" s="235"/>
      <c r="N64" s="235"/>
      <c r="O64" s="235"/>
      <c r="P64" s="235"/>
      <c r="Q64" s="235"/>
      <c r="R64" s="235"/>
      <c r="S64" s="235"/>
      <c r="T64" s="235"/>
      <c r="V64" s="276"/>
      <c r="W64" s="276"/>
      <c r="X64" s="276"/>
      <c r="Y64" s="276"/>
      <c r="Z64" s="276"/>
    </row>
    <row r="65" spans="1:26" x14ac:dyDescent="0.25">
      <c r="M65" s="235"/>
      <c r="N65" s="235"/>
      <c r="O65" s="235"/>
      <c r="P65" s="235"/>
      <c r="Q65" s="235"/>
      <c r="R65" s="235"/>
      <c r="S65" s="235"/>
      <c r="T65" s="235"/>
      <c r="V65" s="276"/>
      <c r="W65" s="276"/>
      <c r="X65" s="276"/>
      <c r="Y65" s="276"/>
      <c r="Z65" s="276"/>
    </row>
    <row r="66" spans="1:26" x14ac:dyDescent="0.25">
      <c r="M66" s="235"/>
      <c r="N66" s="235"/>
      <c r="O66" s="235"/>
      <c r="P66" s="235"/>
      <c r="Q66" s="235"/>
      <c r="R66" s="235"/>
      <c r="S66" s="235"/>
      <c r="T66" s="235"/>
      <c r="V66" s="276"/>
      <c r="W66" s="276"/>
      <c r="X66" s="276"/>
      <c r="Y66" s="276"/>
      <c r="Z66" s="276"/>
    </row>
    <row r="67" spans="1:26" x14ac:dyDescent="0.25">
      <c r="M67" s="235"/>
      <c r="N67" s="235"/>
      <c r="O67" s="235"/>
      <c r="P67" s="235"/>
      <c r="Q67" s="235"/>
      <c r="R67" s="235"/>
      <c r="S67" s="235"/>
      <c r="T67" s="235"/>
      <c r="V67" s="276"/>
      <c r="W67" s="276"/>
      <c r="X67" s="276"/>
      <c r="Y67" s="276"/>
      <c r="Z67" s="276"/>
    </row>
    <row r="68" spans="1:26" hidden="1" x14ac:dyDescent="0.25">
      <c r="M68" s="235"/>
      <c r="N68" s="235"/>
      <c r="O68" s="235"/>
      <c r="P68" s="235"/>
      <c r="Q68" s="235"/>
      <c r="R68" s="235"/>
      <c r="S68" s="235"/>
      <c r="T68" s="235"/>
      <c r="V68" s="276"/>
      <c r="W68" s="276"/>
      <c r="X68" s="276"/>
      <c r="Y68" s="276"/>
      <c r="Z68" s="276"/>
    </row>
    <row r="69" spans="1:26" x14ac:dyDescent="0.25">
      <c r="M69" s="235"/>
      <c r="N69" s="235"/>
      <c r="O69" s="235"/>
      <c r="P69" s="235"/>
      <c r="Q69" s="235"/>
      <c r="R69" s="235"/>
      <c r="S69" s="235"/>
      <c r="T69" s="235"/>
      <c r="V69" s="276"/>
      <c r="W69" s="276"/>
      <c r="X69" s="276"/>
      <c r="Y69" s="276"/>
      <c r="Z69" s="276"/>
    </row>
    <row r="70" spans="1:26" x14ac:dyDescent="0.25">
      <c r="M70" s="235"/>
      <c r="N70" s="235"/>
      <c r="O70" s="235"/>
      <c r="P70" s="235"/>
      <c r="Q70" s="235"/>
      <c r="R70" s="235"/>
      <c r="S70" s="235"/>
      <c r="T70" s="235"/>
      <c r="V70" s="276"/>
      <c r="W70" s="276"/>
      <c r="X70" s="276"/>
      <c r="Y70" s="276"/>
      <c r="Z70" s="276"/>
    </row>
    <row r="71" spans="1:26" x14ac:dyDescent="0.25">
      <c r="M71" s="235"/>
      <c r="N71" s="235"/>
      <c r="O71" s="235"/>
      <c r="P71" s="235"/>
      <c r="Q71" s="235"/>
      <c r="R71" s="235"/>
      <c r="S71" s="235"/>
      <c r="T71" s="235"/>
      <c r="V71" s="276"/>
      <c r="W71" s="276"/>
      <c r="X71" s="276"/>
      <c r="Y71" s="276"/>
      <c r="Z71" s="276"/>
    </row>
    <row r="72" spans="1:26" s="297" customFormat="1" ht="16.5" x14ac:dyDescent="0.25">
      <c r="A72" s="272"/>
      <c r="B72" s="272"/>
      <c r="C72" s="272"/>
      <c r="D72" s="272"/>
      <c r="E72" s="272"/>
      <c r="F72" s="272"/>
      <c r="G72" s="272"/>
      <c r="H72" s="272"/>
      <c r="I72" s="309"/>
      <c r="J72" s="188"/>
      <c r="M72" s="235"/>
      <c r="N72" s="235"/>
      <c r="O72" s="235"/>
      <c r="P72" s="235"/>
      <c r="Q72" s="235"/>
      <c r="R72" s="235"/>
      <c r="S72" s="235"/>
      <c r="T72" s="235"/>
      <c r="V72" s="276"/>
      <c r="W72" s="276"/>
      <c r="X72" s="276"/>
      <c r="Y72" s="276"/>
      <c r="Z72" s="276"/>
    </row>
    <row r="73" spans="1:26" s="297" customFormat="1" ht="16.5" x14ac:dyDescent="0.25">
      <c r="A73" s="272"/>
      <c r="B73" s="272"/>
      <c r="C73" s="272"/>
      <c r="D73" s="272"/>
      <c r="E73" s="272"/>
      <c r="F73" s="272"/>
      <c r="G73" s="272"/>
      <c r="H73" s="272"/>
      <c r="I73" s="309"/>
      <c r="J73" s="188"/>
      <c r="M73" s="235"/>
      <c r="N73" s="235"/>
      <c r="O73" s="235"/>
      <c r="P73" s="235"/>
      <c r="Q73" s="235"/>
      <c r="R73" s="235"/>
      <c r="S73" s="235"/>
      <c r="T73" s="235"/>
      <c r="V73" s="276"/>
      <c r="W73" s="276"/>
      <c r="X73" s="276"/>
      <c r="Y73" s="276"/>
      <c r="Z73" s="276"/>
    </row>
    <row r="74" spans="1:26" s="297" customFormat="1" ht="16.5" x14ac:dyDescent="0.25">
      <c r="A74" s="272"/>
      <c r="B74" s="272"/>
      <c r="C74" s="272"/>
      <c r="D74" s="272"/>
      <c r="E74" s="272"/>
      <c r="F74" s="272"/>
      <c r="G74" s="272"/>
      <c r="H74" s="272"/>
      <c r="I74" s="309"/>
      <c r="J74" s="188"/>
      <c r="M74" s="235"/>
      <c r="N74" s="235"/>
      <c r="O74" s="235"/>
      <c r="P74" s="235"/>
      <c r="Q74" s="235"/>
      <c r="R74" s="235"/>
      <c r="S74" s="235"/>
      <c r="T74" s="235"/>
      <c r="V74" s="276"/>
      <c r="W74" s="276"/>
      <c r="X74" s="276"/>
      <c r="Y74" s="276"/>
      <c r="Z74" s="276"/>
    </row>
    <row r="75" spans="1:26" s="297" customFormat="1" ht="16.5" x14ac:dyDescent="0.25">
      <c r="A75" s="272"/>
      <c r="B75" s="272"/>
      <c r="C75" s="272"/>
      <c r="D75" s="272"/>
      <c r="E75" s="272"/>
      <c r="F75" s="272"/>
      <c r="G75" s="272"/>
      <c r="H75" s="272"/>
      <c r="I75" s="309"/>
      <c r="J75" s="188"/>
      <c r="M75" s="235"/>
      <c r="N75" s="235"/>
      <c r="O75" s="235"/>
      <c r="P75" s="235"/>
      <c r="Q75" s="235"/>
      <c r="R75" s="235"/>
      <c r="S75" s="235"/>
      <c r="T75" s="235"/>
      <c r="V75" s="276"/>
      <c r="W75" s="276"/>
      <c r="X75" s="276"/>
      <c r="Y75" s="276"/>
      <c r="Z75" s="276"/>
    </row>
    <row r="76" spans="1:26" s="297" customFormat="1" ht="16.5" x14ac:dyDescent="0.25">
      <c r="A76" s="272"/>
      <c r="B76" s="272"/>
      <c r="C76" s="272"/>
      <c r="D76" s="272"/>
      <c r="E76" s="272"/>
      <c r="F76" s="272"/>
      <c r="G76" s="272"/>
      <c r="H76" s="272"/>
      <c r="I76" s="309"/>
      <c r="J76" s="188"/>
      <c r="M76" s="235"/>
      <c r="N76" s="235"/>
      <c r="O76" s="235"/>
      <c r="P76" s="235"/>
      <c r="Q76" s="235"/>
      <c r="R76" s="235"/>
      <c r="S76" s="235"/>
      <c r="T76" s="235"/>
      <c r="V76" s="276"/>
      <c r="W76" s="276"/>
      <c r="X76" s="276"/>
      <c r="Y76" s="276"/>
      <c r="Z76" s="276"/>
    </row>
    <row r="77" spans="1:26" s="297" customFormat="1" ht="16.5" x14ac:dyDescent="0.25">
      <c r="A77" s="272"/>
      <c r="B77" s="272"/>
      <c r="C77" s="272"/>
      <c r="D77" s="272"/>
      <c r="E77" s="272"/>
      <c r="F77" s="272"/>
      <c r="G77" s="272"/>
      <c r="H77" s="272"/>
      <c r="I77" s="309"/>
      <c r="J77" s="188"/>
      <c r="M77" s="235"/>
      <c r="N77" s="235"/>
      <c r="O77" s="235"/>
      <c r="P77" s="235"/>
      <c r="Q77" s="235"/>
      <c r="R77" s="235"/>
      <c r="S77" s="235"/>
      <c r="T77" s="235"/>
      <c r="V77" s="276"/>
      <c r="W77" s="276"/>
      <c r="X77" s="276"/>
      <c r="Y77" s="276"/>
      <c r="Z77" s="276"/>
    </row>
    <row r="78" spans="1:26" s="252" customFormat="1" x14ac:dyDescent="0.25">
      <c r="A78" s="272"/>
      <c r="B78" s="272"/>
      <c r="C78" s="272"/>
      <c r="D78" s="272"/>
      <c r="E78" s="272"/>
      <c r="F78" s="272"/>
      <c r="G78" s="272"/>
      <c r="H78" s="272"/>
      <c r="I78" s="309"/>
      <c r="J78" s="188"/>
      <c r="M78" s="235"/>
      <c r="N78" s="235"/>
      <c r="O78" s="235"/>
      <c r="P78" s="235"/>
      <c r="Q78" s="235"/>
      <c r="R78" s="235"/>
      <c r="S78" s="235"/>
      <c r="T78" s="235"/>
      <c r="V78" s="276"/>
      <c r="W78" s="276"/>
      <c r="X78" s="276"/>
      <c r="Y78" s="276"/>
      <c r="Z78" s="276"/>
    </row>
    <row r="79" spans="1:26" s="252" customFormat="1" x14ac:dyDescent="0.25">
      <c r="A79" s="272"/>
      <c r="B79" s="272"/>
      <c r="C79" s="272"/>
      <c r="D79" s="272"/>
      <c r="E79" s="272"/>
      <c r="F79" s="272"/>
      <c r="G79" s="272"/>
      <c r="H79" s="272"/>
      <c r="I79" s="309"/>
      <c r="J79" s="188"/>
      <c r="M79" s="235"/>
      <c r="N79" s="235"/>
      <c r="O79" s="235"/>
      <c r="P79" s="235"/>
      <c r="Q79" s="235"/>
      <c r="R79" s="235"/>
      <c r="S79" s="235"/>
      <c r="T79" s="235"/>
      <c r="V79" s="276"/>
      <c r="W79" s="276"/>
      <c r="X79" s="276"/>
      <c r="Y79" s="276"/>
      <c r="Z79" s="276"/>
    </row>
    <row r="80" spans="1:26" s="252" customFormat="1" x14ac:dyDescent="0.25">
      <c r="A80" s="272"/>
      <c r="B80" s="272"/>
      <c r="C80" s="272"/>
      <c r="D80" s="272"/>
      <c r="E80" s="272"/>
      <c r="F80" s="272"/>
      <c r="G80" s="272"/>
      <c r="H80" s="272"/>
      <c r="I80" s="309"/>
      <c r="J80" s="188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</row>
    <row r="81" spans="1:26" s="252" customFormat="1" x14ac:dyDescent="0.25">
      <c r="A81" s="272"/>
      <c r="B81" s="272"/>
      <c r="C81" s="272"/>
      <c r="D81" s="272"/>
      <c r="E81" s="272"/>
      <c r="F81" s="272"/>
      <c r="G81" s="272"/>
      <c r="H81" s="272"/>
      <c r="I81" s="309"/>
      <c r="J81" s="188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</row>
    <row r="82" spans="1:26" x14ac:dyDescent="0.25"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</row>
    <row r="83" spans="1:26" x14ac:dyDescent="0.25"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</row>
    <row r="84" spans="1:26" x14ac:dyDescent="0.25"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</row>
    <row r="85" spans="1:26" x14ac:dyDescent="0.25"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</row>
    <row r="86" spans="1:26" x14ac:dyDescent="0.25"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</row>
    <row r="87" spans="1:26" x14ac:dyDescent="0.25"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</row>
    <row r="88" spans="1:26" x14ac:dyDescent="0.25"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</row>
    <row r="89" spans="1:26" x14ac:dyDescent="0.25"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</row>
    <row r="90" spans="1:26" x14ac:dyDescent="0.25"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</row>
    <row r="91" spans="1:26" x14ac:dyDescent="0.25"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</row>
    <row r="92" spans="1:26" x14ac:dyDescent="0.25"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</row>
    <row r="93" spans="1:26" x14ac:dyDescent="0.25"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</row>
    <row r="94" spans="1:26" x14ac:dyDescent="0.25"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</row>
    <row r="95" spans="1:26" x14ac:dyDescent="0.25"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</row>
    <row r="96" spans="1:26" x14ac:dyDescent="0.25"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</row>
    <row r="97" spans="13:26" x14ac:dyDescent="0.25"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</row>
    <row r="98" spans="13:26" x14ac:dyDescent="0.25"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</row>
    <row r="99" spans="13:26" x14ac:dyDescent="0.25"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</row>
    <row r="100" spans="13:26" x14ac:dyDescent="0.25"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</row>
    <row r="101" spans="13:26" x14ac:dyDescent="0.25"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</row>
    <row r="102" spans="13:26" x14ac:dyDescent="0.25"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</row>
    <row r="103" spans="13:26" x14ac:dyDescent="0.25"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</row>
    <row r="104" spans="13:26" x14ac:dyDescent="0.25"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</row>
    <row r="105" spans="13:26" x14ac:dyDescent="0.25"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</row>
    <row r="106" spans="13:26" x14ac:dyDescent="0.25"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</row>
    <row r="107" spans="13:26" x14ac:dyDescent="0.25"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</row>
    <row r="108" spans="13:26" x14ac:dyDescent="0.25"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</row>
    <row r="109" spans="13:26" x14ac:dyDescent="0.25"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</row>
    <row r="110" spans="13:26" x14ac:dyDescent="0.25"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</row>
    <row r="111" spans="13:26" x14ac:dyDescent="0.25"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</row>
    <row r="112" spans="13:26" x14ac:dyDescent="0.25"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</row>
    <row r="113" spans="13:26" x14ac:dyDescent="0.25"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</row>
    <row r="114" spans="13:26" x14ac:dyDescent="0.25"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</row>
    <row r="115" spans="13:26" x14ac:dyDescent="0.25"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</row>
    <row r="116" spans="13:26" x14ac:dyDescent="0.25"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</row>
    <row r="117" spans="13:26" x14ac:dyDescent="0.25"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</row>
    <row r="118" spans="13:26" x14ac:dyDescent="0.25"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</row>
    <row r="119" spans="13:26" x14ac:dyDescent="0.25"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</row>
    <row r="120" spans="13:26" x14ac:dyDescent="0.25"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</row>
    <row r="121" spans="13:26" x14ac:dyDescent="0.25"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</row>
    <row r="122" spans="13:26" x14ac:dyDescent="0.25"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</row>
    <row r="123" spans="13:26" x14ac:dyDescent="0.25"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</row>
    <row r="124" spans="13:26" x14ac:dyDescent="0.25"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</row>
    <row r="125" spans="13:26" x14ac:dyDescent="0.25"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</row>
    <row r="126" spans="13:26" x14ac:dyDescent="0.25"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</row>
    <row r="127" spans="13:26" x14ac:dyDescent="0.25"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</row>
    <row r="128" spans="13:26" x14ac:dyDescent="0.25"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</row>
    <row r="129" spans="13:26" x14ac:dyDescent="0.25"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</row>
    <row r="130" spans="13:26" x14ac:dyDescent="0.25"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</row>
    <row r="131" spans="13:26" x14ac:dyDescent="0.25"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</row>
    <row r="132" spans="13:26" x14ac:dyDescent="0.25"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</row>
    <row r="133" spans="13:26" x14ac:dyDescent="0.25"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</row>
    <row r="134" spans="13:26" x14ac:dyDescent="0.25"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</row>
    <row r="135" spans="13:26" x14ac:dyDescent="0.25"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</row>
    <row r="136" spans="13:26" x14ac:dyDescent="0.25"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</row>
    <row r="137" spans="13:26" x14ac:dyDescent="0.25"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</row>
    <row r="138" spans="13:26" x14ac:dyDescent="0.25"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</row>
    <row r="139" spans="13:26" x14ac:dyDescent="0.25"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</row>
    <row r="140" spans="13:26" x14ac:dyDescent="0.25"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</row>
    <row r="141" spans="13:26" x14ac:dyDescent="0.25"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</row>
    <row r="142" spans="13:26" x14ac:dyDescent="0.25"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</row>
    <row r="143" spans="13:26" x14ac:dyDescent="0.25"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</row>
    <row r="144" spans="13:26" x14ac:dyDescent="0.25"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</row>
    <row r="145" spans="13:26" x14ac:dyDescent="0.25"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</row>
    <row r="146" spans="13:26" x14ac:dyDescent="0.25"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</row>
    <row r="147" spans="13:26" x14ac:dyDescent="0.25"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</row>
    <row r="148" spans="13:26" x14ac:dyDescent="0.25"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</row>
    <row r="149" spans="13:26" x14ac:dyDescent="0.25"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</row>
    <row r="150" spans="13:26" x14ac:dyDescent="0.25"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</row>
    <row r="151" spans="13:26" x14ac:dyDescent="0.25"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</row>
    <row r="152" spans="13:26" x14ac:dyDescent="0.25"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</row>
    <row r="153" spans="13:26" x14ac:dyDescent="0.25"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</row>
    <row r="154" spans="13:26" x14ac:dyDescent="0.25"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</row>
    <row r="155" spans="13:26" x14ac:dyDescent="0.25"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</row>
    <row r="156" spans="13:26" x14ac:dyDescent="0.25"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</row>
    <row r="157" spans="13:26" x14ac:dyDescent="0.25"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</row>
    <row r="158" spans="13:26" x14ac:dyDescent="0.25"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</row>
    <row r="159" spans="13:26" x14ac:dyDescent="0.25"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</row>
    <row r="160" spans="13:26" x14ac:dyDescent="0.25"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</row>
    <row r="161" spans="13:26" x14ac:dyDescent="0.25"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</row>
    <row r="162" spans="13:26" x14ac:dyDescent="0.25"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</row>
    <row r="163" spans="13:26" x14ac:dyDescent="0.25"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</row>
    <row r="164" spans="13:26" x14ac:dyDescent="0.25"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</row>
    <row r="165" spans="13:26" x14ac:dyDescent="0.25"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</row>
    <row r="166" spans="13:26" x14ac:dyDescent="0.25"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</row>
    <row r="167" spans="13:26" x14ac:dyDescent="0.25"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 spans="13:26" x14ac:dyDescent="0.25"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</row>
    <row r="169" spans="13:26" x14ac:dyDescent="0.25"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</row>
    <row r="170" spans="13:26" x14ac:dyDescent="0.25"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</row>
    <row r="171" spans="13:26" x14ac:dyDescent="0.25">
      <c r="M171" s="276"/>
      <c r="N171" s="276"/>
      <c r="O171" s="276"/>
      <c r="P171" s="276"/>
      <c r="Q171" s="276"/>
      <c r="R171" s="276"/>
    </row>
    <row r="172" spans="13:26" x14ac:dyDescent="0.25">
      <c r="M172" s="276"/>
      <c r="N172" s="276"/>
      <c r="O172" s="276"/>
      <c r="P172" s="276"/>
      <c r="Q172" s="276"/>
      <c r="R172" s="276"/>
    </row>
    <row r="173" spans="13:26" x14ac:dyDescent="0.25">
      <c r="M173" s="276"/>
      <c r="N173" s="276"/>
      <c r="O173" s="276"/>
      <c r="P173" s="276"/>
      <c r="Q173" s="276"/>
      <c r="R173" s="276"/>
    </row>
    <row r="174" spans="13:26" x14ac:dyDescent="0.25">
      <c r="M174" s="276"/>
      <c r="N174" s="276"/>
      <c r="O174" s="276"/>
      <c r="P174" s="276"/>
      <c r="Q174" s="276"/>
      <c r="R174" s="276"/>
    </row>
    <row r="175" spans="13:26" x14ac:dyDescent="0.25">
      <c r="M175" s="276"/>
      <c r="N175" s="276"/>
      <c r="O175" s="276"/>
      <c r="P175" s="276"/>
      <c r="Q175" s="276"/>
      <c r="R175" s="276"/>
    </row>
    <row r="176" spans="13:26" x14ac:dyDescent="0.25">
      <c r="M176" s="276"/>
      <c r="N176" s="276"/>
      <c r="O176" s="276"/>
      <c r="P176" s="276"/>
      <c r="Q176" s="276"/>
      <c r="R176" s="276"/>
    </row>
    <row r="177" spans="13:18" x14ac:dyDescent="0.25">
      <c r="M177" s="276"/>
      <c r="N177" s="276"/>
      <c r="O177" s="276"/>
      <c r="P177" s="276"/>
      <c r="Q177" s="276"/>
      <c r="R177" s="276"/>
    </row>
    <row r="178" spans="13:18" x14ac:dyDescent="0.25">
      <c r="M178" s="276"/>
      <c r="N178" s="276"/>
      <c r="O178" s="276"/>
      <c r="P178" s="276"/>
      <c r="Q178" s="276"/>
      <c r="R178" s="276"/>
    </row>
    <row r="179" spans="13:18" x14ac:dyDescent="0.25">
      <c r="M179" s="276"/>
      <c r="N179" s="276"/>
      <c r="O179" s="276"/>
      <c r="P179" s="276"/>
      <c r="Q179" s="276"/>
      <c r="R179" s="276"/>
    </row>
    <row r="180" spans="13:18" x14ac:dyDescent="0.25">
      <c r="M180" s="276"/>
      <c r="N180" s="276"/>
      <c r="O180" s="276"/>
      <c r="P180" s="276"/>
      <c r="Q180" s="276"/>
      <c r="R180" s="276"/>
    </row>
    <row r="181" spans="13:18" x14ac:dyDescent="0.25">
      <c r="M181" s="276"/>
      <c r="N181" s="276"/>
      <c r="O181" s="276"/>
      <c r="P181" s="276"/>
      <c r="Q181" s="276"/>
      <c r="R181" s="276"/>
    </row>
    <row r="182" spans="13:18" x14ac:dyDescent="0.25">
      <c r="M182" s="276"/>
      <c r="N182" s="276"/>
      <c r="O182" s="276"/>
      <c r="P182" s="276"/>
      <c r="Q182" s="276"/>
      <c r="R182" s="276"/>
    </row>
    <row r="183" spans="13:18" x14ac:dyDescent="0.25">
      <c r="M183" s="276"/>
      <c r="N183" s="276"/>
      <c r="O183" s="276"/>
      <c r="P183" s="276"/>
      <c r="Q183" s="276"/>
      <c r="R183" s="276"/>
    </row>
    <row r="184" spans="13:18" x14ac:dyDescent="0.25">
      <c r="M184" s="276"/>
      <c r="N184" s="276"/>
      <c r="O184" s="276"/>
      <c r="P184" s="276"/>
      <c r="Q184" s="276"/>
      <c r="R184" s="276"/>
    </row>
    <row r="185" spans="13:18" x14ac:dyDescent="0.25">
      <c r="M185" s="276"/>
      <c r="N185" s="276"/>
      <c r="O185" s="276"/>
      <c r="P185" s="276"/>
      <c r="Q185" s="276"/>
      <c r="R185" s="276"/>
    </row>
    <row r="186" spans="13:18" x14ac:dyDescent="0.25">
      <c r="M186" s="276"/>
      <c r="N186" s="276"/>
      <c r="O186" s="276"/>
      <c r="P186" s="276"/>
      <c r="Q186" s="276"/>
      <c r="R186" s="276"/>
    </row>
    <row r="187" spans="13:18" x14ac:dyDescent="0.25">
      <c r="M187" s="276"/>
      <c r="N187" s="276"/>
      <c r="O187" s="276"/>
      <c r="P187" s="276"/>
      <c r="Q187" s="276"/>
      <c r="R187" s="276"/>
    </row>
    <row r="188" spans="13:18" x14ac:dyDescent="0.25">
      <c r="M188" s="276"/>
      <c r="N188" s="276"/>
      <c r="O188" s="276"/>
      <c r="P188" s="276"/>
      <c r="Q188" s="276"/>
      <c r="R188" s="276"/>
    </row>
    <row r="189" spans="13:18" x14ac:dyDescent="0.25">
      <c r="M189" s="276"/>
      <c r="N189" s="276"/>
      <c r="O189" s="276"/>
      <c r="P189" s="276"/>
      <c r="Q189" s="276"/>
      <c r="R189" s="276"/>
    </row>
    <row r="190" spans="13:18" x14ac:dyDescent="0.25">
      <c r="M190" s="276"/>
      <c r="N190" s="276"/>
      <c r="O190" s="276"/>
      <c r="P190" s="276"/>
      <c r="Q190" s="276"/>
      <c r="R190" s="276"/>
    </row>
  </sheetData>
  <mergeCells count="25">
    <mergeCell ref="A28:J28"/>
    <mergeCell ref="D30:E30"/>
    <mergeCell ref="G30:H30"/>
    <mergeCell ref="D31:E31"/>
    <mergeCell ref="G31:H31"/>
    <mergeCell ref="A8:E8"/>
    <mergeCell ref="I8:J8"/>
    <mergeCell ref="A27:J27"/>
    <mergeCell ref="A10:C10"/>
    <mergeCell ref="D10:D11"/>
    <mergeCell ref="E10:E11"/>
    <mergeCell ref="F10:F11"/>
    <mergeCell ref="G10:G11"/>
    <mergeCell ref="H10:H11"/>
    <mergeCell ref="I10:I11"/>
    <mergeCell ref="J10:J11"/>
    <mergeCell ref="A21:J21"/>
    <mergeCell ref="C23:I23"/>
    <mergeCell ref="A24:J24"/>
    <mergeCell ref="A3:J3"/>
    <mergeCell ref="I1:J1"/>
    <mergeCell ref="A4:J4"/>
    <mergeCell ref="A6:E6"/>
    <mergeCell ref="A7:E7"/>
    <mergeCell ref="I7:J7"/>
  </mergeCells>
  <conditionalFormatting sqref="A12:J18">
    <cfRule type="cellIs" dxfId="1" priority="2" operator="equal">
      <formula>0</formula>
    </cfRule>
  </conditionalFormatting>
  <conditionalFormatting sqref="E1:F1048576">
    <cfRule type="cellIs" dxfId="0" priority="1" operator="equal">
      <formula>"(blank)"</formula>
    </cfRule>
  </conditionalFormatting>
  <pageMargins left="0.25" right="0" top="0.25" bottom="0.74803149606299202" header="0.5" footer="0.118110236220472"/>
  <pageSetup paperSize="9" scale="50" fitToHeight="0" orientation="landscape" horizontalDpi="0" verticalDpi="0" r:id="rId2"/>
  <headerFooter>
    <oddFooter>&amp;L&amp;G
&amp;"Arial,Italic"&amp;8NIA-RO1-AFD-FS-EXT-Form60 Rev.00&amp;CPage &amp;P of &amp;N&amp;R&amp;G</oddFooter>
  </headerFooter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1:U57"/>
  <sheetViews>
    <sheetView showZeros="0" workbookViewId="0">
      <selection activeCell="E35" sqref="E35:J35"/>
    </sheetView>
  </sheetViews>
  <sheetFormatPr defaultColWidth="9" defaultRowHeight="15.75" x14ac:dyDescent="0.25"/>
  <cols>
    <col min="1" max="1" width="6" style="40" customWidth="1"/>
    <col min="2" max="3" width="2.125" style="40" customWidth="1"/>
    <col min="4" max="4" width="4.875" style="40" customWidth="1"/>
    <col min="5" max="5" width="8.125" style="40" customWidth="1"/>
    <col min="6" max="6" width="6.75" style="40" customWidth="1"/>
    <col min="7" max="7" width="0.875" style="40" customWidth="1"/>
    <col min="8" max="8" width="5.375" style="40" customWidth="1"/>
    <col min="9" max="9" width="27.75" style="40" customWidth="1"/>
    <col min="10" max="10" width="5.375" style="40" customWidth="1"/>
    <col min="11" max="11" width="22.5" style="40" customWidth="1"/>
    <col min="12" max="12" width="4.875" style="40" customWidth="1"/>
    <col min="13" max="13" width="14.125" style="40" hidden="1" customWidth="1"/>
    <col min="14" max="14" width="13.875" style="40" hidden="1" customWidth="1"/>
    <col min="15" max="15" width="10.625" style="40" customWidth="1"/>
    <col min="16" max="16" width="2.125" style="40" customWidth="1"/>
    <col min="17" max="17" width="2.625" style="40" customWidth="1"/>
    <col min="18" max="19" width="2.125" style="40" customWidth="1"/>
    <col min="20" max="21" width="5.625" style="40" customWidth="1"/>
    <col min="22" max="16384" width="9" style="40"/>
  </cols>
  <sheetData>
    <row r="1" spans="1:21" ht="22.5" x14ac:dyDescent="0.25">
      <c r="A1" s="41" t="s">
        <v>131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3"/>
      <c r="Q1" s="475">
        <f>+O51-R51</f>
        <v>0</v>
      </c>
      <c r="R1" s="476"/>
      <c r="S1" s="476"/>
      <c r="T1" s="476"/>
      <c r="U1" s="477"/>
    </row>
    <row r="2" spans="1:21" x14ac:dyDescent="0.25">
      <c r="A2" s="84" t="str">
        <f>CONCATENATE(Account!H3,", ", Account!H4)</f>
        <v>NIA PANGASINAN IMO, Bayaoas, Urdaneta City, Pangasinan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5"/>
      <c r="Q2" s="46" t="s">
        <v>132</v>
      </c>
      <c r="R2"/>
      <c r="S2" s="478"/>
      <c r="T2" s="478"/>
      <c r="U2" s="479"/>
    </row>
    <row r="3" spans="1:21" x14ac:dyDescent="0.25">
      <c r="A3" s="47" t="s">
        <v>133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5"/>
      <c r="Q3" s="46" t="s">
        <v>0</v>
      </c>
      <c r="R3"/>
      <c r="S3" s="480">
        <f>Account!$H$2</f>
        <v>45351</v>
      </c>
      <c r="T3" s="480"/>
      <c r="U3" s="481"/>
    </row>
    <row r="4" spans="1:21" ht="16.5" thickBot="1" x14ac:dyDescent="0.3">
      <c r="A4" s="48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50"/>
      <c r="Q4" s="51"/>
      <c r="R4" s="52"/>
      <c r="S4" s="52"/>
      <c r="T4" s="52"/>
      <c r="U4" s="53"/>
    </row>
    <row r="5" spans="1:21" x14ac:dyDescent="0.25">
      <c r="A5" s="54"/>
      <c r="B5" s="55"/>
      <c r="C5" s="55"/>
      <c r="D5" s="55"/>
      <c r="E5" s="55"/>
      <c r="F5" s="55"/>
      <c r="G5" s="55"/>
      <c r="H5" s="56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7"/>
    </row>
    <row r="6" spans="1:21" x14ac:dyDescent="0.25">
      <c r="A6" s="58"/>
      <c r="B6" s="482"/>
      <c r="C6" s="482"/>
      <c r="D6" s="59" t="s">
        <v>134</v>
      </c>
      <c r="H6" s="78" t="s">
        <v>135</v>
      </c>
      <c r="I6" s="40" t="s">
        <v>136</v>
      </c>
      <c r="J6" s="87"/>
      <c r="K6" s="60" t="s">
        <v>137</v>
      </c>
      <c r="P6" s="482"/>
      <c r="Q6" s="482"/>
      <c r="R6" s="59" t="s">
        <v>138</v>
      </c>
      <c r="S6" s="59"/>
      <c r="T6" s="59"/>
      <c r="U6" s="61"/>
    </row>
    <row r="7" spans="1:21" ht="16.5" thickBot="1" x14ac:dyDescent="0.3">
      <c r="A7" s="62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4"/>
    </row>
    <row r="8" spans="1:21" x14ac:dyDescent="0.25">
      <c r="A8" s="483" t="s">
        <v>129</v>
      </c>
      <c r="B8" s="484"/>
      <c r="C8" s="484"/>
      <c r="D8" s="485"/>
      <c r="E8" s="492" t="s">
        <v>139</v>
      </c>
      <c r="F8" s="492"/>
      <c r="G8" s="492"/>
      <c r="H8" s="492"/>
      <c r="I8" s="492"/>
      <c r="J8" s="492"/>
      <c r="K8" s="492"/>
      <c r="L8" s="492"/>
      <c r="M8" s="492"/>
      <c r="N8" s="492"/>
      <c r="O8" s="492"/>
      <c r="P8" s="492"/>
      <c r="Q8" s="492"/>
      <c r="R8" s="492"/>
      <c r="S8" s="492"/>
      <c r="T8" s="492"/>
      <c r="U8" s="493"/>
    </row>
    <row r="9" spans="1:21" ht="15.75" customHeight="1" x14ac:dyDescent="0.25">
      <c r="A9" s="486"/>
      <c r="B9" s="487"/>
      <c r="C9" s="487"/>
      <c r="D9" s="488"/>
      <c r="E9" s="494" t="s">
        <v>140</v>
      </c>
      <c r="F9" s="494"/>
      <c r="G9" s="494"/>
      <c r="H9" s="494"/>
      <c r="I9" s="494"/>
      <c r="J9" s="494"/>
      <c r="K9" s="503" t="s">
        <v>127</v>
      </c>
      <c r="L9" s="494" t="s">
        <v>141</v>
      </c>
      <c r="M9" s="496" t="s">
        <v>142</v>
      </c>
      <c r="N9" s="497"/>
      <c r="O9" s="497"/>
      <c r="P9" s="497"/>
      <c r="Q9" s="497"/>
      <c r="R9" s="497"/>
      <c r="S9" s="497"/>
      <c r="T9" s="497"/>
      <c r="U9" s="498"/>
    </row>
    <row r="10" spans="1:21" ht="16.5" thickBot="1" x14ac:dyDescent="0.3">
      <c r="A10" s="489"/>
      <c r="B10" s="490"/>
      <c r="C10" s="490"/>
      <c r="D10" s="491"/>
      <c r="E10" s="495"/>
      <c r="F10" s="495"/>
      <c r="G10" s="495"/>
      <c r="H10" s="495"/>
      <c r="I10" s="495"/>
      <c r="J10" s="495"/>
      <c r="K10" s="504"/>
      <c r="L10" s="495"/>
      <c r="M10" s="81" t="s">
        <v>148</v>
      </c>
      <c r="N10" s="81" t="s">
        <v>149</v>
      </c>
      <c r="O10" s="499" t="s">
        <v>1</v>
      </c>
      <c r="P10" s="500"/>
      <c r="Q10" s="501"/>
      <c r="R10" s="499" t="s">
        <v>2</v>
      </c>
      <c r="S10" s="500"/>
      <c r="T10" s="500"/>
      <c r="U10" s="502"/>
    </row>
    <row r="11" spans="1:21" ht="19.5" x14ac:dyDescent="0.3">
      <c r="A11" s="467">
        <f>O51-R51</f>
        <v>0</v>
      </c>
      <c r="B11" s="468"/>
      <c r="C11" s="468"/>
      <c r="D11" s="468"/>
      <c r="E11" s="469" t="str">
        <f>Account!$H$1</f>
        <v>Fund 501 CARP (LBP Account # 0112-1157-30)</v>
      </c>
      <c r="F11" s="470"/>
      <c r="G11" s="470"/>
      <c r="H11" s="470"/>
      <c r="I11" s="470"/>
      <c r="J11" s="471"/>
      <c r="K11" s="116"/>
      <c r="L11" s="80"/>
      <c r="M11" s="80"/>
      <c r="N11" s="80"/>
      <c r="O11" s="472"/>
      <c r="P11" s="472"/>
      <c r="Q11" s="472"/>
      <c r="R11" s="472"/>
      <c r="S11" s="472"/>
      <c r="T11" s="472"/>
      <c r="U11" s="473"/>
    </row>
    <row r="12" spans="1:21" x14ac:dyDescent="0.25">
      <c r="A12" s="442"/>
      <c r="B12" s="443"/>
      <c r="C12" s="443"/>
      <c r="D12" s="443"/>
      <c r="E12" s="443"/>
      <c r="F12" s="443"/>
      <c r="G12" s="443"/>
      <c r="H12" s="443"/>
      <c r="I12" s="443"/>
      <c r="J12" s="443"/>
      <c r="K12" s="36"/>
      <c r="L12" s="79"/>
      <c r="M12" s="79"/>
      <c r="N12" s="79"/>
      <c r="O12" s="443"/>
      <c r="P12" s="443"/>
      <c r="Q12" s="443"/>
      <c r="R12" s="443"/>
      <c r="S12" s="443"/>
      <c r="T12" s="443"/>
      <c r="U12" s="474"/>
    </row>
    <row r="13" spans="1:21" x14ac:dyDescent="0.25">
      <c r="A13" s="442"/>
      <c r="B13" s="443"/>
      <c r="C13" s="443"/>
      <c r="D13" s="443"/>
      <c r="E13" s="444">
        <f>IF(K13=0,0,(INDEX(AccountCodes[ACCOUNT NAME],MATCH(K13,AccountCodes[PPSAS CODE],0))))</f>
        <v>0</v>
      </c>
      <c r="F13" s="445"/>
      <c r="G13" s="445"/>
      <c r="H13" s="445"/>
      <c r="I13" s="445"/>
      <c r="J13" s="446"/>
      <c r="K13" s="109"/>
      <c r="L13" s="79"/>
      <c r="M13" s="77">
        <f>SUMIF(Data[PPSAS Code],K13,Data[Debit])</f>
        <v>0</v>
      </c>
      <c r="N13" s="77">
        <f>SUMIF(Data[PPSAS Code],K13,Data[Credit])</f>
        <v>0</v>
      </c>
      <c r="O13" s="440">
        <f>M13</f>
        <v>0</v>
      </c>
      <c r="P13" s="440"/>
      <c r="Q13" s="440"/>
      <c r="R13" s="440">
        <f>N13</f>
        <v>0</v>
      </c>
      <c r="S13" s="440"/>
      <c r="T13" s="440"/>
      <c r="U13" s="441"/>
    </row>
    <row r="14" spans="1:21" x14ac:dyDescent="0.25">
      <c r="A14" s="442"/>
      <c r="B14" s="443"/>
      <c r="C14" s="443"/>
      <c r="D14" s="443"/>
      <c r="E14" s="444">
        <f>IF(K14=0,0,(INDEX(AccountCodes[ACCOUNT NAME],MATCH(K14,AccountCodes[PPSAS CODE],0))))</f>
        <v>0</v>
      </c>
      <c r="F14" s="445"/>
      <c r="G14" s="445"/>
      <c r="H14" s="445"/>
      <c r="I14" s="445"/>
      <c r="J14" s="446"/>
      <c r="K14" s="109"/>
      <c r="L14" s="79"/>
      <c r="M14" s="77">
        <f>SUMIF(Data[PPSAS Code],K14,Data[Debit])</f>
        <v>0</v>
      </c>
      <c r="N14" s="77">
        <f>SUMIF(Data[PPSAS Code],K14,Data[Credit])</f>
        <v>0</v>
      </c>
      <c r="O14" s="440">
        <f>M14</f>
        <v>0</v>
      </c>
      <c r="P14" s="440"/>
      <c r="Q14" s="440"/>
      <c r="R14" s="440">
        <f>N14</f>
        <v>0</v>
      </c>
      <c r="S14" s="440"/>
      <c r="T14" s="440"/>
      <c r="U14" s="441"/>
    </row>
    <row r="15" spans="1:21" x14ac:dyDescent="0.25">
      <c r="A15" s="442"/>
      <c r="B15" s="443"/>
      <c r="C15" s="443"/>
      <c r="D15" s="443"/>
      <c r="E15" s="444">
        <f>IF(K15=0,0,(INDEX(AccountCodes[ACCOUNT NAME],MATCH(K15,AccountCodes[PPSAS CODE],0))))</f>
        <v>0</v>
      </c>
      <c r="F15" s="445"/>
      <c r="G15" s="445"/>
      <c r="H15" s="445"/>
      <c r="I15" s="445"/>
      <c r="J15" s="446"/>
      <c r="K15" s="109"/>
      <c r="L15" s="79"/>
      <c r="M15" s="77">
        <f>SUMIF(Data[PPSAS Code],K15,Data[Debit])</f>
        <v>0</v>
      </c>
      <c r="N15" s="77">
        <f>SUMIF(Data[PPSAS Code],K15,Data[Credit])</f>
        <v>0</v>
      </c>
      <c r="O15" s="440">
        <f t="shared" ref="O15:O50" si="0">M15</f>
        <v>0</v>
      </c>
      <c r="P15" s="440"/>
      <c r="Q15" s="440"/>
      <c r="R15" s="440">
        <f t="shared" ref="R15:R50" si="1">N15</f>
        <v>0</v>
      </c>
      <c r="S15" s="440"/>
      <c r="T15" s="440"/>
      <c r="U15" s="441"/>
    </row>
    <row r="16" spans="1:21" x14ac:dyDescent="0.25">
      <c r="A16" s="442"/>
      <c r="B16" s="443"/>
      <c r="C16" s="443"/>
      <c r="D16" s="443"/>
      <c r="E16" s="444">
        <f>IF(K16=0,0,(INDEX(AccountCodes[ACCOUNT NAME],MATCH(K16,AccountCodes[PPSAS CODE],0))))</f>
        <v>0</v>
      </c>
      <c r="F16" s="445"/>
      <c r="G16" s="445"/>
      <c r="H16" s="445"/>
      <c r="I16" s="445"/>
      <c r="J16" s="446"/>
      <c r="K16" s="109"/>
      <c r="L16" s="79"/>
      <c r="M16" s="77">
        <f>SUMIF(Data[PPSAS Code],K16,Data[Debit])</f>
        <v>0</v>
      </c>
      <c r="N16" s="77">
        <f>SUMIF(Data[PPSAS Code],K16,Data[Credit])</f>
        <v>0</v>
      </c>
      <c r="O16" s="440">
        <f>M16</f>
        <v>0</v>
      </c>
      <c r="P16" s="440"/>
      <c r="Q16" s="440"/>
      <c r="R16" s="440">
        <f>N16</f>
        <v>0</v>
      </c>
      <c r="S16" s="440"/>
      <c r="T16" s="440"/>
      <c r="U16" s="441"/>
    </row>
    <row r="17" spans="1:21" x14ac:dyDescent="0.25">
      <c r="A17" s="442"/>
      <c r="B17" s="443"/>
      <c r="C17" s="443"/>
      <c r="D17" s="443"/>
      <c r="E17" s="444">
        <f>IF(K17=0,0,(INDEX(AccountCodes[ACCOUNT NAME],MATCH(K17,AccountCodes[PPSAS CODE],0))))</f>
        <v>0</v>
      </c>
      <c r="F17" s="445"/>
      <c r="G17" s="445"/>
      <c r="H17" s="445"/>
      <c r="I17" s="445"/>
      <c r="J17" s="446"/>
      <c r="K17" s="117"/>
      <c r="L17" s="79"/>
      <c r="M17" s="77">
        <f>SUMIF(Data[PPSAS Code],K17,Data[Debit])</f>
        <v>0</v>
      </c>
      <c r="N17" s="77">
        <f>SUMIF(Data[PPSAS Code],K17,Data[Credit])</f>
        <v>0</v>
      </c>
      <c r="O17" s="440">
        <f>M17</f>
        <v>0</v>
      </c>
      <c r="P17" s="440"/>
      <c r="Q17" s="440"/>
      <c r="R17" s="440">
        <f>N17</f>
        <v>0</v>
      </c>
      <c r="S17" s="440"/>
      <c r="T17" s="440"/>
      <c r="U17" s="441"/>
    </row>
    <row r="18" spans="1:21" x14ac:dyDescent="0.25">
      <c r="A18" s="442"/>
      <c r="B18" s="443"/>
      <c r="C18" s="443"/>
      <c r="D18" s="443"/>
      <c r="E18" s="444">
        <f>IF(K18=0,0,(INDEX(AccountCodes[ACCOUNT NAME],MATCH(K18,AccountCodes[PPSAS CODE],0))))</f>
        <v>0</v>
      </c>
      <c r="F18" s="445"/>
      <c r="G18" s="445"/>
      <c r="H18" s="445"/>
      <c r="I18" s="445"/>
      <c r="J18" s="446"/>
      <c r="K18" s="117"/>
      <c r="L18" s="79"/>
      <c r="M18" s="77">
        <f>SUMIF(Data[PPSAS Code],K18,Data[Debit])</f>
        <v>0</v>
      </c>
      <c r="N18" s="77">
        <f>SUMIF(Data[PPSAS Code],K18,Data[Credit])</f>
        <v>0</v>
      </c>
      <c r="O18" s="440">
        <f>M18</f>
        <v>0</v>
      </c>
      <c r="P18" s="440"/>
      <c r="Q18" s="440"/>
      <c r="R18" s="440">
        <f>N18</f>
        <v>0</v>
      </c>
      <c r="S18" s="440"/>
      <c r="T18" s="440"/>
      <c r="U18" s="441"/>
    </row>
    <row r="19" spans="1:21" x14ac:dyDescent="0.25">
      <c r="A19" s="442"/>
      <c r="B19" s="443"/>
      <c r="C19" s="443"/>
      <c r="D19" s="443"/>
      <c r="E19" s="444">
        <f>IF(K19=0,0,(INDEX(AccountCodes[ACCOUNT NAME],MATCH(K19,AccountCodes[PPSAS CODE],0))))</f>
        <v>0</v>
      </c>
      <c r="F19" s="445"/>
      <c r="G19" s="445"/>
      <c r="H19" s="445"/>
      <c r="I19" s="445"/>
      <c r="J19" s="446"/>
      <c r="K19" s="117"/>
      <c r="L19" s="79"/>
      <c r="M19" s="77">
        <f>SUMIF(Data[PPSAS Code],K19,Data[Debit])</f>
        <v>0</v>
      </c>
      <c r="N19" s="77">
        <f>SUMIF(Data[PPSAS Code],K19,Data[Credit])</f>
        <v>0</v>
      </c>
      <c r="O19" s="440">
        <f>M19</f>
        <v>0</v>
      </c>
      <c r="P19" s="440"/>
      <c r="Q19" s="440"/>
      <c r="R19" s="440">
        <f>N19</f>
        <v>0</v>
      </c>
      <c r="S19" s="440"/>
      <c r="T19" s="440"/>
      <c r="U19" s="441"/>
    </row>
    <row r="20" spans="1:21" x14ac:dyDescent="0.25">
      <c r="A20" s="442"/>
      <c r="B20" s="443"/>
      <c r="C20" s="443"/>
      <c r="D20" s="443"/>
      <c r="E20" s="444">
        <f>IF(K20=0,0,(INDEX(AccountCodes[ACCOUNT NAME],MATCH(K20,AccountCodes[PPSAS CODE],0))))</f>
        <v>0</v>
      </c>
      <c r="F20" s="445"/>
      <c r="G20" s="445"/>
      <c r="H20" s="445"/>
      <c r="I20" s="445"/>
      <c r="J20" s="446"/>
      <c r="K20" s="117"/>
      <c r="L20" s="79"/>
      <c r="M20" s="77">
        <f>SUMIF(Data[PPSAS Code],K20,Data[Debit])</f>
        <v>0</v>
      </c>
      <c r="N20" s="77">
        <f>SUMIF(Data[PPSAS Code],K20,Data[Credit])</f>
        <v>0</v>
      </c>
      <c r="O20" s="440">
        <f>M20</f>
        <v>0</v>
      </c>
      <c r="P20" s="440"/>
      <c r="Q20" s="440"/>
      <c r="R20" s="440">
        <f>N20</f>
        <v>0</v>
      </c>
      <c r="S20" s="440"/>
      <c r="T20" s="440"/>
      <c r="U20" s="441"/>
    </row>
    <row r="21" spans="1:21" x14ac:dyDescent="0.25">
      <c r="A21" s="442"/>
      <c r="B21" s="443"/>
      <c r="C21" s="443"/>
      <c r="D21" s="443"/>
      <c r="E21" s="444">
        <f>IF(K21=0,0,(INDEX(AccountCodes[ACCOUNT NAME],MATCH(K21,AccountCodes[PPSAS CODE],0))))</f>
        <v>0</v>
      </c>
      <c r="F21" s="445"/>
      <c r="G21" s="445"/>
      <c r="H21" s="445"/>
      <c r="I21" s="445"/>
      <c r="J21" s="446"/>
      <c r="K21" s="117"/>
      <c r="L21" s="79"/>
      <c r="M21" s="77">
        <f>SUMIF(Data[PPSAS Code],K21,Data[Debit])</f>
        <v>0</v>
      </c>
      <c r="N21" s="77">
        <f>SUMIF(Data[PPSAS Code],K21,Data[Credit])</f>
        <v>0</v>
      </c>
      <c r="O21" s="440">
        <f t="shared" si="0"/>
        <v>0</v>
      </c>
      <c r="P21" s="440"/>
      <c r="Q21" s="440"/>
      <c r="R21" s="440">
        <f t="shared" si="1"/>
        <v>0</v>
      </c>
      <c r="S21" s="440"/>
      <c r="T21" s="440"/>
      <c r="U21" s="441"/>
    </row>
    <row r="22" spans="1:21" x14ac:dyDescent="0.25">
      <c r="A22" s="442"/>
      <c r="B22" s="443"/>
      <c r="C22" s="443"/>
      <c r="D22" s="443"/>
      <c r="E22" s="444">
        <f>IF(K22=0,0,(INDEX(AccountCodes[ACCOUNT NAME],MATCH(K22,AccountCodes[PPSAS CODE],0))))</f>
        <v>0</v>
      </c>
      <c r="F22" s="445"/>
      <c r="G22" s="445"/>
      <c r="H22" s="445"/>
      <c r="I22" s="445"/>
      <c r="J22" s="446"/>
      <c r="K22" s="117"/>
      <c r="L22" s="79"/>
      <c r="M22" s="77">
        <f>SUMIF(Data[PPSAS Code],K22,Data[Debit])</f>
        <v>0</v>
      </c>
      <c r="N22" s="77">
        <f>SUMIF(Data[PPSAS Code],K22,Data[Credit])</f>
        <v>0</v>
      </c>
      <c r="O22" s="440">
        <f t="shared" si="0"/>
        <v>0</v>
      </c>
      <c r="P22" s="440"/>
      <c r="Q22" s="440"/>
      <c r="R22" s="440">
        <f t="shared" si="1"/>
        <v>0</v>
      </c>
      <c r="S22" s="440"/>
      <c r="T22" s="440"/>
      <c r="U22" s="441"/>
    </row>
    <row r="23" spans="1:21" x14ac:dyDescent="0.25">
      <c r="A23" s="442"/>
      <c r="B23" s="443"/>
      <c r="C23" s="443"/>
      <c r="D23" s="443"/>
      <c r="E23" s="444">
        <f>IF(K23=0,0,(INDEX(AccountCodes[ACCOUNT NAME],MATCH(K23,AccountCodes[PPSAS CODE],0))))</f>
        <v>0</v>
      </c>
      <c r="F23" s="445"/>
      <c r="G23" s="445"/>
      <c r="H23" s="445"/>
      <c r="I23" s="445"/>
      <c r="J23" s="446"/>
      <c r="K23" s="117"/>
      <c r="L23" s="79"/>
      <c r="M23" s="77">
        <f>SUMIF(Data[PPSAS Code],K23,Data[Debit])</f>
        <v>0</v>
      </c>
      <c r="N23" s="77">
        <f>SUMIF(Data[PPSAS Code],K23,Data[Credit])</f>
        <v>0</v>
      </c>
      <c r="O23" s="440">
        <f t="shared" si="0"/>
        <v>0</v>
      </c>
      <c r="P23" s="440"/>
      <c r="Q23" s="440"/>
      <c r="R23" s="440">
        <f t="shared" si="1"/>
        <v>0</v>
      </c>
      <c r="S23" s="440"/>
      <c r="T23" s="440"/>
      <c r="U23" s="441"/>
    </row>
    <row r="24" spans="1:21" x14ac:dyDescent="0.25">
      <c r="A24" s="442"/>
      <c r="B24" s="443"/>
      <c r="C24" s="443"/>
      <c r="D24" s="443"/>
      <c r="E24" s="444">
        <f>IF(K24=0,0,(INDEX(AccountCodes[ACCOUNT NAME],MATCH(K24,AccountCodes[PPSAS CODE],0))))</f>
        <v>0</v>
      </c>
      <c r="F24" s="445"/>
      <c r="G24" s="445"/>
      <c r="H24" s="445"/>
      <c r="I24" s="445"/>
      <c r="J24" s="446"/>
      <c r="K24" s="117"/>
      <c r="L24" s="79"/>
      <c r="M24" s="77">
        <f>SUMIF(Data[PPSAS Code],K24,Data[Debit])</f>
        <v>0</v>
      </c>
      <c r="N24" s="77">
        <f>SUMIF(Data[PPSAS Code],K24,Data[Credit])</f>
        <v>0</v>
      </c>
      <c r="O24" s="440">
        <f t="shared" si="0"/>
        <v>0</v>
      </c>
      <c r="P24" s="440"/>
      <c r="Q24" s="440"/>
      <c r="R24" s="440">
        <f t="shared" si="1"/>
        <v>0</v>
      </c>
      <c r="S24" s="440"/>
      <c r="T24" s="440"/>
      <c r="U24" s="441"/>
    </row>
    <row r="25" spans="1:21" x14ac:dyDescent="0.25">
      <c r="A25" s="442"/>
      <c r="B25" s="443"/>
      <c r="C25" s="443"/>
      <c r="D25" s="443"/>
      <c r="E25" s="444">
        <f>IF(K25=0,0,(INDEX(AccountCodes[ACCOUNT NAME],MATCH(K25,AccountCodes[PPSAS CODE],0))))</f>
        <v>0</v>
      </c>
      <c r="F25" s="445"/>
      <c r="G25" s="445"/>
      <c r="H25" s="445"/>
      <c r="I25" s="445"/>
      <c r="J25" s="446"/>
      <c r="K25" s="117"/>
      <c r="L25" s="79"/>
      <c r="M25" s="77">
        <f>SUMIF(Data[PPSAS Code],K25,Data[Debit])</f>
        <v>0</v>
      </c>
      <c r="N25" s="77">
        <f>SUMIF(Data[PPSAS Code],K25,Data[Credit])</f>
        <v>0</v>
      </c>
      <c r="O25" s="440">
        <f t="shared" si="0"/>
        <v>0</v>
      </c>
      <c r="P25" s="440"/>
      <c r="Q25" s="440"/>
      <c r="R25" s="440">
        <f t="shared" si="1"/>
        <v>0</v>
      </c>
      <c r="S25" s="440"/>
      <c r="T25" s="440"/>
      <c r="U25" s="441"/>
    </row>
    <row r="26" spans="1:21" x14ac:dyDescent="0.25">
      <c r="A26" s="442"/>
      <c r="B26" s="443"/>
      <c r="C26" s="443"/>
      <c r="D26" s="443"/>
      <c r="E26" s="444">
        <f>IF(K26=0,0,(INDEX(AccountCodes[ACCOUNT NAME],MATCH(K26,AccountCodes[PPSAS CODE],0))))</f>
        <v>0</v>
      </c>
      <c r="F26" s="445"/>
      <c r="G26" s="445"/>
      <c r="H26" s="445"/>
      <c r="I26" s="445"/>
      <c r="J26" s="446"/>
      <c r="K26" s="117"/>
      <c r="L26" s="79"/>
      <c r="M26" s="77">
        <f>SUMIF(Data[PPSAS Code],K26,Data[Debit])</f>
        <v>0</v>
      </c>
      <c r="N26" s="77">
        <f>SUMIF(Data[PPSAS Code],K26,Data[Credit])</f>
        <v>0</v>
      </c>
      <c r="O26" s="440">
        <f t="shared" ref="O26:O35" si="2">M26</f>
        <v>0</v>
      </c>
      <c r="P26" s="440"/>
      <c r="Q26" s="440"/>
      <c r="R26" s="440">
        <f t="shared" ref="R26:R35" si="3">N26</f>
        <v>0</v>
      </c>
      <c r="S26" s="440"/>
      <c r="T26" s="440"/>
      <c r="U26" s="441"/>
    </row>
    <row r="27" spans="1:21" x14ac:dyDescent="0.25">
      <c r="A27" s="442"/>
      <c r="B27" s="443"/>
      <c r="C27" s="443"/>
      <c r="D27" s="443"/>
      <c r="E27" s="444">
        <f>IF(K27=0,0,(INDEX(AccountCodes[ACCOUNT NAME],MATCH(K27,AccountCodes[PPSAS CODE],0))))</f>
        <v>0</v>
      </c>
      <c r="F27" s="445"/>
      <c r="G27" s="445"/>
      <c r="H27" s="445"/>
      <c r="I27" s="445"/>
      <c r="J27" s="446"/>
      <c r="K27" s="117"/>
      <c r="L27" s="79"/>
      <c r="M27" s="77">
        <f>SUMIF(Data[PPSAS Code],K27,Data[Debit])</f>
        <v>0</v>
      </c>
      <c r="N27" s="77">
        <f>SUMIF(Data[PPSAS Code],K27,Data[Credit])</f>
        <v>0</v>
      </c>
      <c r="O27" s="440">
        <f t="shared" si="2"/>
        <v>0</v>
      </c>
      <c r="P27" s="440"/>
      <c r="Q27" s="440"/>
      <c r="R27" s="440">
        <f t="shared" si="3"/>
        <v>0</v>
      </c>
      <c r="S27" s="440"/>
      <c r="T27" s="440"/>
      <c r="U27" s="441"/>
    </row>
    <row r="28" spans="1:21" x14ac:dyDescent="0.25">
      <c r="A28" s="442"/>
      <c r="B28" s="443"/>
      <c r="C28" s="443"/>
      <c r="D28" s="443"/>
      <c r="E28" s="444">
        <f>IF(K28=0,0,(INDEX(AccountCodes[ACCOUNT NAME],MATCH(K28,AccountCodes[PPSAS CODE],0))))</f>
        <v>0</v>
      </c>
      <c r="F28" s="445"/>
      <c r="G28" s="445"/>
      <c r="H28" s="445"/>
      <c r="I28" s="445"/>
      <c r="J28" s="446"/>
      <c r="K28" s="117"/>
      <c r="L28" s="79"/>
      <c r="M28" s="77">
        <f>SUMIF(Data[PPSAS Code],K28,Data[Debit])</f>
        <v>0</v>
      </c>
      <c r="N28" s="77">
        <f>SUMIF(Data[PPSAS Code],K28,Data[Credit])</f>
        <v>0</v>
      </c>
      <c r="O28" s="440">
        <f t="shared" si="2"/>
        <v>0</v>
      </c>
      <c r="P28" s="440"/>
      <c r="Q28" s="440"/>
      <c r="R28" s="440">
        <f t="shared" si="3"/>
        <v>0</v>
      </c>
      <c r="S28" s="440"/>
      <c r="T28" s="440"/>
      <c r="U28" s="441"/>
    </row>
    <row r="29" spans="1:21" x14ac:dyDescent="0.25">
      <c r="A29" s="442"/>
      <c r="B29" s="443"/>
      <c r="C29" s="443"/>
      <c r="D29" s="443"/>
      <c r="E29" s="444">
        <f>IF(K29=0,0,(INDEX(AccountCodes[ACCOUNT NAME],MATCH(K29,AccountCodes[PPSAS CODE],0))))</f>
        <v>0</v>
      </c>
      <c r="F29" s="445"/>
      <c r="G29" s="445"/>
      <c r="H29" s="445"/>
      <c r="I29" s="445"/>
      <c r="J29" s="446"/>
      <c r="K29" s="117"/>
      <c r="L29" s="79"/>
      <c r="M29" s="77">
        <f>SUMIF(Data[PPSAS Code],K29,Data[Debit])</f>
        <v>0</v>
      </c>
      <c r="N29" s="77">
        <f>SUMIF(Data[PPSAS Code],K29,Data[Credit])</f>
        <v>0</v>
      </c>
      <c r="O29" s="440">
        <f t="shared" si="2"/>
        <v>0</v>
      </c>
      <c r="P29" s="440"/>
      <c r="Q29" s="440"/>
      <c r="R29" s="440">
        <f t="shared" si="3"/>
        <v>0</v>
      </c>
      <c r="S29" s="440"/>
      <c r="T29" s="440"/>
      <c r="U29" s="441"/>
    </row>
    <row r="30" spans="1:21" x14ac:dyDescent="0.25">
      <c r="A30" s="442"/>
      <c r="B30" s="443"/>
      <c r="C30" s="443"/>
      <c r="D30" s="443"/>
      <c r="E30" s="444">
        <f>IF(K30=0,0,(INDEX(AccountCodes[ACCOUNT NAME],MATCH(K30,AccountCodes[PPSAS CODE],0))))</f>
        <v>0</v>
      </c>
      <c r="F30" s="445"/>
      <c r="G30" s="445"/>
      <c r="H30" s="445"/>
      <c r="I30" s="445"/>
      <c r="J30" s="446"/>
      <c r="K30" s="117"/>
      <c r="L30" s="79"/>
      <c r="M30" s="77">
        <f>SUMIF(Data[PPSAS Code],K30,Data[Debit])</f>
        <v>0</v>
      </c>
      <c r="N30" s="77">
        <f>SUMIF(Data[PPSAS Code],K30,Data[Credit])</f>
        <v>0</v>
      </c>
      <c r="O30" s="440">
        <f t="shared" si="2"/>
        <v>0</v>
      </c>
      <c r="P30" s="440"/>
      <c r="Q30" s="440"/>
      <c r="R30" s="440">
        <f t="shared" si="3"/>
        <v>0</v>
      </c>
      <c r="S30" s="440"/>
      <c r="T30" s="440"/>
      <c r="U30" s="441"/>
    </row>
    <row r="31" spans="1:21" x14ac:dyDescent="0.25">
      <c r="A31" s="442"/>
      <c r="B31" s="443"/>
      <c r="C31" s="443"/>
      <c r="D31" s="443"/>
      <c r="E31" s="444">
        <f>IF(K31=0,0,(INDEX(AccountCodes[ACCOUNT NAME],MATCH(K31,AccountCodes[PPSAS CODE],0))))</f>
        <v>0</v>
      </c>
      <c r="F31" s="445"/>
      <c r="G31" s="445"/>
      <c r="H31" s="445"/>
      <c r="I31" s="445"/>
      <c r="J31" s="446"/>
      <c r="K31" s="117"/>
      <c r="L31" s="79"/>
      <c r="M31" s="77">
        <f>SUMIF(Data[PPSAS Code],K31,Data[Debit])</f>
        <v>0</v>
      </c>
      <c r="N31" s="77">
        <f>SUMIF(Data[PPSAS Code],K31,Data[Credit])</f>
        <v>0</v>
      </c>
      <c r="O31" s="440">
        <f t="shared" si="2"/>
        <v>0</v>
      </c>
      <c r="P31" s="440"/>
      <c r="Q31" s="440"/>
      <c r="R31" s="440">
        <f t="shared" si="3"/>
        <v>0</v>
      </c>
      <c r="S31" s="440"/>
      <c r="T31" s="440"/>
      <c r="U31" s="441"/>
    </row>
    <row r="32" spans="1:21" x14ac:dyDescent="0.25">
      <c r="A32" s="442"/>
      <c r="B32" s="443"/>
      <c r="C32" s="443"/>
      <c r="D32" s="443"/>
      <c r="E32" s="444">
        <f>IF(K32=0,0,(INDEX(AccountCodes[ACCOUNT NAME],MATCH(K32,AccountCodes[PPSAS CODE],0))))</f>
        <v>0</v>
      </c>
      <c r="F32" s="445"/>
      <c r="G32" s="445"/>
      <c r="H32" s="445"/>
      <c r="I32" s="445"/>
      <c r="J32" s="446"/>
      <c r="K32" s="117"/>
      <c r="L32" s="79"/>
      <c r="M32" s="77">
        <f>SUMIF(Data[PPSAS Code],K32,Data[Debit])</f>
        <v>0</v>
      </c>
      <c r="N32" s="77">
        <f>SUMIF(Data[PPSAS Code],K32,Data[Credit])</f>
        <v>0</v>
      </c>
      <c r="O32" s="440">
        <f t="shared" si="2"/>
        <v>0</v>
      </c>
      <c r="P32" s="440"/>
      <c r="Q32" s="440"/>
      <c r="R32" s="440">
        <f t="shared" si="3"/>
        <v>0</v>
      </c>
      <c r="S32" s="440"/>
      <c r="T32" s="440"/>
      <c r="U32" s="441"/>
    </row>
    <row r="33" spans="1:21" x14ac:dyDescent="0.25">
      <c r="A33" s="442"/>
      <c r="B33" s="443"/>
      <c r="C33" s="443"/>
      <c r="D33" s="443"/>
      <c r="E33" s="444">
        <f>IF(K33=0,0,(INDEX(AccountCodes[ACCOUNT NAME],MATCH(K33,AccountCodes[PPSAS CODE],0))))</f>
        <v>0</v>
      </c>
      <c r="F33" s="445"/>
      <c r="G33" s="445"/>
      <c r="H33" s="445"/>
      <c r="I33" s="445"/>
      <c r="J33" s="446"/>
      <c r="K33" s="117"/>
      <c r="L33" s="79"/>
      <c r="M33" s="77">
        <f>SUMIF(Data[PPSAS Code],K33,Data[Debit])</f>
        <v>0</v>
      </c>
      <c r="N33" s="77">
        <f>SUMIF(Data[PPSAS Code],K33,Data[Credit])</f>
        <v>0</v>
      </c>
      <c r="O33" s="440">
        <f t="shared" si="2"/>
        <v>0</v>
      </c>
      <c r="P33" s="440"/>
      <c r="Q33" s="440"/>
      <c r="R33" s="440">
        <f t="shared" si="3"/>
        <v>0</v>
      </c>
      <c r="S33" s="440"/>
      <c r="T33" s="440"/>
      <c r="U33" s="441"/>
    </row>
    <row r="34" spans="1:21" x14ac:dyDescent="0.25">
      <c r="A34" s="442"/>
      <c r="B34" s="443"/>
      <c r="C34" s="443"/>
      <c r="D34" s="443"/>
      <c r="E34" s="444">
        <f>IF(K34=0,0,(INDEX(AccountCodes[ACCOUNT NAME],MATCH(K34,AccountCodes[PPSAS CODE],0))))</f>
        <v>0</v>
      </c>
      <c r="F34" s="445"/>
      <c r="G34" s="445"/>
      <c r="H34" s="445"/>
      <c r="I34" s="445"/>
      <c r="J34" s="446"/>
      <c r="K34" s="117"/>
      <c r="L34" s="79"/>
      <c r="M34" s="77">
        <f>SUMIF(Data[PPSAS Code],K34,Data[Debit])</f>
        <v>0</v>
      </c>
      <c r="N34" s="77">
        <f>SUMIF(Data[PPSAS Code],K34,Data[Credit])</f>
        <v>0</v>
      </c>
      <c r="O34" s="440">
        <f t="shared" si="2"/>
        <v>0</v>
      </c>
      <c r="P34" s="440"/>
      <c r="Q34" s="440"/>
      <c r="R34" s="440">
        <f t="shared" si="3"/>
        <v>0</v>
      </c>
      <c r="S34" s="440"/>
      <c r="T34" s="440"/>
      <c r="U34" s="441"/>
    </row>
    <row r="35" spans="1:21" x14ac:dyDescent="0.25">
      <c r="A35" s="442"/>
      <c r="B35" s="443"/>
      <c r="C35" s="443"/>
      <c r="D35" s="443"/>
      <c r="E35" s="444">
        <f>IF(K35=0,0,(INDEX(AccountCodes[ACCOUNT NAME],MATCH(K35,AccountCodes[PPSAS CODE],0))))</f>
        <v>0</v>
      </c>
      <c r="F35" s="445"/>
      <c r="G35" s="445"/>
      <c r="H35" s="445"/>
      <c r="I35" s="445"/>
      <c r="J35" s="446"/>
      <c r="K35" s="117"/>
      <c r="L35" s="79"/>
      <c r="M35" s="77">
        <f>SUMIF(Data[PPSAS Code],K35,Data[Debit])</f>
        <v>0</v>
      </c>
      <c r="N35" s="77">
        <f>SUMIF(Data[PPSAS Code],K35,Data[Credit])</f>
        <v>0</v>
      </c>
      <c r="O35" s="440">
        <f t="shared" si="2"/>
        <v>0</v>
      </c>
      <c r="P35" s="440"/>
      <c r="Q35" s="440"/>
      <c r="R35" s="440">
        <f t="shared" si="3"/>
        <v>0</v>
      </c>
      <c r="S35" s="440"/>
      <c r="T35" s="440"/>
      <c r="U35" s="441"/>
    </row>
    <row r="36" spans="1:21" x14ac:dyDescent="0.25">
      <c r="A36" s="442"/>
      <c r="B36" s="443"/>
      <c r="C36" s="443"/>
      <c r="D36" s="443"/>
      <c r="E36" s="444">
        <f>IF(K36=0,0,(INDEX(AccountCodes[ACCOUNT NAME],MATCH(K36,AccountCodes[PPSAS CODE],0))))</f>
        <v>0</v>
      </c>
      <c r="F36" s="445"/>
      <c r="G36" s="445"/>
      <c r="H36" s="445"/>
      <c r="I36" s="445"/>
      <c r="J36" s="446"/>
      <c r="K36" s="117"/>
      <c r="L36" s="79"/>
      <c r="M36" s="77">
        <f>SUMIF(Data[PPSAS Code],K36,Data[Debit])</f>
        <v>0</v>
      </c>
      <c r="N36" s="77">
        <f>SUMIF(Data[PPSAS Code],K36,Data[Credit])</f>
        <v>0</v>
      </c>
      <c r="O36" s="440">
        <f t="shared" si="0"/>
        <v>0</v>
      </c>
      <c r="P36" s="440"/>
      <c r="Q36" s="440"/>
      <c r="R36" s="440">
        <f t="shared" si="1"/>
        <v>0</v>
      </c>
      <c r="S36" s="440"/>
      <c r="T36" s="440"/>
      <c r="U36" s="441"/>
    </row>
    <row r="37" spans="1:21" x14ac:dyDescent="0.25">
      <c r="A37" s="442"/>
      <c r="B37" s="443"/>
      <c r="C37" s="443"/>
      <c r="D37" s="443"/>
      <c r="E37" s="444">
        <f>IF(K37=0,0,(INDEX(AccountCodes[ACCOUNT NAME],MATCH(K37,AccountCodes[PPSAS CODE],0))))</f>
        <v>0</v>
      </c>
      <c r="F37" s="445"/>
      <c r="G37" s="445"/>
      <c r="H37" s="445"/>
      <c r="I37" s="445"/>
      <c r="J37" s="446"/>
      <c r="K37" s="117"/>
      <c r="L37" s="79"/>
      <c r="M37" s="77">
        <f>SUMIF(Data[PPSAS Code],K37,Data[Debit])</f>
        <v>0</v>
      </c>
      <c r="N37" s="77">
        <f>SUMIF(Data[PPSAS Code],K37,Data[Credit])</f>
        <v>0</v>
      </c>
      <c r="O37" s="440">
        <f t="shared" si="0"/>
        <v>0</v>
      </c>
      <c r="P37" s="440"/>
      <c r="Q37" s="440"/>
      <c r="R37" s="440">
        <f t="shared" si="1"/>
        <v>0</v>
      </c>
      <c r="S37" s="440"/>
      <c r="T37" s="440"/>
      <c r="U37" s="441"/>
    </row>
    <row r="38" spans="1:21" x14ac:dyDescent="0.25">
      <c r="A38" s="442"/>
      <c r="B38" s="443"/>
      <c r="C38" s="443"/>
      <c r="D38" s="443"/>
      <c r="E38" s="444">
        <f>IF(K38=0,0,(INDEX(AccountCodes[ACCOUNT NAME],MATCH(K38,AccountCodes[PPSAS CODE],0))))</f>
        <v>0</v>
      </c>
      <c r="F38" s="445"/>
      <c r="G38" s="445"/>
      <c r="H38" s="445"/>
      <c r="I38" s="445"/>
      <c r="J38" s="446"/>
      <c r="K38" s="117"/>
      <c r="L38" s="79"/>
      <c r="M38" s="77">
        <f>SUMIF(Data[PPSAS Code],K38,Data[Debit])</f>
        <v>0</v>
      </c>
      <c r="N38" s="77">
        <f>SUMIF(Data[PPSAS Code],K38,Data[Credit])</f>
        <v>0</v>
      </c>
      <c r="O38" s="440">
        <f t="shared" si="0"/>
        <v>0</v>
      </c>
      <c r="P38" s="440"/>
      <c r="Q38" s="440"/>
      <c r="R38" s="440">
        <f t="shared" si="1"/>
        <v>0</v>
      </c>
      <c r="S38" s="440"/>
      <c r="T38" s="440"/>
      <c r="U38" s="441"/>
    </row>
    <row r="39" spans="1:21" x14ac:dyDescent="0.25">
      <c r="A39" s="442"/>
      <c r="B39" s="443"/>
      <c r="C39" s="443"/>
      <c r="D39" s="443"/>
      <c r="E39" s="444">
        <f>IF(K39=0,0,(INDEX(AccountCodes[ACCOUNT NAME],MATCH(K39,AccountCodes[PPSAS CODE],0))))</f>
        <v>0</v>
      </c>
      <c r="F39" s="445"/>
      <c r="G39" s="445"/>
      <c r="H39" s="445"/>
      <c r="I39" s="445"/>
      <c r="J39" s="446"/>
      <c r="K39" s="117"/>
      <c r="L39" s="79"/>
      <c r="M39" s="77">
        <f>SUMIF(Data[PPSAS Code],K39,Data[Debit])</f>
        <v>0</v>
      </c>
      <c r="N39" s="77">
        <f>SUMIF(Data[PPSAS Code],K39,Data[Credit])</f>
        <v>0</v>
      </c>
      <c r="O39" s="440">
        <f t="shared" si="0"/>
        <v>0</v>
      </c>
      <c r="P39" s="440"/>
      <c r="Q39" s="440"/>
      <c r="R39" s="440">
        <f t="shared" si="1"/>
        <v>0</v>
      </c>
      <c r="S39" s="440"/>
      <c r="T39" s="440"/>
      <c r="U39" s="441"/>
    </row>
    <row r="40" spans="1:21" x14ac:dyDescent="0.25">
      <c r="A40" s="442"/>
      <c r="B40" s="443"/>
      <c r="C40" s="443"/>
      <c r="D40" s="443"/>
      <c r="E40" s="444">
        <f>IF(K40=0,0,(INDEX(AccountCodes[ACCOUNT NAME],MATCH(K40,AccountCodes[PPSAS CODE],0))))</f>
        <v>0</v>
      </c>
      <c r="F40" s="445"/>
      <c r="G40" s="445"/>
      <c r="H40" s="445"/>
      <c r="I40" s="445"/>
      <c r="J40" s="446"/>
      <c r="K40" s="117"/>
      <c r="L40" s="79"/>
      <c r="M40" s="77">
        <f>SUMIF(Data[PPSAS Code],K40,Data[Debit])</f>
        <v>0</v>
      </c>
      <c r="N40" s="77">
        <f>SUMIF(Data[PPSAS Code],K40,Data[Credit])</f>
        <v>0</v>
      </c>
      <c r="O40" s="440">
        <f t="shared" si="0"/>
        <v>0</v>
      </c>
      <c r="P40" s="440"/>
      <c r="Q40" s="440"/>
      <c r="R40" s="440">
        <f t="shared" si="1"/>
        <v>0</v>
      </c>
      <c r="S40" s="440"/>
      <c r="T40" s="440"/>
      <c r="U40" s="441"/>
    </row>
    <row r="41" spans="1:21" x14ac:dyDescent="0.25">
      <c r="A41" s="442"/>
      <c r="B41" s="443"/>
      <c r="C41" s="443"/>
      <c r="D41" s="443"/>
      <c r="E41" s="444">
        <f>IF(K41=0,0,(INDEX(AccountCodes[ACCOUNT NAME],MATCH(K41,AccountCodes[PPSAS CODE],0))))</f>
        <v>0</v>
      </c>
      <c r="F41" s="445"/>
      <c r="G41" s="445"/>
      <c r="H41" s="445"/>
      <c r="I41" s="445"/>
      <c r="J41" s="446"/>
      <c r="K41" s="117"/>
      <c r="L41" s="79"/>
      <c r="M41" s="77">
        <f>SUMIF(Data[PPSAS Code],K41,Data[Debit])</f>
        <v>0</v>
      </c>
      <c r="N41" s="77">
        <f>SUMIF(Data[PPSAS Code],K41,Data[Credit])</f>
        <v>0</v>
      </c>
      <c r="O41" s="440">
        <f t="shared" si="0"/>
        <v>0</v>
      </c>
      <c r="P41" s="440"/>
      <c r="Q41" s="440"/>
      <c r="R41" s="440">
        <f t="shared" si="1"/>
        <v>0</v>
      </c>
      <c r="S41" s="440"/>
      <c r="T41" s="440"/>
      <c r="U41" s="441"/>
    </row>
    <row r="42" spans="1:21" x14ac:dyDescent="0.25">
      <c r="A42" s="442"/>
      <c r="B42" s="443"/>
      <c r="C42" s="443"/>
      <c r="D42" s="443"/>
      <c r="E42" s="444">
        <f>IF(K42=0,0,(INDEX(AccountCodes[ACCOUNT NAME],MATCH(K42,AccountCodes[PPSAS CODE],0))))</f>
        <v>0</v>
      </c>
      <c r="F42" s="445"/>
      <c r="G42" s="445"/>
      <c r="H42" s="445"/>
      <c r="I42" s="445"/>
      <c r="J42" s="446"/>
      <c r="K42" s="117"/>
      <c r="L42" s="79"/>
      <c r="M42" s="77">
        <f>SUMIF(Data[PPSAS Code],K42,Data[Debit])</f>
        <v>0</v>
      </c>
      <c r="N42" s="77">
        <f>SUMIF(Data[PPSAS Code],K42,Data[Credit])</f>
        <v>0</v>
      </c>
      <c r="O42" s="440">
        <f t="shared" si="0"/>
        <v>0</v>
      </c>
      <c r="P42" s="440"/>
      <c r="Q42" s="440"/>
      <c r="R42" s="440">
        <f t="shared" si="1"/>
        <v>0</v>
      </c>
      <c r="S42" s="440"/>
      <c r="T42" s="440"/>
      <c r="U42" s="441"/>
    </row>
    <row r="43" spans="1:21" x14ac:dyDescent="0.25">
      <c r="A43" s="442"/>
      <c r="B43" s="443"/>
      <c r="C43" s="443"/>
      <c r="D43" s="443"/>
      <c r="E43" s="444">
        <f>IF(K43=0,0,(INDEX(AccountCodes[ACCOUNT NAME],MATCH(K43,AccountCodes[PPSAS CODE],0))))</f>
        <v>0</v>
      </c>
      <c r="F43" s="445"/>
      <c r="G43" s="445"/>
      <c r="H43" s="445"/>
      <c r="I43" s="445"/>
      <c r="J43" s="446"/>
      <c r="K43" s="117"/>
      <c r="L43" s="79"/>
      <c r="M43" s="77">
        <f>SUMIF(Data[PPSAS Code],K43,Data[Debit])</f>
        <v>0</v>
      </c>
      <c r="N43" s="77">
        <f>SUMIF(Data[PPSAS Code],K43,Data[Credit])</f>
        <v>0</v>
      </c>
      <c r="O43" s="440">
        <f t="shared" si="0"/>
        <v>0</v>
      </c>
      <c r="P43" s="440"/>
      <c r="Q43" s="440"/>
      <c r="R43" s="440">
        <f t="shared" si="1"/>
        <v>0</v>
      </c>
      <c r="S43" s="440"/>
      <c r="T43" s="440"/>
      <c r="U43" s="441"/>
    </row>
    <row r="44" spans="1:21" x14ac:dyDescent="0.25">
      <c r="A44" s="442"/>
      <c r="B44" s="443"/>
      <c r="C44" s="443"/>
      <c r="D44" s="443"/>
      <c r="E44" s="444">
        <f>IF(K44=0,0,(INDEX(AccountCodes[ACCOUNT NAME],MATCH(K44,AccountCodes[PPSAS CODE],0))))</f>
        <v>0</v>
      </c>
      <c r="F44" s="445"/>
      <c r="G44" s="445"/>
      <c r="H44" s="445"/>
      <c r="I44" s="445"/>
      <c r="J44" s="446"/>
      <c r="K44" s="117"/>
      <c r="L44" s="79"/>
      <c r="M44" s="77">
        <f>SUMIF(Data[PPSAS Code],K44,Data[Debit])</f>
        <v>0</v>
      </c>
      <c r="N44" s="77">
        <f>SUMIF(Data[PPSAS Code],K44,Data[Credit])</f>
        <v>0</v>
      </c>
      <c r="O44" s="440">
        <f t="shared" si="0"/>
        <v>0</v>
      </c>
      <c r="P44" s="440"/>
      <c r="Q44" s="440"/>
      <c r="R44" s="440">
        <f t="shared" si="1"/>
        <v>0</v>
      </c>
      <c r="S44" s="440"/>
      <c r="T44" s="440"/>
      <c r="U44" s="441"/>
    </row>
    <row r="45" spans="1:21" x14ac:dyDescent="0.25">
      <c r="A45" s="442"/>
      <c r="B45" s="443"/>
      <c r="C45" s="443"/>
      <c r="D45" s="443"/>
      <c r="E45" s="444">
        <f>IF(K45=0,0,(INDEX(AccountCodes[ACCOUNT NAME],MATCH(K45,AccountCodes[PPSAS CODE],0))))</f>
        <v>0</v>
      </c>
      <c r="F45" s="445"/>
      <c r="G45" s="445"/>
      <c r="H45" s="445"/>
      <c r="I45" s="445"/>
      <c r="J45" s="446"/>
      <c r="K45" s="117"/>
      <c r="L45" s="79"/>
      <c r="M45" s="77">
        <f>SUMIF(Data[PPSAS Code],K45,Data[Debit])</f>
        <v>0</v>
      </c>
      <c r="N45" s="77">
        <f>SUMIF(Data[PPSAS Code],K45,Data[Credit])</f>
        <v>0</v>
      </c>
      <c r="O45" s="440">
        <f t="shared" si="0"/>
        <v>0</v>
      </c>
      <c r="P45" s="440"/>
      <c r="Q45" s="440"/>
      <c r="R45" s="440">
        <f t="shared" si="1"/>
        <v>0</v>
      </c>
      <c r="S45" s="440"/>
      <c r="T45" s="440"/>
      <c r="U45" s="441"/>
    </row>
    <row r="46" spans="1:21" x14ac:dyDescent="0.25">
      <c r="A46" s="442"/>
      <c r="B46" s="443"/>
      <c r="C46" s="443"/>
      <c r="D46" s="443"/>
      <c r="E46" s="462" t="s">
        <v>173</v>
      </c>
      <c r="F46" s="463"/>
      <c r="G46" s="463"/>
      <c r="H46" s="463"/>
      <c r="I46" s="463"/>
      <c r="J46" s="464"/>
      <c r="K46" s="117"/>
      <c r="L46" s="79"/>
      <c r="M46" s="77">
        <f>SUMIF(Data[PPSAS Code],K46,Data[Debit])</f>
        <v>0</v>
      </c>
      <c r="N46" s="77">
        <f>SUMIF(Data[PPSAS Code],K46,Data[Credit])</f>
        <v>0</v>
      </c>
      <c r="O46" s="440">
        <f t="shared" si="0"/>
        <v>0</v>
      </c>
      <c r="P46" s="440"/>
      <c r="Q46" s="440"/>
      <c r="R46" s="440">
        <f t="shared" si="1"/>
        <v>0</v>
      </c>
      <c r="S46" s="440"/>
      <c r="T46" s="440"/>
      <c r="U46" s="441"/>
    </row>
    <row r="47" spans="1:21" x14ac:dyDescent="0.25">
      <c r="A47" s="442"/>
      <c r="B47" s="443"/>
      <c r="C47" s="443"/>
      <c r="D47" s="443"/>
      <c r="E47" s="450" t="s">
        <v>143</v>
      </c>
      <c r="F47" s="451"/>
      <c r="G47" s="451"/>
      <c r="H47" s="451"/>
      <c r="I47" s="465">
        <f>S3</f>
        <v>45351</v>
      </c>
      <c r="J47" s="466"/>
      <c r="K47" s="117"/>
      <c r="L47" s="79"/>
      <c r="M47" s="77">
        <f>SUMIF(Data[PPSAS Code],K47,Data[Debit])</f>
        <v>0</v>
      </c>
      <c r="N47" s="77">
        <f>SUMIF(Data[PPSAS Code],K47,Data[Credit])</f>
        <v>0</v>
      </c>
      <c r="O47" s="440">
        <f t="shared" si="0"/>
        <v>0</v>
      </c>
      <c r="P47" s="440"/>
      <c r="Q47" s="440"/>
      <c r="R47" s="440">
        <f t="shared" si="1"/>
        <v>0</v>
      </c>
      <c r="S47" s="440"/>
      <c r="T47" s="440"/>
      <c r="U47" s="441"/>
    </row>
    <row r="48" spans="1:21" x14ac:dyDescent="0.25">
      <c r="A48" s="442"/>
      <c r="B48" s="443"/>
      <c r="C48" s="443"/>
      <c r="D48" s="443"/>
      <c r="E48" s="450" t="s">
        <v>144</v>
      </c>
      <c r="F48" s="451"/>
      <c r="G48" s="451"/>
      <c r="H48" s="451"/>
      <c r="I48" s="460" t="s">
        <v>484</v>
      </c>
      <c r="J48" s="461"/>
      <c r="K48" s="117"/>
      <c r="L48" s="79"/>
      <c r="M48" s="77">
        <f>SUMIF(Data[PPSAS Code],K48,Data[Debit])</f>
        <v>0</v>
      </c>
      <c r="N48" s="77">
        <f>SUMIF(Data[PPSAS Code],K48,Data[Credit])</f>
        <v>0</v>
      </c>
      <c r="O48" s="440">
        <f t="shared" si="0"/>
        <v>0</v>
      </c>
      <c r="P48" s="440"/>
      <c r="Q48" s="440"/>
      <c r="R48" s="440">
        <f t="shared" si="1"/>
        <v>0</v>
      </c>
      <c r="S48" s="440"/>
      <c r="T48" s="440"/>
      <c r="U48" s="441"/>
    </row>
    <row r="49" spans="1:21" x14ac:dyDescent="0.25">
      <c r="A49" s="442"/>
      <c r="B49" s="443"/>
      <c r="C49" s="443"/>
      <c r="D49" s="443"/>
      <c r="E49" s="450" t="s">
        <v>145</v>
      </c>
      <c r="F49" s="451"/>
      <c r="G49" s="451"/>
      <c r="H49" s="451"/>
      <c r="I49" s="458" t="str">
        <f>IF(I48="Rommel T. De Vera","Regional Office", IF(I48="Luz R. De Cozar","BANE IMO", IF(I48="Mineonette A. Dela Cruz","PAMBAT IMO", IF(I48="Resella B. Lopez","TARZAM IMO"))))</f>
        <v>Regional Office</v>
      </c>
      <c r="J49" s="459"/>
      <c r="K49" s="117"/>
      <c r="L49" s="79"/>
      <c r="M49" s="77">
        <f>SUMIF(Data[PPSAS Code],K49,Data[Debit])</f>
        <v>0</v>
      </c>
      <c r="N49" s="77">
        <f>SUMIF(Data[PPSAS Code],K49,Data[Credit])</f>
        <v>0</v>
      </c>
      <c r="O49" s="440">
        <f t="shared" si="0"/>
        <v>0</v>
      </c>
      <c r="P49" s="440"/>
      <c r="Q49" s="440"/>
      <c r="R49" s="440">
        <f t="shared" si="1"/>
        <v>0</v>
      </c>
      <c r="S49" s="440"/>
      <c r="T49" s="440"/>
      <c r="U49" s="441"/>
    </row>
    <row r="50" spans="1:21" x14ac:dyDescent="0.25">
      <c r="A50" s="442"/>
      <c r="B50" s="443"/>
      <c r="C50" s="443"/>
      <c r="D50" s="443"/>
      <c r="E50" s="450"/>
      <c r="F50" s="451"/>
      <c r="G50" s="451"/>
      <c r="H50" s="451"/>
      <c r="I50" s="451"/>
      <c r="J50" s="452"/>
      <c r="K50" s="117"/>
      <c r="L50" s="79"/>
      <c r="M50" s="77">
        <f>SUMIF(Data[PPSAS Code],K50,Data[Debit])</f>
        <v>0</v>
      </c>
      <c r="N50" s="77">
        <f>SUMIF(Data[PPSAS Code],K50,Data[Credit])</f>
        <v>0</v>
      </c>
      <c r="O50" s="440">
        <f t="shared" si="0"/>
        <v>0</v>
      </c>
      <c r="P50" s="440"/>
      <c r="Q50" s="440"/>
      <c r="R50" s="440">
        <f t="shared" si="1"/>
        <v>0</v>
      </c>
      <c r="S50" s="440"/>
      <c r="T50" s="440"/>
      <c r="U50" s="441"/>
    </row>
    <row r="51" spans="1:21" ht="16.5" thickBot="1" x14ac:dyDescent="0.3">
      <c r="A51" s="453"/>
      <c r="B51" s="454"/>
      <c r="C51" s="454"/>
      <c r="D51" s="454"/>
      <c r="E51" s="454"/>
      <c r="F51" s="454"/>
      <c r="G51" s="454"/>
      <c r="H51" s="454"/>
      <c r="I51" s="454"/>
      <c r="J51" s="454"/>
      <c r="K51" s="454"/>
      <c r="L51" s="455"/>
      <c r="M51" s="88"/>
      <c r="N51" s="88"/>
      <c r="O51" s="456">
        <f>SUM(O11:Q50)</f>
        <v>0</v>
      </c>
      <c r="P51" s="456"/>
      <c r="Q51" s="456"/>
      <c r="R51" s="456">
        <f>SUM(R11:U50)</f>
        <v>0</v>
      </c>
      <c r="S51" s="456"/>
      <c r="T51" s="456"/>
      <c r="U51" s="457"/>
    </row>
    <row r="52" spans="1:21" x14ac:dyDescent="0.25">
      <c r="A52" s="65"/>
      <c r="B52" s="66"/>
      <c r="C52" s="66"/>
      <c r="D52" s="66"/>
      <c r="E52" s="66"/>
      <c r="F52" s="66"/>
      <c r="G52" s="67"/>
      <c r="H52" s="66"/>
      <c r="I52" s="66"/>
      <c r="J52" s="67"/>
      <c r="K52" s="68"/>
      <c r="L52" s="66"/>
      <c r="M52" s="66"/>
      <c r="N52" s="66"/>
      <c r="O52" s="447"/>
      <c r="P52" s="448"/>
      <c r="Q52" s="448"/>
      <c r="R52" s="448"/>
      <c r="S52" s="448"/>
      <c r="T52" s="448"/>
      <c r="U52" s="449"/>
    </row>
    <row r="53" spans="1:21" x14ac:dyDescent="0.25">
      <c r="A53" s="69" t="s">
        <v>154</v>
      </c>
      <c r="B53"/>
      <c r="C53"/>
      <c r="D53"/>
      <c r="E53"/>
      <c r="F53"/>
      <c r="G53" s="70" t="s">
        <v>102</v>
      </c>
      <c r="H53"/>
      <c r="I53" s="71"/>
      <c r="J53" s="70" t="s">
        <v>146</v>
      </c>
      <c r="K53" s="71"/>
      <c r="L53" s="59"/>
      <c r="M53" s="71"/>
      <c r="N53" s="71"/>
      <c r="O53" s="92" t="s">
        <v>192</v>
      </c>
      <c r="P53" s="72"/>
      <c r="Q53" s="72"/>
      <c r="R53" s="72"/>
      <c r="S53" s="72"/>
      <c r="T53" s="72"/>
      <c r="U53" s="73"/>
    </row>
    <row r="54" spans="1:21" x14ac:dyDescent="0.25">
      <c r="A54" s="46"/>
      <c r="B54"/>
      <c r="C54"/>
      <c r="D54"/>
      <c r="E54"/>
      <c r="F54"/>
      <c r="G54" s="74"/>
      <c r="H54"/>
      <c r="I54"/>
      <c r="J54" s="74"/>
      <c r="K54"/>
      <c r="L54"/>
      <c r="M54"/>
      <c r="N54"/>
      <c r="O54" s="74"/>
      <c r="P54"/>
      <c r="Q54"/>
      <c r="R54"/>
      <c r="S54"/>
      <c r="T54"/>
      <c r="U54" s="75"/>
    </row>
    <row r="55" spans="1:21" x14ac:dyDescent="0.25">
      <c r="A55" s="100" t="str">
        <f>Account!H25</f>
        <v>RHODA S. ECHANES</v>
      </c>
      <c r="B55" s="85"/>
      <c r="C55" s="85"/>
      <c r="D55" s="85"/>
      <c r="E55" s="85"/>
      <c r="F55" s="85"/>
      <c r="G55" s="101" t="str">
        <f>Account!H28</f>
        <v>ROCHELLE E. RABANAL, CPA</v>
      </c>
      <c r="H55" s="44"/>
      <c r="I55" s="85"/>
      <c r="J55" s="101" t="str">
        <f>Account!H31</f>
        <v>VANESSA C. MOULIC, CPA</v>
      </c>
      <c r="K55" s="85"/>
      <c r="L55" s="85"/>
      <c r="M55" s="85"/>
      <c r="N55" s="85"/>
      <c r="O55" s="101">
        <f>Account!H34</f>
        <v>0</v>
      </c>
      <c r="P55" s="85"/>
      <c r="Q55" s="85"/>
      <c r="R55" s="85"/>
      <c r="S55" s="85"/>
      <c r="T55" s="85"/>
      <c r="U55" s="45"/>
    </row>
    <row r="56" spans="1:21" ht="16.5" thickBot="1" x14ac:dyDescent="0.3">
      <c r="A56" s="102" t="str">
        <f>Account!H26</f>
        <v>Financial Planning Specialist</v>
      </c>
      <c r="B56" s="89"/>
      <c r="C56" s="89"/>
      <c r="D56" s="89"/>
      <c r="E56" s="89"/>
      <c r="F56" s="89"/>
      <c r="G56" s="103" t="str">
        <f>Account!H29</f>
        <v>Chief Corporate Accountant B</v>
      </c>
      <c r="H56" s="89"/>
      <c r="I56" s="89"/>
      <c r="J56" s="103" t="str">
        <f>Account!H32</f>
        <v>Division Manager-AFD</v>
      </c>
      <c r="K56" s="89"/>
      <c r="L56" s="89"/>
      <c r="M56" s="89"/>
      <c r="N56" s="89"/>
      <c r="O56" s="103">
        <f>Account!H35</f>
        <v>0</v>
      </c>
      <c r="P56" s="90"/>
      <c r="Q56" s="90"/>
      <c r="R56" s="90"/>
      <c r="S56" s="90"/>
      <c r="T56" s="90"/>
      <c r="U56" s="91"/>
    </row>
    <row r="57" spans="1:21" x14ac:dyDescent="0.25">
      <c r="A57" s="86" t="s">
        <v>147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</sheetData>
  <mergeCells count="181">
    <mergeCell ref="A34:D34"/>
    <mergeCell ref="E34:J34"/>
    <mergeCell ref="O34:Q34"/>
    <mergeCell ref="R34:U34"/>
    <mergeCell ref="A35:D35"/>
    <mergeCell ref="E35:J35"/>
    <mergeCell ref="O35:Q35"/>
    <mergeCell ref="R35:U35"/>
    <mergeCell ref="A31:D31"/>
    <mergeCell ref="E31:J31"/>
    <mergeCell ref="O31:Q31"/>
    <mergeCell ref="R31:U31"/>
    <mergeCell ref="A32:D32"/>
    <mergeCell ref="E32:J32"/>
    <mergeCell ref="O32:Q32"/>
    <mergeCell ref="R32:U32"/>
    <mergeCell ref="A33:D33"/>
    <mergeCell ref="E33:J33"/>
    <mergeCell ref="O33:Q33"/>
    <mergeCell ref="R33:U33"/>
    <mergeCell ref="A28:D28"/>
    <mergeCell ref="E28:J28"/>
    <mergeCell ref="O28:Q28"/>
    <mergeCell ref="R28:U28"/>
    <mergeCell ref="A29:D29"/>
    <mergeCell ref="E29:J29"/>
    <mergeCell ref="O29:Q29"/>
    <mergeCell ref="R29:U29"/>
    <mergeCell ref="A30:D30"/>
    <mergeCell ref="E30:J30"/>
    <mergeCell ref="O30:Q30"/>
    <mergeCell ref="R30:U30"/>
    <mergeCell ref="Q1:U1"/>
    <mergeCell ref="S2:U2"/>
    <mergeCell ref="S3:U3"/>
    <mergeCell ref="B6:C6"/>
    <mergeCell ref="P6:Q6"/>
    <mergeCell ref="A8:D10"/>
    <mergeCell ref="E8:U8"/>
    <mergeCell ref="E9:J10"/>
    <mergeCell ref="L9:L10"/>
    <mergeCell ref="M9:U9"/>
    <mergeCell ref="O10:Q10"/>
    <mergeCell ref="R10:U10"/>
    <mergeCell ref="K9:K10"/>
    <mergeCell ref="A19:D19"/>
    <mergeCell ref="E19:J19"/>
    <mergeCell ref="O19:Q19"/>
    <mergeCell ref="A14:D14"/>
    <mergeCell ref="E14:J14"/>
    <mergeCell ref="O14:Q14"/>
    <mergeCell ref="R14:U14"/>
    <mergeCell ref="A11:D11"/>
    <mergeCell ref="E11:J11"/>
    <mergeCell ref="O11:Q11"/>
    <mergeCell ref="R11:U11"/>
    <mergeCell ref="A12:D12"/>
    <mergeCell ref="E12:J12"/>
    <mergeCell ref="O12:Q12"/>
    <mergeCell ref="R12:U12"/>
    <mergeCell ref="R13:U13"/>
    <mergeCell ref="A15:D15"/>
    <mergeCell ref="E15:J15"/>
    <mergeCell ref="O15:Q15"/>
    <mergeCell ref="R15:U15"/>
    <mergeCell ref="A13:D13"/>
    <mergeCell ref="E13:J13"/>
    <mergeCell ref="O13:Q13"/>
    <mergeCell ref="A16:D16"/>
    <mergeCell ref="E16:J16"/>
    <mergeCell ref="O16:Q16"/>
    <mergeCell ref="R16:U16"/>
    <mergeCell ref="A17:D17"/>
    <mergeCell ref="E17:J17"/>
    <mergeCell ref="O17:Q17"/>
    <mergeCell ref="R17:U17"/>
    <mergeCell ref="A18:D18"/>
    <mergeCell ref="E18:J18"/>
    <mergeCell ref="O18:Q18"/>
    <mergeCell ref="R18:U18"/>
    <mergeCell ref="A22:D22"/>
    <mergeCell ref="E22:J22"/>
    <mergeCell ref="O22:Q22"/>
    <mergeCell ref="R22:U22"/>
    <mergeCell ref="A23:D23"/>
    <mergeCell ref="E23:J23"/>
    <mergeCell ref="O23:Q23"/>
    <mergeCell ref="R23:U23"/>
    <mergeCell ref="A21:D21"/>
    <mergeCell ref="E21:J21"/>
    <mergeCell ref="O21:Q21"/>
    <mergeCell ref="R21:U21"/>
    <mergeCell ref="A36:D36"/>
    <mergeCell ref="E36:J36"/>
    <mergeCell ref="O36:Q36"/>
    <mergeCell ref="R36:U36"/>
    <mergeCell ref="A37:D37"/>
    <mergeCell ref="E37:J37"/>
    <mergeCell ref="O37:Q37"/>
    <mergeCell ref="R37:U37"/>
    <mergeCell ref="A24:D24"/>
    <mergeCell ref="E24:J24"/>
    <mergeCell ref="O24:Q24"/>
    <mergeCell ref="R24:U24"/>
    <mergeCell ref="A25:D25"/>
    <mergeCell ref="E25:J25"/>
    <mergeCell ref="O25:Q25"/>
    <mergeCell ref="R25:U25"/>
    <mergeCell ref="A26:D26"/>
    <mergeCell ref="E26:J26"/>
    <mergeCell ref="O26:Q26"/>
    <mergeCell ref="R26:U26"/>
    <mergeCell ref="A27:D27"/>
    <mergeCell ref="E27:J27"/>
    <mergeCell ref="O27:Q27"/>
    <mergeCell ref="R27:U27"/>
    <mergeCell ref="A40:D40"/>
    <mergeCell ref="E40:J40"/>
    <mergeCell ref="O40:Q40"/>
    <mergeCell ref="R40:U40"/>
    <mergeCell ref="A41:D41"/>
    <mergeCell ref="E41:J41"/>
    <mergeCell ref="O41:Q41"/>
    <mergeCell ref="R41:U41"/>
    <mergeCell ref="A38:D38"/>
    <mergeCell ref="E38:J38"/>
    <mergeCell ref="O38:Q38"/>
    <mergeCell ref="R38:U38"/>
    <mergeCell ref="A39:D39"/>
    <mergeCell ref="E39:J39"/>
    <mergeCell ref="O39:Q39"/>
    <mergeCell ref="R39:U39"/>
    <mergeCell ref="A44:D44"/>
    <mergeCell ref="E44:J44"/>
    <mergeCell ref="O44:Q44"/>
    <mergeCell ref="R44:U44"/>
    <mergeCell ref="A45:D45"/>
    <mergeCell ref="E45:J45"/>
    <mergeCell ref="O45:Q45"/>
    <mergeCell ref="R45:U45"/>
    <mergeCell ref="A42:D42"/>
    <mergeCell ref="E42:J42"/>
    <mergeCell ref="O42:Q42"/>
    <mergeCell ref="R42:U42"/>
    <mergeCell ref="A43:D43"/>
    <mergeCell ref="E43:J43"/>
    <mergeCell ref="O43:Q43"/>
    <mergeCell ref="R43:U43"/>
    <mergeCell ref="R48:U48"/>
    <mergeCell ref="A46:D46"/>
    <mergeCell ref="E46:J46"/>
    <mergeCell ref="O46:Q46"/>
    <mergeCell ref="R46:U46"/>
    <mergeCell ref="A47:D47"/>
    <mergeCell ref="E47:H47"/>
    <mergeCell ref="I47:J47"/>
    <mergeCell ref="O47:Q47"/>
    <mergeCell ref="R19:U19"/>
    <mergeCell ref="A20:D20"/>
    <mergeCell ref="E20:J20"/>
    <mergeCell ref="O20:Q20"/>
    <mergeCell ref="R20:U20"/>
    <mergeCell ref="O52:Q52"/>
    <mergeCell ref="R52:U52"/>
    <mergeCell ref="A50:D50"/>
    <mergeCell ref="E50:J50"/>
    <mergeCell ref="O50:Q50"/>
    <mergeCell ref="R50:U50"/>
    <mergeCell ref="A51:L51"/>
    <mergeCell ref="O51:Q51"/>
    <mergeCell ref="R51:U51"/>
    <mergeCell ref="A49:D49"/>
    <mergeCell ref="E49:H49"/>
    <mergeCell ref="I49:J49"/>
    <mergeCell ref="O49:Q49"/>
    <mergeCell ref="R49:U49"/>
    <mergeCell ref="R47:U47"/>
    <mergeCell ref="A48:D48"/>
    <mergeCell ref="E48:H48"/>
    <mergeCell ref="I48:J48"/>
    <mergeCell ref="O48:Q48"/>
  </mergeCells>
  <dataValidations count="1">
    <dataValidation type="list" allowBlank="1" showInputMessage="1" showErrorMessage="1" sqref="I48:J48" xr:uid="{00000000-0002-0000-0700-000000000000}">
      <formula1>Cashier</formula1>
    </dataValidation>
  </dataValidations>
  <printOptions horizontalCentered="1"/>
  <pageMargins left="0.25" right="0.25" top="0.75" bottom="1.5" header="0.3" footer="0.3"/>
  <pageSetup paperSize="5" scale="74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pageSetUpPr fitToPage="1"/>
  </sheetPr>
  <dimension ref="A1:D27"/>
  <sheetViews>
    <sheetView workbookViewId="0">
      <selection activeCell="H22" sqref="H22"/>
    </sheetView>
  </sheetViews>
  <sheetFormatPr defaultRowHeight="15.75" x14ac:dyDescent="0.25"/>
  <cols>
    <col min="1" max="1" width="14.875" style="83" customWidth="1"/>
    <col min="2" max="2" width="25.875" style="83" customWidth="1"/>
    <col min="3" max="3" width="25.125" style="83" customWidth="1"/>
    <col min="4" max="4" width="19" style="83" customWidth="1"/>
    <col min="5" max="16384" width="9" style="83"/>
  </cols>
  <sheetData>
    <row r="1" spans="1:4" x14ac:dyDescent="0.25">
      <c r="A1" s="110" t="s">
        <v>191</v>
      </c>
      <c r="B1" s="82"/>
    </row>
    <row r="2" spans="1:4" x14ac:dyDescent="0.25">
      <c r="A2" s="82" t="s">
        <v>150</v>
      </c>
      <c r="B2" s="111" t="str">
        <f>Account!H1</f>
        <v>Fund 501 CARP (LBP Account # 0112-1157-30)</v>
      </c>
    </row>
    <row r="3" spans="1:4" x14ac:dyDescent="0.25">
      <c r="A3" s="82" t="s">
        <v>143</v>
      </c>
      <c r="B3" s="112">
        <f>Account!H2</f>
        <v>45351</v>
      </c>
    </row>
    <row r="4" spans="1:4" x14ac:dyDescent="0.25">
      <c r="A4" s="82" t="s">
        <v>145</v>
      </c>
      <c r="B4" s="111" t="str">
        <f>Account!H3</f>
        <v>NIA PANGASINAN IMO</v>
      </c>
    </row>
    <row r="5" spans="1:4" x14ac:dyDescent="0.25">
      <c r="A5" s="110"/>
    </row>
    <row r="6" spans="1:4" x14ac:dyDescent="0.25">
      <c r="A6" s="125" t="s">
        <v>151</v>
      </c>
      <c r="B6" s="125" t="s">
        <v>186</v>
      </c>
      <c r="C6" s="125" t="s">
        <v>188</v>
      </c>
      <c r="D6" s="125" t="s">
        <v>187</v>
      </c>
    </row>
    <row r="7" spans="1:4" ht="31.5" x14ac:dyDescent="0.25">
      <c r="A7" s="118">
        <v>45349</v>
      </c>
      <c r="B7" s="119" t="s">
        <v>1387</v>
      </c>
      <c r="C7" s="120" t="s">
        <v>1388</v>
      </c>
      <c r="D7" s="121">
        <v>293607.33</v>
      </c>
    </row>
    <row r="8" spans="1:4" x14ac:dyDescent="0.25">
      <c r="A8" s="118"/>
      <c r="B8" s="120"/>
      <c r="C8" s="120"/>
      <c r="D8" s="121"/>
    </row>
    <row r="9" spans="1:4" x14ac:dyDescent="0.25">
      <c r="A9" s="118"/>
      <c r="B9" s="119"/>
      <c r="C9" s="120"/>
      <c r="D9" s="121"/>
    </row>
    <row r="10" spans="1:4" x14ac:dyDescent="0.25">
      <c r="A10" s="118"/>
      <c r="B10" s="120"/>
      <c r="C10" s="120"/>
      <c r="D10" s="121"/>
    </row>
    <row r="11" spans="1:4" x14ac:dyDescent="0.25">
      <c r="A11" s="118"/>
      <c r="B11" s="119"/>
      <c r="C11" s="120"/>
      <c r="D11" s="121"/>
    </row>
    <row r="12" spans="1:4" x14ac:dyDescent="0.25">
      <c r="A12" s="118"/>
      <c r="B12" s="122"/>
      <c r="C12" s="119"/>
      <c r="D12" s="121"/>
    </row>
    <row r="13" spans="1:4" x14ac:dyDescent="0.25">
      <c r="A13" s="118"/>
      <c r="B13" s="122"/>
      <c r="C13" s="119"/>
      <c r="D13" s="121"/>
    </row>
    <row r="14" spans="1:4" x14ac:dyDescent="0.25">
      <c r="A14" s="118"/>
      <c r="B14" s="122"/>
      <c r="C14" s="119"/>
      <c r="D14" s="121"/>
    </row>
    <row r="15" spans="1:4" x14ac:dyDescent="0.25">
      <c r="A15" s="118"/>
      <c r="B15" s="122"/>
      <c r="C15" s="119"/>
      <c r="D15" s="121"/>
    </row>
    <row r="16" spans="1:4" x14ac:dyDescent="0.25">
      <c r="A16" s="118"/>
      <c r="B16" s="122"/>
      <c r="C16" s="119"/>
      <c r="D16" s="121"/>
    </row>
    <row r="17" spans="1:4" x14ac:dyDescent="0.25">
      <c r="A17" s="118"/>
      <c r="B17" s="122"/>
      <c r="C17" s="119"/>
      <c r="D17" s="121"/>
    </row>
    <row r="18" spans="1:4" x14ac:dyDescent="0.25">
      <c r="A18" s="118"/>
      <c r="B18" s="122"/>
      <c r="C18" s="119"/>
      <c r="D18" s="121"/>
    </row>
    <row r="19" spans="1:4" x14ac:dyDescent="0.25">
      <c r="A19" s="118"/>
      <c r="B19" s="122"/>
      <c r="C19" s="119"/>
      <c r="D19" s="121"/>
    </row>
    <row r="20" spans="1:4" x14ac:dyDescent="0.25">
      <c r="A20" s="496" t="s">
        <v>106</v>
      </c>
      <c r="B20" s="497"/>
      <c r="C20" s="505"/>
      <c r="D20" s="113">
        <f>SUM(D7:D19)</f>
        <v>293607.33</v>
      </c>
    </row>
    <row r="23" spans="1:4" x14ac:dyDescent="0.25">
      <c r="A23" s="83" t="s">
        <v>154</v>
      </c>
    </row>
    <row r="26" spans="1:4" x14ac:dyDescent="0.25">
      <c r="B26" s="114" t="str">
        <f>Account!H14</f>
        <v>DARIEL F. GABRILLO</v>
      </c>
    </row>
    <row r="27" spans="1:4" x14ac:dyDescent="0.25">
      <c r="B27" s="115" t="str">
        <f>Account!H15</f>
        <v>Cashiering Assistant</v>
      </c>
    </row>
  </sheetData>
  <sheetProtection sheet="1" objects="1" scenarios="1"/>
  <autoFilter ref="D6:D20" xr:uid="{00000000-0009-0000-0000-000008000000}"/>
  <mergeCells count="1">
    <mergeCell ref="A20:C20"/>
  </mergeCells>
  <printOptions horizontalCentered="1"/>
  <pageMargins left="0.5" right="0.5" top="0.75" bottom="1.5" header="0.3" footer="0.3"/>
  <pageSetup paperSize="14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11</vt:i4>
      </vt:variant>
    </vt:vector>
  </HeadingPairs>
  <TitlesOfParts>
    <vt:vector size="20" baseType="lpstr">
      <vt:lpstr>User's Guide</vt:lpstr>
      <vt:lpstr>Account</vt:lpstr>
      <vt:lpstr>TB 2013 converted</vt:lpstr>
      <vt:lpstr>Data</vt:lpstr>
      <vt:lpstr>CkDRegister</vt:lpstr>
      <vt:lpstr>Recap</vt:lpstr>
      <vt:lpstr>RADAI-</vt:lpstr>
      <vt:lpstr>JEV Check</vt:lpstr>
      <vt:lpstr>Breakdown of Deposits</vt:lpstr>
      <vt:lpstr>Accounts</vt:lpstr>
      <vt:lpstr>Cashier</vt:lpstr>
      <vt:lpstr>Category</vt:lpstr>
      <vt:lpstr>Code</vt:lpstr>
      <vt:lpstr>Office</vt:lpstr>
      <vt:lpstr>CkDRegister!Print_Area</vt:lpstr>
      <vt:lpstr>Data!Print_Area</vt:lpstr>
      <vt:lpstr>'RADAI-'!Print_Area</vt:lpstr>
      <vt:lpstr>CkDRegister!Print_Titles</vt:lpstr>
      <vt:lpstr>Data!Print_Titles</vt:lpstr>
      <vt:lpstr>'RADAI-'!Print_Titles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uaser</dc:creator>
  <cp:lastModifiedBy>NIA PIMO</cp:lastModifiedBy>
  <cp:lastPrinted>2024-03-01T08:17:31Z</cp:lastPrinted>
  <dcterms:created xsi:type="dcterms:W3CDTF">2011-02-14T19:15:21Z</dcterms:created>
  <dcterms:modified xsi:type="dcterms:W3CDTF">2024-04-19T07:52:16Z</dcterms:modified>
</cp:coreProperties>
</file>