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A\Desktop\SHALIMAR FEB 2024\CARP FILES\CARP REPORTS\JEV AND SAODB\2024\7. JULY 2024\"/>
    </mc:Choice>
  </mc:AlternateContent>
  <xr:revisionPtr revIDLastSave="0" documentId="13_ncr:1_{A8C509C1-2D4A-4EA4-9AFD-24094BBF0467}" xr6:coauthVersionLast="47" xr6:coauthVersionMax="47" xr10:uidLastSave="{00000000-0000-0000-0000-000000000000}"/>
  <bookViews>
    <workbookView xWindow="-120" yWindow="-120" windowWidth="29040" windowHeight="15720" tabRatio="799" firstSheet="1" activeTab="4" xr2:uid="{00000000-000D-0000-FFFF-FFFF00000000}"/>
  </bookViews>
  <sheets>
    <sheet name="User's Guide" sheetId="341" r:id="rId1"/>
    <sheet name="Account" sheetId="2" r:id="rId2"/>
    <sheet name="TB 2013 converted" sheetId="219" state="hidden" r:id="rId3"/>
    <sheet name="Data" sheetId="316" r:id="rId4"/>
    <sheet name="CkDRegister" sheetId="333" r:id="rId5"/>
    <sheet name="Recap" sheetId="335" r:id="rId6"/>
    <sheet name="RADAI-" sheetId="344" r:id="rId7"/>
    <sheet name="JEV Check" sheetId="328" r:id="rId8"/>
    <sheet name="Breakdown of Deposits" sheetId="336" r:id="rId9"/>
    <sheet name="Sheet1" sheetId="345" r:id="rId10"/>
    <sheet name="Sheet2" sheetId="346" r:id="rId11"/>
  </sheets>
  <externalReferences>
    <externalReference r:id="rId12"/>
    <externalReference r:id="rId13"/>
  </externalReferences>
  <definedNames>
    <definedName name="_xlnm._FilterDatabase" localSheetId="1" hidden="1">Account!$G$1:$H$4</definedName>
    <definedName name="_xlnm._FilterDatabase" localSheetId="8" hidden="1">'Breakdown of Deposits'!$D$6:$D$20</definedName>
    <definedName name="_xlnm._FilterDatabase" localSheetId="4" hidden="1">CkDRegister!$D$6:$D$85</definedName>
    <definedName name="_xlnm._FilterDatabase" localSheetId="3" hidden="1">Data!$A$13:$T$131</definedName>
    <definedName name="a" localSheetId="3">#REF!</definedName>
    <definedName name="a" localSheetId="7">#REF!</definedName>
    <definedName name="a">#REF!</definedName>
    <definedName name="Accounts">Account!$A$1:$C$314</definedName>
    <definedName name="ASDF" localSheetId="3">#REF!</definedName>
    <definedName name="ASDF" localSheetId="7">#REF!</definedName>
    <definedName name="ASDF">#REF!</definedName>
    <definedName name="Cashier" localSheetId="6">[1]Account!$G$6:$G$10</definedName>
    <definedName name="Cashier">Account!$G$6:$G$10</definedName>
    <definedName name="Category">Account!$G$38:$G$57</definedName>
    <definedName name="CDJ" localSheetId="3">#REF!</definedName>
    <definedName name="CDJ" localSheetId="7">#REF!</definedName>
    <definedName name="CDJ">#REF!</definedName>
    <definedName name="Code">Account!$A$1:$D$314</definedName>
    <definedName name="dfas">#REF!</definedName>
    <definedName name="ForProjectName" comment="     ">_xlfn.UNIQUE(#REF!,0,1)</definedName>
    <definedName name="Office">Account!$H$6:$H$10</definedName>
    <definedName name="_xlnm.Print_Area" localSheetId="4">CkDRegister!$A$1:$Q$94</definedName>
    <definedName name="_xlnm.Print_Area" localSheetId="3">Data!$B$7:$T$144</definedName>
    <definedName name="_xlnm.Print_Area" localSheetId="6">'RADAI-'!$A$3:$J$47</definedName>
    <definedName name="_xlnm.Print_Titles" localSheetId="4">CkDRegister!$2:$8</definedName>
    <definedName name="_xlnm.Print_Titles" localSheetId="3">Data!$7:$13</definedName>
    <definedName name="_xlnm.Print_Titles" localSheetId="6">'RADAI-'!$3:$11</definedName>
  </definedNames>
  <calcPr calcId="191029" fullPrecision="0"/>
  <pivotCaches>
    <pivotCache cacheId="23" r:id="rId14"/>
    <pivotCache cacheId="24" r:id="rId15"/>
    <pivotCache cacheId="25" r:id="rId16"/>
    <pivotCache cacheId="26" r:id="rId17"/>
    <pivotCache cacheId="27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4" i="333" l="1"/>
  <c r="P84" i="333"/>
  <c r="N84" i="333"/>
  <c r="K84" i="333"/>
  <c r="L79" i="333" l="1"/>
  <c r="L80" i="333"/>
  <c r="L81" i="333" s="1"/>
  <c r="L82" i="333" s="1"/>
  <c r="L83" i="333" s="1"/>
  <c r="J77" i="333" a="1"/>
  <c r="J77" i="333" s="1"/>
  <c r="K77" i="333" s="1" a="1"/>
  <c r="K77" i="333" s="1"/>
  <c r="L77" i="333" s="1"/>
  <c r="M77" i="333" a="1"/>
  <c r="M77" i="333" s="1"/>
  <c r="N77" i="333" s="1" a="1"/>
  <c r="N77" i="333" s="1"/>
  <c r="O77" i="333" a="1"/>
  <c r="O77" i="333"/>
  <c r="J78" i="333" a="1"/>
  <c r="J78" i="333" s="1"/>
  <c r="K78" i="333" s="1" a="1"/>
  <c r="K78" i="333" s="1"/>
  <c r="M78" i="333" a="1"/>
  <c r="M78" i="333" s="1"/>
  <c r="N78" i="333" s="1" a="1"/>
  <c r="N78" i="333" s="1"/>
  <c r="O78" i="333" a="1"/>
  <c r="O78" i="333" s="1"/>
  <c r="A77" i="333" a="1"/>
  <c r="A77" i="333" s="1"/>
  <c r="A78" i="333" a="1"/>
  <c r="A78" i="333" s="1"/>
  <c r="D77" i="333" a="1"/>
  <c r="D77" i="333" s="1"/>
  <c r="E77" i="333" a="1"/>
  <c r="E77" i="333" s="1"/>
  <c r="D78" i="333" a="1"/>
  <c r="D78" i="333" s="1"/>
  <c r="E78" i="333" a="1"/>
  <c r="E78" i="333" s="1"/>
  <c r="L78" i="333" l="1"/>
  <c r="J55" i="333" l="1" a="1"/>
  <c r="J55" i="333" s="1"/>
  <c r="M55" i="333" a="1"/>
  <c r="M55" i="333" s="1"/>
  <c r="N55" i="333" s="1" a="1"/>
  <c r="N55" i="333" s="1"/>
  <c r="O55" i="333" a="1"/>
  <c r="O55" i="333" s="1"/>
  <c r="J54" i="333" a="1"/>
  <c r="J54" i="333" s="1"/>
  <c r="M54" i="333" a="1"/>
  <c r="M54" i="333" s="1"/>
  <c r="O54" i="333" a="1"/>
  <c r="O54" i="333" s="1"/>
  <c r="E55" i="333" a="1"/>
  <c r="E55" i="333" s="1"/>
  <c r="D55" i="333" a="1"/>
  <c r="D55" i="333" s="1"/>
  <c r="O53" i="333" a="1"/>
  <c r="O53" i="333" s="1"/>
  <c r="O56" i="333" a="1"/>
  <c r="O56" i="333" s="1"/>
  <c r="O57" i="333" a="1"/>
  <c r="O57" i="333" s="1"/>
  <c r="O58" i="333" a="1"/>
  <c r="O58" i="333" s="1"/>
  <c r="P58" i="333" s="1" a="1"/>
  <c r="P58" i="333" s="1"/>
  <c r="O59" i="333" a="1"/>
  <c r="O59" i="333" s="1"/>
  <c r="P59" i="333" s="1" a="1"/>
  <c r="P59" i="333" s="1"/>
  <c r="O60" i="333" a="1"/>
  <c r="O60" i="333" s="1"/>
  <c r="P60" i="333" s="1" a="1"/>
  <c r="P60" i="333" s="1"/>
  <c r="O61" i="333" a="1"/>
  <c r="O61" i="333" s="1"/>
  <c r="O62" i="333" a="1"/>
  <c r="O62" i="333" s="1"/>
  <c r="O63" i="333" a="1"/>
  <c r="O63" i="333" s="1"/>
  <c r="P63" i="333" s="1" a="1"/>
  <c r="P63" i="333" s="1"/>
  <c r="O64" i="333" a="1"/>
  <c r="O64" i="333" s="1"/>
  <c r="O65" i="333" a="1"/>
  <c r="O65" i="333" s="1"/>
  <c r="O66" i="333" a="1"/>
  <c r="O66" i="333" s="1"/>
  <c r="O67" i="333" a="1"/>
  <c r="O67" i="333" s="1"/>
  <c r="O68" i="333" a="1"/>
  <c r="O68" i="333" s="1"/>
  <c r="O69" i="333" a="1"/>
  <c r="O69" i="333" s="1"/>
  <c r="O70" i="333" a="1"/>
  <c r="O70" i="333" s="1"/>
  <c r="P70" i="333" s="1" a="1"/>
  <c r="P70" i="333" s="1"/>
  <c r="O71" i="333" a="1"/>
  <c r="O71" i="333" s="1"/>
  <c r="P71" i="333" s="1" a="1"/>
  <c r="P71" i="333" s="1"/>
  <c r="O72" i="333" a="1"/>
  <c r="O72" i="333" s="1"/>
  <c r="P72" i="333" s="1" a="1"/>
  <c r="P72" i="333" s="1"/>
  <c r="O73" i="333" a="1"/>
  <c r="O73" i="333" s="1"/>
  <c r="P73" i="333" s="1" a="1"/>
  <c r="P73" i="333" s="1"/>
  <c r="O74" i="333" a="1"/>
  <c r="O74" i="333" s="1"/>
  <c r="P74" i="333" s="1" a="1"/>
  <c r="P74" i="333" s="1"/>
  <c r="O75" i="333" a="1"/>
  <c r="O75" i="333" s="1"/>
  <c r="P75" i="333" s="1" a="1"/>
  <c r="P75" i="333" s="1"/>
  <c r="O76" i="333" a="1"/>
  <c r="O76" i="333" s="1"/>
  <c r="P76" i="333" s="1" a="1"/>
  <c r="P76" i="333" s="1"/>
  <c r="O79" i="333" a="1"/>
  <c r="O79" i="333" s="1"/>
  <c r="O80" i="333" a="1"/>
  <c r="O80" i="333" s="1"/>
  <c r="P80" i="333" s="1" a="1"/>
  <c r="P80" i="333" s="1"/>
  <c r="O81" i="333" a="1"/>
  <c r="O81" i="333" s="1"/>
  <c r="P81" i="333" s="1" a="1"/>
  <c r="P81" i="333" s="1"/>
  <c r="O82" i="333" a="1"/>
  <c r="O82" i="333" s="1"/>
  <c r="P82" i="333" s="1" a="1"/>
  <c r="P82" i="333" s="1"/>
  <c r="O83" i="333" a="1"/>
  <c r="O83" i="333" s="1"/>
  <c r="P83" i="333" s="1" a="1"/>
  <c r="P83" i="333" s="1"/>
  <c r="M53" i="333" a="1"/>
  <c r="M53" i="333" s="1"/>
  <c r="N53" i="333" s="1" a="1"/>
  <c r="N53" i="333" s="1"/>
  <c r="M56" i="333" a="1"/>
  <c r="M56" i="333" s="1"/>
  <c r="M57" i="333" a="1"/>
  <c r="M57" i="333" s="1"/>
  <c r="M58" i="333" a="1"/>
  <c r="M58" i="333" s="1"/>
  <c r="M59" i="333" a="1"/>
  <c r="M59" i="333" s="1"/>
  <c r="M60" i="333" a="1"/>
  <c r="M60" i="333" s="1"/>
  <c r="M61" i="333" a="1"/>
  <c r="M61" i="333" s="1"/>
  <c r="M62" i="333" a="1"/>
  <c r="M62" i="333" s="1"/>
  <c r="M63" i="333" a="1"/>
  <c r="M63" i="333" s="1"/>
  <c r="M64" i="333" a="1"/>
  <c r="M64" i="333" s="1"/>
  <c r="M65" i="333" a="1"/>
  <c r="M65" i="333" s="1"/>
  <c r="M66" i="333" a="1"/>
  <c r="M66" i="333" s="1"/>
  <c r="N66" i="333" s="1" a="1"/>
  <c r="N66" i="333" s="1"/>
  <c r="M67" i="333" a="1"/>
  <c r="M67" i="333" s="1"/>
  <c r="M68" i="333" a="1"/>
  <c r="M68" i="333" s="1"/>
  <c r="M69" i="333" a="1"/>
  <c r="M69" i="333" s="1"/>
  <c r="M70" i="333" a="1"/>
  <c r="M70" i="333" s="1"/>
  <c r="M71" i="333" a="1"/>
  <c r="M71" i="333" s="1"/>
  <c r="M72" i="333" a="1"/>
  <c r="M72" i="333" s="1"/>
  <c r="M73" i="333" a="1"/>
  <c r="M73" i="333" s="1"/>
  <c r="M74" i="333" a="1"/>
  <c r="M74" i="333" s="1"/>
  <c r="M75" i="333" a="1"/>
  <c r="M75" i="333" s="1"/>
  <c r="M76" i="333" a="1"/>
  <c r="M76" i="333" s="1"/>
  <c r="M79" i="333" a="1"/>
  <c r="M79" i="333" s="1"/>
  <c r="N79" i="333" s="1" a="1"/>
  <c r="N79" i="333" s="1"/>
  <c r="M80" i="333" a="1"/>
  <c r="M80" i="333" s="1"/>
  <c r="N80" i="333" s="1" a="1"/>
  <c r="N80" i="333" s="1"/>
  <c r="M81" i="333" a="1"/>
  <c r="M81" i="333" s="1"/>
  <c r="M82" i="333" a="1"/>
  <c r="M82" i="333" s="1"/>
  <c r="N82" i="333" s="1" a="1"/>
  <c r="N82" i="333" s="1"/>
  <c r="M83" i="333" a="1"/>
  <c r="M83" i="333" s="1"/>
  <c r="N83" i="333" s="1" a="1"/>
  <c r="N83" i="333" s="1"/>
  <c r="I123" i="316"/>
  <c r="I124" i="316"/>
  <c r="I125" i="316"/>
  <c r="I126" i="316" s="1"/>
  <c r="I127" i="316"/>
  <c r="I128" i="316"/>
  <c r="I129" i="316"/>
  <c r="I130" i="316" s="1"/>
  <c r="I131" i="316"/>
  <c r="J82" i="333" a="1"/>
  <c r="J82" i="333" s="1"/>
  <c r="K82" i="333" s="1" a="1"/>
  <c r="K82" i="333" s="1"/>
  <c r="J83" i="333" a="1"/>
  <c r="J83" i="333" s="1"/>
  <c r="K83" i="333" s="1" a="1"/>
  <c r="K83" i="333" s="1"/>
  <c r="A80" i="333" a="1"/>
  <c r="A80" i="333" s="1"/>
  <c r="D80" i="333" a="1"/>
  <c r="D80" i="333" s="1"/>
  <c r="E80" i="333" a="1"/>
  <c r="E80" i="333" s="1"/>
  <c r="A81" i="333" a="1"/>
  <c r="A81" i="333" s="1"/>
  <c r="D81" i="333" a="1"/>
  <c r="D81" i="333" s="1"/>
  <c r="E81" i="333" a="1"/>
  <c r="E81" i="333" s="1"/>
  <c r="A82" i="333" a="1"/>
  <c r="A82" i="333" s="1"/>
  <c r="D82" i="333" a="1"/>
  <c r="D82" i="333" s="1"/>
  <c r="E82" i="333" a="1"/>
  <c r="E82" i="333" s="1"/>
  <c r="A83" i="333" a="1"/>
  <c r="A83" i="333" s="1"/>
  <c r="D83" i="333" a="1"/>
  <c r="D83" i="333" s="1"/>
  <c r="E83" i="333" a="1"/>
  <c r="E83" i="333" s="1"/>
  <c r="O131" i="316"/>
  <c r="P131" i="316"/>
  <c r="N73" i="333" s="1" a="1"/>
  <c r="N73" i="333" s="1"/>
  <c r="A122" i="316"/>
  <c r="A123" i="316"/>
  <c r="A124" i="316"/>
  <c r="A125" i="316"/>
  <c r="I122" i="316"/>
  <c r="M122" i="316"/>
  <c r="L122" i="316" s="1"/>
  <c r="M123" i="316"/>
  <c r="L123" i="316" s="1"/>
  <c r="M124" i="316"/>
  <c r="L124" i="316" s="1"/>
  <c r="M125" i="316"/>
  <c r="L125" i="316" s="1"/>
  <c r="A126" i="316"/>
  <c r="A127" i="316"/>
  <c r="A128" i="316"/>
  <c r="A129" i="316"/>
  <c r="M126" i="316"/>
  <c r="L126" i="316" s="1"/>
  <c r="M127" i="316"/>
  <c r="L127" i="316" s="1"/>
  <c r="M128" i="316"/>
  <c r="L128" i="316" s="1"/>
  <c r="M129" i="316"/>
  <c r="L129" i="316" s="1"/>
  <c r="A130" i="316"/>
  <c r="M130" i="316"/>
  <c r="L130" i="316" s="1"/>
  <c r="M47" i="333" a="1"/>
  <c r="M47" i="333" s="1"/>
  <c r="D47" i="333" a="1"/>
  <c r="D47" i="333" s="1"/>
  <c r="E47" i="333" a="1"/>
  <c r="E47" i="333" s="1"/>
  <c r="A119" i="316"/>
  <c r="A120" i="316"/>
  <c r="M119" i="316"/>
  <c r="L119" i="316" s="1"/>
  <c r="M120" i="316"/>
  <c r="L120" i="316" s="1"/>
  <c r="A121" i="316"/>
  <c r="M121" i="316"/>
  <c r="L121" i="316" s="1"/>
  <c r="A118" i="316"/>
  <c r="I118" i="316"/>
  <c r="I119" i="316" s="1"/>
  <c r="I120" i="316" s="1"/>
  <c r="I121" i="316" s="1"/>
  <c r="M118" i="316"/>
  <c r="L118" i="316" s="1"/>
  <c r="A75" i="333" a="1"/>
  <c r="A75" i="333" s="1"/>
  <c r="D75" i="333" a="1"/>
  <c r="D75" i="333" s="1"/>
  <c r="E75" i="333" a="1"/>
  <c r="E75" i="333" s="1"/>
  <c r="A76" i="333" a="1"/>
  <c r="A76" i="333" s="1"/>
  <c r="D76" i="333" a="1"/>
  <c r="D76" i="333" s="1"/>
  <c r="E76" i="333" a="1"/>
  <c r="E76" i="333" s="1"/>
  <c r="A79" i="333" a="1"/>
  <c r="A79" i="333" s="1"/>
  <c r="D79" i="333" a="1"/>
  <c r="D79" i="333" s="1"/>
  <c r="E79" i="333" a="1"/>
  <c r="E79" i="333" s="1"/>
  <c r="A74" i="333" a="1"/>
  <c r="A74" i="333" s="1"/>
  <c r="D74" i="333" a="1"/>
  <c r="D74" i="333" s="1"/>
  <c r="E74" i="333" a="1"/>
  <c r="E74" i="333" s="1"/>
  <c r="A73" i="333" a="1"/>
  <c r="A73" i="333" s="1"/>
  <c r="D73" i="333" a="1"/>
  <c r="D73" i="333" s="1"/>
  <c r="E73" i="333" a="1"/>
  <c r="E73" i="333" s="1"/>
  <c r="A72" i="333" a="1"/>
  <c r="A72" i="333" s="1"/>
  <c r="D72" i="333" a="1"/>
  <c r="D72" i="333" s="1"/>
  <c r="E72" i="333" a="1"/>
  <c r="E72" i="333" s="1"/>
  <c r="A71" i="333" a="1"/>
  <c r="A71" i="333" s="1"/>
  <c r="D71" i="333" a="1"/>
  <c r="D71" i="333" s="1"/>
  <c r="E71" i="333" a="1"/>
  <c r="E71" i="333" s="1"/>
  <c r="J71" i="333" a="1"/>
  <c r="J71" i="333" s="1"/>
  <c r="J72" i="333" a="1"/>
  <c r="J72" i="333" s="1"/>
  <c r="J73" i="333" a="1"/>
  <c r="J73" i="333" s="1"/>
  <c r="K73" i="333" s="1" a="1"/>
  <c r="K73" i="333" s="1"/>
  <c r="A70" i="333" a="1"/>
  <c r="A70" i="333" s="1"/>
  <c r="D70" i="333" a="1"/>
  <c r="D70" i="333" s="1"/>
  <c r="E70" i="333" a="1"/>
  <c r="E70" i="333" s="1"/>
  <c r="I109" i="316"/>
  <c r="I110" i="316" s="1"/>
  <c r="I111" i="316"/>
  <c r="I112" i="316" s="1"/>
  <c r="I113" i="316" s="1"/>
  <c r="I114" i="316" s="1"/>
  <c r="I115" i="316" s="1"/>
  <c r="I116" i="316" s="1"/>
  <c r="I117" i="316"/>
  <c r="J58" i="333" a="1"/>
  <c r="J58" i="333" s="1"/>
  <c r="J62" i="333" a="1"/>
  <c r="J62" i="333" s="1"/>
  <c r="J63" i="333" a="1"/>
  <c r="J63" i="333" s="1"/>
  <c r="J65" i="333" a="1"/>
  <c r="J65" i="333" s="1"/>
  <c r="J66" i="333" a="1"/>
  <c r="J66" i="333" s="1"/>
  <c r="J67" i="333" a="1"/>
  <c r="J67" i="333" s="1"/>
  <c r="K67" i="333" s="1" a="1"/>
  <c r="K67" i="333" s="1"/>
  <c r="A65" i="333" a="1"/>
  <c r="A65" i="333" s="1"/>
  <c r="D65" i="333" a="1"/>
  <c r="D65" i="333" s="1"/>
  <c r="E65" i="333" a="1"/>
  <c r="E65" i="333" s="1"/>
  <c r="A66" i="333" a="1"/>
  <c r="A66" i="333" s="1"/>
  <c r="D66" i="333" a="1"/>
  <c r="D66" i="333" s="1"/>
  <c r="E66" i="333" a="1"/>
  <c r="E66" i="333" s="1"/>
  <c r="A67" i="333" a="1"/>
  <c r="A67" i="333" s="1"/>
  <c r="D67" i="333" a="1"/>
  <c r="D67" i="333" s="1"/>
  <c r="E67" i="333" a="1"/>
  <c r="E67" i="333" s="1"/>
  <c r="A68" i="333" a="1"/>
  <c r="A68" i="333" s="1"/>
  <c r="D68" i="333" a="1"/>
  <c r="D68" i="333" s="1"/>
  <c r="E68" i="333" a="1"/>
  <c r="E68" i="333" s="1"/>
  <c r="A69" i="333" a="1"/>
  <c r="A69" i="333" s="1"/>
  <c r="D69" i="333" a="1"/>
  <c r="D69" i="333" s="1"/>
  <c r="E69" i="333" a="1"/>
  <c r="E69" i="333" s="1"/>
  <c r="P57" i="333" l="1" a="1"/>
  <c r="P57" i="333" s="1"/>
  <c r="P56" i="333" a="1"/>
  <c r="P56" i="333" s="1"/>
  <c r="P53" i="333" a="1"/>
  <c r="P53" i="333" s="1"/>
  <c r="P85" i="333" a="1"/>
  <c r="P85" i="333" s="1"/>
  <c r="P69" i="333" a="1"/>
  <c r="P69" i="333" s="1"/>
  <c r="P68" i="333" a="1"/>
  <c r="P68" i="333" s="1"/>
  <c r="P67" i="333" a="1"/>
  <c r="P67" i="333" s="1"/>
  <c r="P77" i="333" a="1"/>
  <c r="P77" i="333" s="1"/>
  <c r="P78" i="333" a="1"/>
  <c r="P78" i="333" s="1"/>
  <c r="P66" i="333" a="1"/>
  <c r="P66" i="333" s="1"/>
  <c r="P54" i="333" a="1"/>
  <c r="P54" i="333" s="1"/>
  <c r="P65" i="333" a="1"/>
  <c r="P65" i="333" s="1"/>
  <c r="P64" i="333" a="1"/>
  <c r="P64" i="333" s="1"/>
  <c r="P55" i="333" a="1"/>
  <c r="P55" i="333" s="1"/>
  <c r="P62" i="333" a="1"/>
  <c r="P62" i="333" s="1"/>
  <c r="P79" i="333" a="1"/>
  <c r="P79" i="333" s="1"/>
  <c r="P61" i="333" a="1"/>
  <c r="P61" i="333" s="1"/>
  <c r="K65" i="333" a="1"/>
  <c r="K65" i="333" s="1"/>
  <c r="K71" i="333" a="1"/>
  <c r="K71" i="333" s="1"/>
  <c r="N71" i="333" a="1"/>
  <c r="N71" i="333" s="1"/>
  <c r="N61" i="333" a="1"/>
  <c r="N61" i="333" s="1"/>
  <c r="N70" i="333" a="1"/>
  <c r="N70" i="333" s="1"/>
  <c r="K63" i="333" a="1"/>
  <c r="K63" i="333" s="1"/>
  <c r="N72" i="333" a="1"/>
  <c r="N72" i="333" s="1"/>
  <c r="N62" i="333" a="1"/>
  <c r="N62" i="333" s="1"/>
  <c r="K72" i="333" a="1"/>
  <c r="K72" i="333" s="1"/>
  <c r="K58" i="333" a="1"/>
  <c r="K58" i="333" s="1"/>
  <c r="N60" i="333" a="1"/>
  <c r="N60" i="333" s="1"/>
  <c r="K66" i="333" a="1"/>
  <c r="K66" i="333" s="1"/>
  <c r="K62" i="333" a="1"/>
  <c r="K62" i="333" s="1"/>
  <c r="N59" i="333" a="1"/>
  <c r="N59" i="333" s="1"/>
  <c r="N69" i="333" a="1"/>
  <c r="N69" i="333" s="1"/>
  <c r="N58" i="333" a="1"/>
  <c r="N58" i="333" s="1"/>
  <c r="N54" i="333" a="1"/>
  <c r="N54" i="333" s="1"/>
  <c r="N68" i="333" a="1"/>
  <c r="N68" i="333" s="1"/>
  <c r="N57" i="333" a="1"/>
  <c r="N57" i="333" s="1"/>
  <c r="K54" i="333" a="1"/>
  <c r="K54" i="333" s="1"/>
  <c r="N81" i="333" a="1"/>
  <c r="N81" i="333" s="1"/>
  <c r="N67" i="333" a="1"/>
  <c r="N67" i="333" s="1"/>
  <c r="N56" i="333" a="1"/>
  <c r="N56" i="333" s="1"/>
  <c r="N65" i="333" a="1"/>
  <c r="N65" i="333" s="1"/>
  <c r="K55" i="333" a="1"/>
  <c r="K55" i="333" s="1"/>
  <c r="N76" i="333" a="1"/>
  <c r="N76" i="333" s="1"/>
  <c r="N64" i="333" a="1"/>
  <c r="N64" i="333" s="1"/>
  <c r="N74" i="333" a="1"/>
  <c r="N74" i="333" s="1"/>
  <c r="N75" i="333" a="1"/>
  <c r="N75" i="333" s="1"/>
  <c r="N63" i="333" a="1"/>
  <c r="N63" i="333" s="1"/>
  <c r="J81" i="333" a="1"/>
  <c r="J81" i="333" s="1"/>
  <c r="K81" i="333" s="1" a="1"/>
  <c r="K81" i="333" s="1"/>
  <c r="J80" i="333" a="1"/>
  <c r="J80" i="333" s="1"/>
  <c r="K80" i="333" s="1" a="1"/>
  <c r="K80" i="333" s="1"/>
  <c r="J76" i="333" a="1"/>
  <c r="J76" i="333" s="1"/>
  <c r="K76" i="333" s="1" a="1"/>
  <c r="K76" i="333" s="1"/>
  <c r="A67" i="316" l="1"/>
  <c r="M67" i="316"/>
  <c r="L67" i="316" s="1"/>
  <c r="A65" i="316"/>
  <c r="M65" i="316"/>
  <c r="L65" i="316" s="1"/>
  <c r="I17" i="316"/>
  <c r="I18" i="316" s="1"/>
  <c r="I19" i="316"/>
  <c r="I20" i="316" s="1"/>
  <c r="I21" i="316"/>
  <c r="I22" i="316" s="1"/>
  <c r="I23" i="316" s="1"/>
  <c r="I24" i="316" s="1"/>
  <c r="I25" i="316"/>
  <c r="I26" i="316" s="1"/>
  <c r="I27" i="316"/>
  <c r="I28" i="316" s="1"/>
  <c r="I29" i="316"/>
  <c r="I30" i="316" s="1"/>
  <c r="I31" i="316" s="1"/>
  <c r="I32" i="316" s="1"/>
  <c r="I33" i="316" s="1"/>
  <c r="I34" i="316" s="1"/>
  <c r="I35" i="316" s="1"/>
  <c r="I36" i="316" s="1"/>
  <c r="I37" i="316"/>
  <c r="I38" i="316" s="1"/>
  <c r="I39" i="316" s="1"/>
  <c r="I40" i="316" s="1"/>
  <c r="I41" i="316"/>
  <c r="I42" i="316" s="1"/>
  <c r="I43" i="316" s="1"/>
  <c r="I44" i="316" s="1"/>
  <c r="I45" i="316"/>
  <c r="I46" i="316" s="1"/>
  <c r="I47" i="316" s="1"/>
  <c r="I48" i="316" s="1"/>
  <c r="I49" i="316" s="1"/>
  <c r="I50" i="316" s="1"/>
  <c r="I51" i="316" s="1"/>
  <c r="I52" i="316" s="1"/>
  <c r="I53" i="316" s="1"/>
  <c r="I54" i="316"/>
  <c r="I55" i="316" s="1"/>
  <c r="I56" i="316" s="1"/>
  <c r="I57" i="316"/>
  <c r="I58" i="316" s="1"/>
  <c r="I59" i="316" s="1"/>
  <c r="I60" i="316"/>
  <c r="I61" i="316" s="1"/>
  <c r="I62" i="316" s="1"/>
  <c r="I63" i="316" s="1"/>
  <c r="I64" i="316"/>
  <c r="I65" i="316" s="1"/>
  <c r="I66" i="316"/>
  <c r="I67" i="316" s="1"/>
  <c r="I68" i="316"/>
  <c r="I69" i="316" s="1"/>
  <c r="I70" i="316" s="1"/>
  <c r="I71" i="316" s="1"/>
  <c r="I72" i="316"/>
  <c r="I73" i="316" s="1"/>
  <c r="I74" i="316"/>
  <c r="I75" i="316" s="1"/>
  <c r="I76" i="316" s="1"/>
  <c r="I77" i="316" s="1"/>
  <c r="I78" i="316" s="1"/>
  <c r="I79" i="316" s="1"/>
  <c r="I80" i="316"/>
  <c r="I81" i="316" s="1"/>
  <c r="I82" i="316"/>
  <c r="I83" i="316" s="1"/>
  <c r="I84" i="316" s="1"/>
  <c r="I85" i="316"/>
  <c r="I86" i="316" s="1"/>
  <c r="I87" i="316" s="1"/>
  <c r="I88" i="316" s="1"/>
  <c r="I89" i="316"/>
  <c r="I90" i="316" s="1"/>
  <c r="I91" i="316" s="1"/>
  <c r="I92" i="316"/>
  <c r="I93" i="316" s="1"/>
  <c r="I94" i="316"/>
  <c r="I95" i="316" s="1"/>
  <c r="I96" i="316"/>
  <c r="I97" i="316" s="1"/>
  <c r="I98" i="316" s="1"/>
  <c r="I99" i="316" s="1"/>
  <c r="I100" i="316" s="1"/>
  <c r="I101" i="316"/>
  <c r="I102" i="316" s="1"/>
  <c r="I103" i="316" s="1"/>
  <c r="I104" i="316" s="1"/>
  <c r="I105" i="316" s="1"/>
  <c r="I106" i="316" s="1"/>
  <c r="I107" i="316" s="1"/>
  <c r="I108" i="316" s="1"/>
  <c r="A73" i="316"/>
  <c r="M73" i="316"/>
  <c r="L73" i="316" s="1"/>
  <c r="A115" i="316"/>
  <c r="A116" i="316"/>
  <c r="A117" i="316"/>
  <c r="M115" i="316"/>
  <c r="L115" i="316" s="1"/>
  <c r="M116" i="316"/>
  <c r="L116" i="316" s="1"/>
  <c r="M117" i="316"/>
  <c r="L117" i="316" s="1"/>
  <c r="A109" i="316"/>
  <c r="A110" i="316"/>
  <c r="M109" i="316"/>
  <c r="L109" i="316" s="1"/>
  <c r="M110" i="316"/>
  <c r="L110" i="316" s="1"/>
  <c r="A111" i="316"/>
  <c r="A112" i="316"/>
  <c r="M111" i="316"/>
  <c r="L111" i="316" s="1"/>
  <c r="M112" i="316"/>
  <c r="L112" i="316" s="1"/>
  <c r="A69" i="316"/>
  <c r="A70" i="316"/>
  <c r="A71" i="316"/>
  <c r="M69" i="316"/>
  <c r="L69" i="316" s="1"/>
  <c r="M70" i="316"/>
  <c r="L70" i="316" s="1"/>
  <c r="M71" i="316"/>
  <c r="L71" i="316" s="1"/>
  <c r="A61" i="316"/>
  <c r="A62" i="316"/>
  <c r="A63" i="316"/>
  <c r="M61" i="316"/>
  <c r="L61" i="316" s="1"/>
  <c r="M62" i="316"/>
  <c r="L62" i="316" s="1"/>
  <c r="M63" i="316"/>
  <c r="L63" i="316" s="1"/>
  <c r="A104" i="316"/>
  <c r="A105" i="316"/>
  <c r="A106" i="316"/>
  <c r="A107" i="316"/>
  <c r="A108" i="316"/>
  <c r="A113" i="316"/>
  <c r="A114" i="316"/>
  <c r="M104" i="316"/>
  <c r="L104" i="316" s="1"/>
  <c r="M105" i="316"/>
  <c r="L105" i="316" s="1"/>
  <c r="M106" i="316"/>
  <c r="L106" i="316" s="1"/>
  <c r="M107" i="316"/>
  <c r="L107" i="316" s="1"/>
  <c r="M108" i="316"/>
  <c r="L108" i="316" s="1"/>
  <c r="M113" i="316"/>
  <c r="L113" i="316" s="1"/>
  <c r="M114" i="316"/>
  <c r="L114" i="316" s="1"/>
  <c r="M21" i="316" l="1"/>
  <c r="L21" i="316" s="1"/>
  <c r="A24" i="316"/>
  <c r="M24" i="316"/>
  <c r="L24" i="316" s="1"/>
  <c r="A23" i="316"/>
  <c r="M23" i="316"/>
  <c r="L23" i="316" s="1"/>
  <c r="A24" i="344" l="1"/>
  <c r="A25" i="344"/>
  <c r="B24" i="344" a="1"/>
  <c r="B24" i="344" s="1"/>
  <c r="C24" i="344"/>
  <c r="D24" i="344"/>
  <c r="E24" i="344"/>
  <c r="F24" i="344"/>
  <c r="G24" i="344"/>
  <c r="H24" i="344"/>
  <c r="I24" i="344"/>
  <c r="J24" i="344"/>
  <c r="A26" i="344"/>
  <c r="B25" i="344" a="1"/>
  <c r="B25" i="344" s="1"/>
  <c r="C25" i="344"/>
  <c r="D25" i="344"/>
  <c r="E25" i="344"/>
  <c r="F25" i="344"/>
  <c r="G25" i="344"/>
  <c r="H25" i="344"/>
  <c r="I25" i="344"/>
  <c r="J25" i="344"/>
  <c r="A27" i="344"/>
  <c r="B26" i="344" a="1"/>
  <c r="B26" i="344" s="1"/>
  <c r="C26" i="344"/>
  <c r="D26" i="344"/>
  <c r="E26" i="344"/>
  <c r="F26" i="344"/>
  <c r="G26" i="344"/>
  <c r="H26" i="344"/>
  <c r="I26" i="344"/>
  <c r="J26" i="344"/>
  <c r="A28" i="344"/>
  <c r="B27" i="344" a="1"/>
  <c r="B27" i="344" s="1"/>
  <c r="C27" i="344"/>
  <c r="D27" i="344"/>
  <c r="E27" i="344"/>
  <c r="F27" i="344"/>
  <c r="G27" i="344"/>
  <c r="H27" i="344"/>
  <c r="I27" i="344"/>
  <c r="J27" i="344"/>
  <c r="A29" i="344"/>
  <c r="B28" i="344" a="1"/>
  <c r="B28" i="344" s="1"/>
  <c r="C28" i="344"/>
  <c r="D28" i="344"/>
  <c r="E28" i="344"/>
  <c r="F28" i="344"/>
  <c r="G28" i="344"/>
  <c r="H28" i="344"/>
  <c r="I28" i="344"/>
  <c r="J28" i="344"/>
  <c r="A30" i="344"/>
  <c r="B29" i="344" a="1"/>
  <c r="B29" i="344" s="1"/>
  <c r="C29" i="344"/>
  <c r="D29" i="344"/>
  <c r="E29" i="344"/>
  <c r="F29" i="344"/>
  <c r="G29" i="344"/>
  <c r="H29" i="344"/>
  <c r="I29" i="344"/>
  <c r="J29" i="344"/>
  <c r="A31" i="344"/>
  <c r="B30" i="344" a="1"/>
  <c r="B30" i="344" s="1"/>
  <c r="C30" i="344"/>
  <c r="D30" i="344"/>
  <c r="E30" i="344"/>
  <c r="F30" i="344"/>
  <c r="G30" i="344"/>
  <c r="H30" i="344"/>
  <c r="I30" i="344"/>
  <c r="J30" i="344"/>
  <c r="A32" i="344"/>
  <c r="B31" i="344" a="1"/>
  <c r="B31" i="344" s="1"/>
  <c r="C31" i="344"/>
  <c r="D31" i="344"/>
  <c r="E31" i="344"/>
  <c r="F31" i="344"/>
  <c r="G31" i="344"/>
  <c r="H31" i="344"/>
  <c r="I31" i="344"/>
  <c r="J31" i="344"/>
  <c r="A33" i="344"/>
  <c r="B32" i="344" a="1"/>
  <c r="B32" i="344" s="1"/>
  <c r="C32" i="344"/>
  <c r="D32" i="344"/>
  <c r="E32" i="344"/>
  <c r="F32" i="344"/>
  <c r="G32" i="344"/>
  <c r="H32" i="344"/>
  <c r="I32" i="344"/>
  <c r="J32" i="344"/>
  <c r="A34" i="344"/>
  <c r="B33" i="344" a="1"/>
  <c r="B33" i="344" s="1"/>
  <c r="C33" i="344"/>
  <c r="D33" i="344"/>
  <c r="E33" i="344"/>
  <c r="F33" i="344"/>
  <c r="G33" i="344"/>
  <c r="H33" i="344"/>
  <c r="I33" i="344"/>
  <c r="J33" i="344"/>
  <c r="A35" i="344"/>
  <c r="B34" i="344" a="1"/>
  <c r="B34" i="344" s="1"/>
  <c r="C34" i="344"/>
  <c r="D34" i="344"/>
  <c r="E34" i="344"/>
  <c r="F34" i="344"/>
  <c r="G34" i="344"/>
  <c r="H34" i="344"/>
  <c r="I34" i="344"/>
  <c r="J34" i="344"/>
  <c r="B35" i="344" a="1"/>
  <c r="B35" i="344" s="1"/>
  <c r="C35" i="344"/>
  <c r="D35" i="344"/>
  <c r="E35" i="344"/>
  <c r="F35" i="344"/>
  <c r="G35" i="344"/>
  <c r="H35" i="344"/>
  <c r="I35" i="344"/>
  <c r="J35" i="344"/>
  <c r="E24" i="333" a="1"/>
  <c r="E24" i="333" s="1"/>
  <c r="D24" i="333" a="1"/>
  <c r="D24" i="333" s="1"/>
  <c r="D22" i="333" a="1"/>
  <c r="D22" i="333" s="1"/>
  <c r="F248" i="345" l="1"/>
  <c r="F249" i="345" s="1"/>
  <c r="F250" i="345" s="1"/>
  <c r="F251" i="345" s="1"/>
  <c r="F252" i="345" s="1"/>
  <c r="F253" i="345" s="1"/>
  <c r="F254" i="345" s="1"/>
  <c r="F255" i="345" s="1"/>
  <c r="F256" i="345" s="1"/>
  <c r="F257" i="345" s="1"/>
  <c r="F258" i="345" s="1"/>
  <c r="F259" i="345" s="1"/>
  <c r="F260" i="345" s="1"/>
  <c r="F261" i="345" s="1"/>
  <c r="F262" i="345" s="1"/>
  <c r="F263" i="345" s="1"/>
  <c r="F264" i="345" s="1"/>
  <c r="F265" i="345" s="1"/>
  <c r="F266" i="345" s="1"/>
  <c r="F267" i="345" s="1"/>
  <c r="F268" i="345" s="1"/>
  <c r="F269" i="345" s="1"/>
  <c r="F270" i="345" s="1"/>
  <c r="F271" i="345" s="1"/>
  <c r="F272" i="345" s="1"/>
  <c r="F273" i="345" s="1"/>
  <c r="F213" i="345" l="1"/>
  <c r="F214" i="345" s="1"/>
  <c r="F215" i="345" s="1"/>
  <c r="M43" i="333" l="1" a="1"/>
  <c r="M43" i="333" s="1"/>
  <c r="J21" i="333" a="1"/>
  <c r="J21" i="333" s="1"/>
  <c r="J23" i="333" a="1"/>
  <c r="J23" i="333" s="1"/>
  <c r="J25" i="333" a="1"/>
  <c r="J25" i="333" s="1"/>
  <c r="J34" i="333" a="1"/>
  <c r="J34" i="333" s="1"/>
  <c r="J36" i="333" a="1"/>
  <c r="J36" i="333" s="1"/>
  <c r="J45" i="333" a="1"/>
  <c r="J45" i="333" s="1"/>
  <c r="J50" i="333" a="1"/>
  <c r="J50" i="333" s="1"/>
  <c r="M12" i="333" a="1"/>
  <c r="M12" i="333" s="1"/>
  <c r="M13" i="333" a="1"/>
  <c r="M13" i="333" s="1"/>
  <c r="J15" i="333" a="1"/>
  <c r="J15" i="333" s="1"/>
  <c r="A35" i="316" l="1"/>
  <c r="M35" i="316"/>
  <c r="L35" i="316" s="1"/>
  <c r="A36" i="316"/>
  <c r="M36" i="316"/>
  <c r="L36" i="316" s="1"/>
  <c r="A37" i="316"/>
  <c r="M37" i="316"/>
  <c r="L37" i="316" s="1"/>
  <c r="M17" i="316"/>
  <c r="D21" i="333" l="1" a="1"/>
  <c r="D21" i="333" s="1"/>
  <c r="E21" i="333" a="1"/>
  <c r="E21" i="333" s="1"/>
  <c r="A21" i="333" a="1"/>
  <c r="A21" i="333" s="1"/>
  <c r="J12" i="344"/>
  <c r="J13" i="344"/>
  <c r="E14" i="344"/>
  <c r="E15" i="344"/>
  <c r="E16" i="344"/>
  <c r="E17" i="344"/>
  <c r="H13" i="344" l="1"/>
  <c r="F153" i="345"/>
  <c r="F154" i="345" s="1"/>
  <c r="F155" i="345" s="1"/>
  <c r="F156" i="345" s="1"/>
  <c r="F157" i="345" s="1"/>
  <c r="F158" i="345" s="1"/>
  <c r="F159" i="345" s="1"/>
  <c r="F160" i="345" s="1"/>
  <c r="F161" i="345" s="1"/>
  <c r="F162" i="345" s="1"/>
  <c r="F163" i="345" s="1"/>
  <c r="F164" i="345" s="1"/>
  <c r="F165" i="345" s="1"/>
  <c r="F166" i="345" s="1"/>
  <c r="F167" i="345" s="1"/>
  <c r="F168" i="345" s="1"/>
  <c r="F169" i="345" s="1"/>
  <c r="F170" i="345" s="1"/>
  <c r="F171" i="345" s="1"/>
  <c r="F172" i="345" s="1"/>
  <c r="F173" i="345" s="1"/>
  <c r="F174" i="345" s="1"/>
  <c r="F175" i="345" s="1"/>
  <c r="F176" i="345" s="1"/>
  <c r="F177" i="345" s="1"/>
  <c r="F178" i="345" s="1"/>
  <c r="F179" i="345" s="1"/>
  <c r="F180" i="345" s="1"/>
  <c r="F181" i="345" s="1"/>
  <c r="F182" i="345" s="1"/>
  <c r="F183" i="345" s="1"/>
  <c r="F184" i="345" s="1"/>
  <c r="F185" i="345" s="1"/>
  <c r="F186" i="345" s="1"/>
  <c r="F187" i="345" s="1"/>
  <c r="F188" i="345" s="1"/>
  <c r="F189" i="345" s="1"/>
  <c r="F190" i="345" s="1"/>
  <c r="F191" i="345" s="1"/>
  <c r="F192" i="345" s="1"/>
  <c r="F193" i="345" s="1"/>
  <c r="F194" i="345" s="1"/>
  <c r="F195" i="345" s="1"/>
  <c r="F196" i="345" s="1"/>
  <c r="F197" i="345" s="1"/>
  <c r="F198" i="345" s="1"/>
  <c r="F199" i="345" s="1"/>
  <c r="F200" i="345" s="1"/>
  <c r="F201" i="345" s="1"/>
  <c r="F202" i="345" s="1"/>
  <c r="F203" i="345" s="1"/>
  <c r="F204" i="345" s="1"/>
  <c r="F205" i="345" s="1"/>
  <c r="F206" i="345" s="1"/>
  <c r="F207" i="345" s="1"/>
  <c r="F208" i="345" s="1"/>
  <c r="F209" i="345" s="1"/>
  <c r="F210" i="345" s="1"/>
  <c r="F211" i="345" s="1"/>
  <c r="F212" i="345" s="1"/>
  <c r="F216" i="345" s="1"/>
  <c r="F217" i="345" s="1"/>
  <c r="F218" i="345" s="1"/>
  <c r="F219" i="345" s="1"/>
  <c r="F220" i="345" s="1"/>
  <c r="F221" i="345" s="1"/>
  <c r="F222" i="345" s="1"/>
  <c r="F223" i="345" s="1"/>
  <c r="F224" i="345" s="1"/>
  <c r="F225" i="345" s="1"/>
  <c r="F226" i="345" s="1"/>
  <c r="F227" i="345" s="1"/>
  <c r="F228" i="345" s="1"/>
  <c r="F229" i="345" s="1"/>
  <c r="F230" i="345" s="1"/>
  <c r="F231" i="345" s="1"/>
  <c r="F232" i="345" s="1"/>
  <c r="F233" i="345" s="1"/>
  <c r="F234" i="345" s="1"/>
  <c r="F235" i="345" s="1"/>
  <c r="F236" i="345" s="1"/>
  <c r="F237" i="345" s="1"/>
  <c r="F238" i="345" s="1"/>
  <c r="F239" i="345" s="1"/>
  <c r="F240" i="345" s="1"/>
  <c r="F241" i="345" s="1"/>
  <c r="F242" i="345" s="1"/>
  <c r="F243" i="345" s="1"/>
  <c r="F244" i="345" s="1"/>
  <c r="F245" i="345" s="1"/>
  <c r="F246" i="345" s="1"/>
  <c r="F247" i="345" s="1"/>
  <c r="E150" i="345" l="1"/>
  <c r="D150" i="345"/>
  <c r="A15" i="333" l="1" a="1"/>
  <c r="A15" i="333" s="1"/>
  <c r="E15" i="333" a="1"/>
  <c r="E15" i="333" s="1"/>
  <c r="D15" i="333" a="1"/>
  <c r="D15" i="333" s="1"/>
  <c r="E53" i="333" a="1"/>
  <c r="E53" i="333" s="1"/>
  <c r="D53" i="333" a="1"/>
  <c r="D53" i="333" s="1"/>
  <c r="A32" i="333" a="1"/>
  <c r="A32" i="333" s="1"/>
  <c r="E64" i="333" a="1"/>
  <c r="E64" i="333" s="1"/>
  <c r="E63" i="333" a="1"/>
  <c r="E63" i="333" s="1"/>
  <c r="E62" i="333" a="1"/>
  <c r="E62" i="333" s="1"/>
  <c r="E61" i="333" a="1"/>
  <c r="E61" i="333" s="1"/>
  <c r="E60" i="333" a="1"/>
  <c r="E60" i="333" s="1"/>
  <c r="E59" i="333" a="1"/>
  <c r="E59" i="333" s="1"/>
  <c r="E58" i="333" a="1"/>
  <c r="E58" i="333" s="1"/>
  <c r="E57" i="333" a="1"/>
  <c r="E57" i="333" s="1"/>
  <c r="E56" i="333" a="1"/>
  <c r="E56" i="333" s="1"/>
  <c r="E54" i="333" a="1"/>
  <c r="E54" i="333" s="1"/>
  <c r="E52" i="333" a="1"/>
  <c r="E52" i="333" s="1"/>
  <c r="E51" i="333" a="1"/>
  <c r="E51" i="333" s="1"/>
  <c r="E50" i="333" a="1"/>
  <c r="E50" i="333" s="1"/>
  <c r="E49" i="333" a="1"/>
  <c r="E49" i="333" s="1"/>
  <c r="E48" i="333" a="1"/>
  <c r="E48" i="333" s="1"/>
  <c r="E46" i="333" a="1"/>
  <c r="E46" i="333" s="1"/>
  <c r="E45" i="333" a="1"/>
  <c r="E45" i="333" s="1"/>
  <c r="E44" i="333" a="1"/>
  <c r="E44" i="333" s="1"/>
  <c r="E43" i="333" a="1"/>
  <c r="E43" i="333" s="1"/>
  <c r="E42" i="333" a="1"/>
  <c r="E42" i="333" s="1"/>
  <c r="E41" i="333" a="1"/>
  <c r="E41" i="333" s="1"/>
  <c r="E40" i="333" a="1"/>
  <c r="E40" i="333" s="1"/>
  <c r="E39" i="333" a="1"/>
  <c r="E39" i="333" s="1"/>
  <c r="E38" i="333" a="1"/>
  <c r="E38" i="333" s="1"/>
  <c r="E37" i="333" a="1"/>
  <c r="E37" i="333" s="1"/>
  <c r="E36" i="333" a="1"/>
  <c r="E36" i="333" s="1"/>
  <c r="E35" i="333" a="1"/>
  <c r="E35" i="333" s="1"/>
  <c r="E34" i="333" a="1"/>
  <c r="E34" i="333" s="1"/>
  <c r="E33" i="333" a="1"/>
  <c r="E33" i="333" s="1"/>
  <c r="E32" i="333" a="1"/>
  <c r="E32" i="333" s="1"/>
  <c r="E31" i="333" a="1"/>
  <c r="E31" i="333" s="1"/>
  <c r="E30" i="333" a="1"/>
  <c r="E30" i="333" s="1"/>
  <c r="E29" i="333" a="1"/>
  <c r="E29" i="333" s="1"/>
  <c r="E28" i="333" a="1"/>
  <c r="E28" i="333" s="1"/>
  <c r="E27" i="333" a="1"/>
  <c r="E27" i="333" s="1"/>
  <c r="E26" i="333" a="1"/>
  <c r="E26" i="333" s="1"/>
  <c r="E25" i="333" a="1"/>
  <c r="E25" i="333" s="1"/>
  <c r="E23" i="333" a="1"/>
  <c r="E23" i="333" s="1"/>
  <c r="E22" i="333" a="1"/>
  <c r="E22" i="333" s="1"/>
  <c r="E20" i="333" a="1"/>
  <c r="E20" i="333" s="1"/>
  <c r="E19" i="333" a="1"/>
  <c r="E19" i="333" s="1"/>
  <c r="E18" i="333" a="1"/>
  <c r="E18" i="333" s="1"/>
  <c r="E17" i="333" a="1"/>
  <c r="E17" i="333" s="1"/>
  <c r="E16" i="333" a="1"/>
  <c r="E16" i="333" s="1"/>
  <c r="E14" i="333" a="1"/>
  <c r="E14" i="333" s="1"/>
  <c r="E13" i="333" a="1"/>
  <c r="E13" i="333" s="1"/>
  <c r="E12" i="333" a="1"/>
  <c r="E12" i="333" s="1"/>
  <c r="E11" i="333" a="1"/>
  <c r="E11" i="333" s="1"/>
  <c r="D64" i="333" a="1"/>
  <c r="D64" i="333" s="1"/>
  <c r="D63" i="333" a="1"/>
  <c r="D63" i="333" s="1"/>
  <c r="D62" i="333" a="1"/>
  <c r="D62" i="333" s="1"/>
  <c r="D61" i="333" a="1"/>
  <c r="D61" i="333" s="1"/>
  <c r="D60" i="333" a="1"/>
  <c r="D60" i="333" s="1"/>
  <c r="D59" i="333" a="1"/>
  <c r="D59" i="333" s="1"/>
  <c r="D58" i="333" a="1"/>
  <c r="D58" i="333" s="1"/>
  <c r="D57" i="333" a="1"/>
  <c r="D57" i="333" s="1"/>
  <c r="D56" i="333" a="1"/>
  <c r="D56" i="333" s="1"/>
  <c r="D54" i="333" a="1"/>
  <c r="D54" i="333" s="1"/>
  <c r="D52" i="333" a="1"/>
  <c r="D52" i="333" s="1"/>
  <c r="D51" i="333" a="1"/>
  <c r="D51" i="333" s="1"/>
  <c r="D50" i="333" a="1"/>
  <c r="D50" i="333" s="1"/>
  <c r="D49" i="333" a="1"/>
  <c r="D49" i="333" s="1"/>
  <c r="D48" i="333" a="1"/>
  <c r="D48" i="333" s="1"/>
  <c r="D46" i="333" a="1"/>
  <c r="D46" i="333" s="1"/>
  <c r="D45" i="333" a="1"/>
  <c r="D45" i="333" s="1"/>
  <c r="D44" i="333" a="1"/>
  <c r="D44" i="333" s="1"/>
  <c r="D43" i="333" a="1"/>
  <c r="D43" i="333" s="1"/>
  <c r="D42" i="333" a="1"/>
  <c r="D42" i="333" s="1"/>
  <c r="D41" i="333" a="1"/>
  <c r="D41" i="333" s="1"/>
  <c r="D40" i="333" a="1"/>
  <c r="D40" i="333" s="1"/>
  <c r="D39" i="333" a="1"/>
  <c r="D39" i="333" s="1"/>
  <c r="D38" i="333" a="1"/>
  <c r="D38" i="333" s="1"/>
  <c r="D37" i="333" a="1"/>
  <c r="D37" i="333" s="1"/>
  <c r="D36" i="333" a="1"/>
  <c r="D36" i="333" s="1"/>
  <c r="D35" i="333" a="1"/>
  <c r="D35" i="333" s="1"/>
  <c r="D34" i="333" a="1"/>
  <c r="D34" i="333" s="1"/>
  <c r="D33" i="333" a="1"/>
  <c r="D33" i="333" s="1"/>
  <c r="D32" i="333" a="1"/>
  <c r="D32" i="333" s="1"/>
  <c r="D31" i="333" a="1"/>
  <c r="D31" i="333" s="1"/>
  <c r="D30" i="333" a="1"/>
  <c r="D30" i="333" s="1"/>
  <c r="D29" i="333" a="1"/>
  <c r="D29" i="333" s="1"/>
  <c r="D28" i="333" a="1"/>
  <c r="D28" i="333" s="1"/>
  <c r="D27" i="333" a="1"/>
  <c r="D27" i="333" s="1"/>
  <c r="D26" i="333" a="1"/>
  <c r="D26" i="333" s="1"/>
  <c r="D25" i="333" a="1"/>
  <c r="D25" i="333" s="1"/>
  <c r="D23" i="333" a="1"/>
  <c r="D23" i="333" s="1"/>
  <c r="D20" i="333" a="1"/>
  <c r="D20" i="333" s="1"/>
  <c r="D19" i="333" a="1"/>
  <c r="D19" i="333" s="1"/>
  <c r="D18" i="333" a="1"/>
  <c r="D18" i="333" s="1"/>
  <c r="D17" i="333" a="1"/>
  <c r="D17" i="333" s="1"/>
  <c r="D16" i="333" a="1"/>
  <c r="D16" i="333" s="1"/>
  <c r="D14" i="333" a="1"/>
  <c r="D14" i="333" s="1"/>
  <c r="D13" i="333" a="1"/>
  <c r="D13" i="333" s="1"/>
  <c r="D12" i="333" a="1"/>
  <c r="D12" i="333" s="1"/>
  <c r="D11" i="333" a="1"/>
  <c r="D11" i="333" s="1"/>
  <c r="A64" i="333" a="1"/>
  <c r="A64" i="333" s="1"/>
  <c r="A63" i="333" a="1"/>
  <c r="A63" i="333" s="1"/>
  <c r="A62" i="333" a="1"/>
  <c r="A62" i="333" s="1"/>
  <c r="A61" i="333" a="1"/>
  <c r="A61" i="333" s="1"/>
  <c r="A60" i="333" a="1"/>
  <c r="A60" i="333" s="1"/>
  <c r="A59" i="333" a="1"/>
  <c r="A59" i="333" s="1"/>
  <c r="A58" i="333" a="1"/>
  <c r="A58" i="333" s="1"/>
  <c r="A57" i="333" a="1"/>
  <c r="A57" i="333" s="1"/>
  <c r="A56" i="333" a="1"/>
  <c r="A56" i="333" s="1"/>
  <c r="A54" i="333" a="1"/>
  <c r="A54" i="333" s="1"/>
  <c r="A53" i="333" a="1"/>
  <c r="A53" i="333" s="1"/>
  <c r="A52" i="333" a="1"/>
  <c r="A52" i="333" s="1"/>
  <c r="A51" i="333" a="1"/>
  <c r="A51" i="333" s="1"/>
  <c r="A50" i="333" a="1"/>
  <c r="A50" i="333" s="1"/>
  <c r="A49" i="333" a="1"/>
  <c r="A49" i="333" s="1"/>
  <c r="A48" i="333" a="1"/>
  <c r="A48" i="333" s="1"/>
  <c r="A46" i="333" a="1"/>
  <c r="A46" i="333" s="1"/>
  <c r="A45" i="333" a="1"/>
  <c r="A45" i="333" s="1"/>
  <c r="A44" i="333" a="1"/>
  <c r="A44" i="333" s="1"/>
  <c r="A43" i="333" a="1"/>
  <c r="A43" i="333" s="1"/>
  <c r="A42" i="333" a="1"/>
  <c r="A42" i="333" s="1"/>
  <c r="A41" i="333" a="1"/>
  <c r="A41" i="333" s="1"/>
  <c r="A40" i="333" a="1"/>
  <c r="A40" i="333" s="1"/>
  <c r="A39" i="333" a="1"/>
  <c r="A39" i="333" s="1"/>
  <c r="A38" i="333" a="1"/>
  <c r="A38" i="333" s="1"/>
  <c r="A37" i="333" a="1"/>
  <c r="A37" i="333" s="1"/>
  <c r="A36" i="333" a="1"/>
  <c r="A36" i="333" s="1"/>
  <c r="A35" i="333" a="1"/>
  <c r="A35" i="333" s="1"/>
  <c r="A34" i="333" a="1"/>
  <c r="A34" i="333" s="1"/>
  <c r="A33" i="333" a="1"/>
  <c r="A33" i="333" s="1"/>
  <c r="A31" i="333" a="1"/>
  <c r="A31" i="333" s="1"/>
  <c r="A30" i="333" a="1"/>
  <c r="A30" i="333" s="1"/>
  <c r="A29" i="333" a="1"/>
  <c r="A29" i="333" s="1"/>
  <c r="A28" i="333" a="1"/>
  <c r="A28" i="333" s="1"/>
  <c r="A27" i="333" a="1"/>
  <c r="A27" i="333" s="1"/>
  <c r="A26" i="333" a="1"/>
  <c r="A26" i="333" s="1"/>
  <c r="A25" i="333" a="1"/>
  <c r="A25" i="333" s="1"/>
  <c r="A24" i="333" a="1"/>
  <c r="A24" i="333" s="1"/>
  <c r="A23" i="333" a="1"/>
  <c r="A23" i="333" s="1"/>
  <c r="A22" i="333" a="1"/>
  <c r="A22" i="333" s="1"/>
  <c r="A20" i="333" a="1"/>
  <c r="A20" i="333" s="1"/>
  <c r="A19" i="333" a="1"/>
  <c r="A19" i="333" s="1"/>
  <c r="A18" i="333" a="1"/>
  <c r="A18" i="333" s="1"/>
  <c r="A17" i="333" a="1"/>
  <c r="A17" i="333" s="1"/>
  <c r="A16" i="333" a="1"/>
  <c r="A16" i="333" s="1"/>
  <c r="A14" i="333" a="1"/>
  <c r="A14" i="333" s="1"/>
  <c r="A13" i="333" a="1"/>
  <c r="A13" i="333" s="1"/>
  <c r="A12" i="333" a="1"/>
  <c r="A12" i="333" s="1"/>
  <c r="A11" i="333" a="1"/>
  <c r="A11" i="333" s="1"/>
  <c r="A103" i="316" l="1"/>
  <c r="M103" i="316"/>
  <c r="L103" i="316" s="1"/>
  <c r="A131" i="316"/>
  <c r="A102" i="316"/>
  <c r="M102" i="316"/>
  <c r="L102" i="316" s="1"/>
  <c r="A44" i="316" l="1"/>
  <c r="M44" i="316"/>
  <c r="L44" i="316" s="1"/>
  <c r="A42" i="316"/>
  <c r="M42" i="316"/>
  <c r="L42" i="316" s="1"/>
  <c r="A43" i="316"/>
  <c r="M43" i="316"/>
  <c r="L43" i="316" s="1"/>
  <c r="A45" i="316"/>
  <c r="M45" i="316"/>
  <c r="L45" i="316" s="1"/>
  <c r="A46" i="316"/>
  <c r="M46" i="316"/>
  <c r="L46" i="316" s="1"/>
  <c r="A29" i="316"/>
  <c r="M29" i="316"/>
  <c r="L29" i="316" s="1"/>
  <c r="A28" i="316"/>
  <c r="M28" i="316"/>
  <c r="L28" i="316" s="1"/>
  <c r="A30" i="316"/>
  <c r="M30" i="316"/>
  <c r="L30" i="316" s="1"/>
  <c r="A31" i="316"/>
  <c r="M31" i="316"/>
  <c r="L31" i="316" s="1"/>
  <c r="A34" i="316"/>
  <c r="M34" i="316"/>
  <c r="L34" i="316" s="1"/>
  <c r="A38" i="316"/>
  <c r="M38" i="316"/>
  <c r="L38" i="316" s="1"/>
  <c r="A33" i="316"/>
  <c r="M33" i="316"/>
  <c r="L33" i="316" s="1"/>
  <c r="A39" i="316"/>
  <c r="M39" i="316"/>
  <c r="L39" i="316" s="1"/>
  <c r="A40" i="316"/>
  <c r="M40" i="316"/>
  <c r="L40" i="316" s="1"/>
  <c r="A27" i="316" l="1"/>
  <c r="M27" i="316"/>
  <c r="L27" i="316" s="1"/>
  <c r="A32" i="316"/>
  <c r="M32" i="316"/>
  <c r="L32" i="316" s="1"/>
  <c r="A41" i="316"/>
  <c r="M41" i="316"/>
  <c r="L41" i="316" s="1"/>
  <c r="A101" i="316" l="1"/>
  <c r="M101" i="316"/>
  <c r="L101" i="316" s="1"/>
  <c r="A96" i="316"/>
  <c r="A97" i="316"/>
  <c r="A98" i="316"/>
  <c r="A99" i="316"/>
  <c r="A100" i="316"/>
  <c r="M96" i="316"/>
  <c r="L96" i="316" s="1"/>
  <c r="M97" i="316"/>
  <c r="L97" i="316" s="1"/>
  <c r="M98" i="316"/>
  <c r="L98" i="316" s="1"/>
  <c r="M99" i="316"/>
  <c r="L99" i="316" s="1"/>
  <c r="M100" i="316"/>
  <c r="L100" i="316" s="1"/>
  <c r="A88" i="316"/>
  <c r="A89" i="316"/>
  <c r="A90" i="316"/>
  <c r="A91" i="316"/>
  <c r="A92" i="316"/>
  <c r="A93" i="316"/>
  <c r="A94" i="316"/>
  <c r="A95" i="316"/>
  <c r="M88" i="316"/>
  <c r="L88" i="316" s="1"/>
  <c r="M89" i="316"/>
  <c r="L89" i="316" s="1"/>
  <c r="M90" i="316"/>
  <c r="L90" i="316" s="1"/>
  <c r="M91" i="316"/>
  <c r="L91" i="316" s="1"/>
  <c r="M92" i="316"/>
  <c r="L92" i="316" s="1"/>
  <c r="M93" i="316"/>
  <c r="L93" i="316" s="1"/>
  <c r="M94" i="316"/>
  <c r="L94" i="316" s="1"/>
  <c r="M95" i="316"/>
  <c r="L95" i="316" s="1"/>
  <c r="A82" i="316"/>
  <c r="A83" i="316"/>
  <c r="A84" i="316"/>
  <c r="A85" i="316"/>
  <c r="A86" i="316"/>
  <c r="A87" i="316"/>
  <c r="M82" i="316"/>
  <c r="L82" i="316" s="1"/>
  <c r="M83" i="316"/>
  <c r="L83" i="316" s="1"/>
  <c r="M84" i="316"/>
  <c r="L84" i="316" s="1"/>
  <c r="M85" i="316"/>
  <c r="L85" i="316" s="1"/>
  <c r="M86" i="316"/>
  <c r="L86" i="316" s="1"/>
  <c r="M87" i="316"/>
  <c r="L87" i="316" s="1"/>
  <c r="F4" i="345"/>
  <c r="F5" i="345" s="1"/>
  <c r="F6" i="345" s="1"/>
  <c r="F7" i="345" s="1"/>
  <c r="F8" i="345" s="1"/>
  <c r="F9" i="345" s="1"/>
  <c r="F10" i="345" s="1"/>
  <c r="F11" i="345" s="1"/>
  <c r="F12" i="345" s="1"/>
  <c r="F13" i="345" s="1"/>
  <c r="F14" i="345" s="1"/>
  <c r="F15" i="345" s="1"/>
  <c r="F16" i="345" s="1"/>
  <c r="F17" i="345" s="1"/>
  <c r="F18" i="345" s="1"/>
  <c r="F19" i="345" s="1"/>
  <c r="F20" i="345" l="1"/>
  <c r="F21" i="345" s="1"/>
  <c r="F22" i="345" s="1"/>
  <c r="F23" i="345" s="1"/>
  <c r="F24" i="345" s="1"/>
  <c r="F25" i="345" s="1"/>
  <c r="F26" i="345" s="1"/>
  <c r="F27" i="345" s="1"/>
  <c r="F28" i="345" s="1"/>
  <c r="F29" i="345" s="1"/>
  <c r="F30" i="345" s="1"/>
  <c r="F31" i="345" s="1"/>
  <c r="F32" i="345" s="1"/>
  <c r="F33" i="345" s="1"/>
  <c r="F34" i="345" s="1"/>
  <c r="F35" i="345" s="1"/>
  <c r="F36" i="345" s="1"/>
  <c r="F37" i="345" s="1"/>
  <c r="F38" i="345" s="1"/>
  <c r="F39" i="345" s="1"/>
  <c r="F40" i="345" s="1"/>
  <c r="F41" i="345" s="1"/>
  <c r="F42" i="345" s="1"/>
  <c r="F43" i="345" s="1"/>
  <c r="F44" i="345" s="1"/>
  <c r="F45" i="345" s="1"/>
  <c r="F46" i="345" s="1"/>
  <c r="F47" i="345" s="1"/>
  <c r="F48" i="345" s="1"/>
  <c r="F49" i="345" s="1"/>
  <c r="F50" i="345" s="1"/>
  <c r="F51" i="345" s="1"/>
  <c r="F52" i="345" s="1"/>
  <c r="F53" i="345" s="1"/>
  <c r="F54" i="345" s="1"/>
  <c r="F55" i="345" s="1"/>
  <c r="F56" i="345" s="1"/>
  <c r="F57" i="345" s="1"/>
  <c r="F58" i="345" s="1"/>
  <c r="F59" i="345" s="1"/>
  <c r="F60" i="345" s="1"/>
  <c r="F61" i="345" s="1"/>
  <c r="F62" i="345" s="1"/>
  <c r="F63" i="345" s="1"/>
  <c r="F64" i="345" s="1"/>
  <c r="F65" i="345" s="1"/>
  <c r="F66" i="345" s="1"/>
  <c r="F67" i="345" s="1"/>
  <c r="F68" i="345" s="1"/>
  <c r="F69" i="345" s="1"/>
  <c r="F70" i="345" s="1"/>
  <c r="F71" i="345" s="1"/>
  <c r="F72" i="345" s="1"/>
  <c r="F73" i="345" s="1"/>
  <c r="F74" i="345" s="1"/>
  <c r="F75" i="345" s="1"/>
  <c r="F76" i="345" s="1"/>
  <c r="F77" i="345" s="1"/>
  <c r="F78" i="345" s="1"/>
  <c r="F79" i="345" s="1"/>
  <c r="F80" i="345" s="1"/>
  <c r="F81" i="345" s="1"/>
  <c r="F82" i="345" s="1"/>
  <c r="F83" i="345" s="1"/>
  <c r="F84" i="345" s="1"/>
  <c r="F85" i="345" s="1"/>
  <c r="F86" i="345" s="1"/>
  <c r="F87" i="345" s="1"/>
  <c r="F88" i="345" s="1"/>
  <c r="F89" i="345" s="1"/>
  <c r="F90" i="345" s="1"/>
  <c r="F91" i="345" s="1"/>
  <c r="F92" i="345" s="1"/>
  <c r="F93" i="345" s="1"/>
  <c r="F94" i="345" s="1"/>
  <c r="F95" i="345" s="1"/>
  <c r="F96" i="345" s="1"/>
  <c r="F97" i="345" s="1"/>
  <c r="F98" i="345" s="1"/>
  <c r="F99" i="345" s="1"/>
  <c r="F100" i="345" s="1"/>
  <c r="F101" i="345" s="1"/>
  <c r="F102" i="345" s="1"/>
  <c r="F103" i="345" s="1"/>
  <c r="F104" i="345" s="1"/>
  <c r="F105" i="345" s="1"/>
  <c r="F106" i="345" s="1"/>
  <c r="F107" i="345" s="1"/>
  <c r="F108" i="345" s="1"/>
  <c r="F109" i="345" s="1"/>
  <c r="F110" i="345" s="1"/>
  <c r="F111" i="345" s="1"/>
  <c r="F112" i="345" s="1"/>
  <c r="F113" i="345" s="1"/>
  <c r="F114" i="345" s="1"/>
  <c r="F115" i="345" s="1"/>
  <c r="F116" i="345" s="1"/>
  <c r="F117" i="345" s="1"/>
  <c r="F118" i="345" s="1"/>
  <c r="F119" i="345" s="1"/>
  <c r="F120" i="345" s="1"/>
  <c r="F121" i="345" s="1"/>
  <c r="F122" i="345" s="1"/>
  <c r="F123" i="345" s="1"/>
  <c r="F124" i="345" s="1"/>
  <c r="F125" i="345" s="1"/>
  <c r="F126" i="345" s="1"/>
  <c r="F127" i="345" s="1"/>
  <c r="F128" i="345" s="1"/>
  <c r="F129" i="345" s="1"/>
  <c r="F130" i="345" s="1"/>
  <c r="F131" i="345" s="1"/>
  <c r="F132" i="345" s="1"/>
  <c r="F133" i="345" s="1"/>
  <c r="F134" i="345" s="1"/>
  <c r="F135" i="345" s="1"/>
  <c r="F136" i="345" s="1"/>
  <c r="F137" i="345" s="1"/>
  <c r="F138" i="345" s="1"/>
  <c r="F139" i="345" s="1"/>
  <c r="F140" i="345" s="1"/>
  <c r="F141" i="345" s="1"/>
  <c r="F142" i="345" s="1"/>
  <c r="F143" i="345" s="1"/>
  <c r="F144" i="345" s="1"/>
  <c r="F145" i="345" s="1"/>
  <c r="F146" i="345" s="1"/>
  <c r="F147" i="345" s="1"/>
  <c r="F148" i="345" s="1"/>
  <c r="F149" i="345" s="1"/>
  <c r="A47" i="316"/>
  <c r="M47" i="316"/>
  <c r="L47" i="316" s="1"/>
  <c r="H12" i="344"/>
  <c r="A22" i="316" l="1"/>
  <c r="M22" i="316"/>
  <c r="L22" i="316" s="1"/>
  <c r="A16" i="316" l="1"/>
  <c r="A17" i="316"/>
  <c r="A18" i="316"/>
  <c r="A19" i="316"/>
  <c r="A20" i="316"/>
  <c r="A21" i="316"/>
  <c r="A25" i="316"/>
  <c r="A26" i="316"/>
  <c r="A48" i="316"/>
  <c r="A49" i="316"/>
  <c r="A50" i="316"/>
  <c r="A51" i="316"/>
  <c r="A52" i="316"/>
  <c r="A53" i="316"/>
  <c r="A54" i="316"/>
  <c r="A55" i="316"/>
  <c r="A56" i="316"/>
  <c r="A57" i="316"/>
  <c r="M16" i="316"/>
  <c r="L16" i="316" s="1"/>
  <c r="L17" i="316"/>
  <c r="M18" i="316"/>
  <c r="L18" i="316" s="1"/>
  <c r="M19" i="316"/>
  <c r="L19" i="316" s="1"/>
  <c r="M20" i="316"/>
  <c r="L20" i="316" s="1"/>
  <c r="M25" i="316"/>
  <c r="L25" i="316" s="1"/>
  <c r="M26" i="316"/>
  <c r="L26" i="316" s="1"/>
  <c r="M48" i="316"/>
  <c r="L48" i="316" s="1"/>
  <c r="M49" i="316"/>
  <c r="L49" i="316" s="1"/>
  <c r="M50" i="316"/>
  <c r="L50" i="316" s="1"/>
  <c r="M51" i="316"/>
  <c r="L51" i="316" s="1"/>
  <c r="M52" i="316"/>
  <c r="L52" i="316" s="1"/>
  <c r="M53" i="316"/>
  <c r="L53" i="316" s="1"/>
  <c r="M54" i="316"/>
  <c r="L54" i="316" s="1"/>
  <c r="M55" i="316"/>
  <c r="L55" i="316" s="1"/>
  <c r="M56" i="316"/>
  <c r="L56" i="316" s="1"/>
  <c r="M57" i="316"/>
  <c r="L57" i="316" s="1"/>
  <c r="A58" i="316"/>
  <c r="A59" i="316"/>
  <c r="A60" i="316"/>
  <c r="A64" i="316"/>
  <c r="A66" i="316"/>
  <c r="A68" i="316"/>
  <c r="A72" i="316"/>
  <c r="A74" i="316"/>
  <c r="A75" i="316"/>
  <c r="A76" i="316"/>
  <c r="A77" i="316"/>
  <c r="A78" i="316"/>
  <c r="A79" i="316"/>
  <c r="A80" i="316"/>
  <c r="A81" i="316"/>
  <c r="M58" i="316"/>
  <c r="L58" i="316" s="1"/>
  <c r="M59" i="316"/>
  <c r="L59" i="316" s="1"/>
  <c r="M60" i="316"/>
  <c r="L60" i="316" s="1"/>
  <c r="M64" i="316"/>
  <c r="L64" i="316" s="1"/>
  <c r="M66" i="316"/>
  <c r="L66" i="316" s="1"/>
  <c r="M68" i="316"/>
  <c r="L68" i="316" s="1"/>
  <c r="M72" i="316"/>
  <c r="L72" i="316" s="1"/>
  <c r="M74" i="316"/>
  <c r="L74" i="316" s="1"/>
  <c r="M75" i="316"/>
  <c r="L75" i="316" s="1"/>
  <c r="M76" i="316"/>
  <c r="L76" i="316" s="1"/>
  <c r="M77" i="316"/>
  <c r="L77" i="316" s="1"/>
  <c r="M78" i="316"/>
  <c r="L78" i="316" s="1"/>
  <c r="M79" i="316"/>
  <c r="L79" i="316" s="1"/>
  <c r="M80" i="316"/>
  <c r="L80" i="316" s="1"/>
  <c r="M81" i="316"/>
  <c r="L81" i="316" s="1"/>
  <c r="J18" i="344" l="1"/>
  <c r="I18" i="344"/>
  <c r="H18" i="344"/>
  <c r="G18" i="344"/>
  <c r="F18" i="344"/>
  <c r="E18" i="344"/>
  <c r="D18" i="344"/>
  <c r="C18" i="344"/>
  <c r="B18" i="344" a="1"/>
  <c r="B18" i="344" s="1"/>
  <c r="A18" i="344" s="1"/>
  <c r="J17" i="344"/>
  <c r="I17" i="344"/>
  <c r="H17" i="344"/>
  <c r="G17" i="344"/>
  <c r="F17" i="344"/>
  <c r="D17" i="344"/>
  <c r="C17" i="344"/>
  <c r="B17" i="344" a="1"/>
  <c r="B17" i="344" s="1"/>
  <c r="A17" i="344" s="1"/>
  <c r="J16" i="344"/>
  <c r="I16" i="344"/>
  <c r="H16" i="344"/>
  <c r="G16" i="344"/>
  <c r="F16" i="344"/>
  <c r="D16" i="344"/>
  <c r="C16" i="344"/>
  <c r="B16" i="344" a="1"/>
  <c r="B16" i="344" s="1"/>
  <c r="A16" i="344" s="1"/>
  <c r="J15" i="344"/>
  <c r="I15" i="344"/>
  <c r="H15" i="344"/>
  <c r="G15" i="344"/>
  <c r="F15" i="344"/>
  <c r="D15" i="344"/>
  <c r="C15" i="344"/>
  <c r="B15" i="344" a="1"/>
  <c r="B15" i="344" s="1"/>
  <c r="A15" i="344" s="1"/>
  <c r="J14" i="344"/>
  <c r="I14" i="344"/>
  <c r="H14" i="344"/>
  <c r="G14" i="344"/>
  <c r="F14" i="344"/>
  <c r="D14" i="344"/>
  <c r="C14" i="344"/>
  <c r="B14" i="344" a="1"/>
  <c r="B14" i="344" s="1"/>
  <c r="A14" i="344" s="1"/>
  <c r="I13" i="344"/>
  <c r="G13" i="344"/>
  <c r="F13" i="344"/>
  <c r="E13" i="344"/>
  <c r="D13" i="344"/>
  <c r="C13" i="344"/>
  <c r="B13" i="344" a="1"/>
  <c r="B13" i="344" s="1"/>
  <c r="A13" i="344" s="1"/>
  <c r="I12" i="344"/>
  <c r="G12" i="344"/>
  <c r="F12" i="344"/>
  <c r="E12" i="344"/>
  <c r="D12" i="344"/>
  <c r="C12" i="344"/>
  <c r="B12" i="344" a="1"/>
  <c r="B12" i="344" s="1"/>
  <c r="A12" i="344" s="1"/>
  <c r="A56" i="328"/>
  <c r="A55" i="328"/>
  <c r="J36" i="344" l="1"/>
  <c r="I14" i="316"/>
  <c r="I15" i="316" l="1"/>
  <c r="I16" i="316" s="1"/>
  <c r="J64" i="333" a="1"/>
  <c r="J64" i="333" s="1"/>
  <c r="K64" i="333" s="1" a="1"/>
  <c r="K64" i="333" s="1"/>
  <c r="J68" i="333" a="1"/>
  <c r="J68" i="333" s="1"/>
  <c r="K68" i="333" s="1" a="1"/>
  <c r="K68" i="333" s="1"/>
  <c r="J57" i="333" a="1"/>
  <c r="J57" i="333" s="1"/>
  <c r="K57" i="333" s="1" a="1"/>
  <c r="K57" i="333" s="1"/>
  <c r="J12" i="333" a="1"/>
  <c r="J12" i="333" s="1"/>
  <c r="J18" i="333" a="1"/>
  <c r="J18" i="333" s="1"/>
  <c r="J53" i="333" a="1"/>
  <c r="J53" i="333" s="1"/>
  <c r="D9" i="333"/>
  <c r="O38" i="333" l="1" a="1"/>
  <c r="O38" i="333" s="1"/>
  <c r="J61" i="333" a="1"/>
  <c r="J61" i="333" s="1"/>
  <c r="K61" i="333" s="1" a="1"/>
  <c r="K61" i="333" s="1"/>
  <c r="J60" i="333" a="1"/>
  <c r="J60" i="333" s="1"/>
  <c r="K60" i="333" s="1" a="1"/>
  <c r="K60" i="333" s="1"/>
  <c r="J69" i="333" a="1"/>
  <c r="J69" i="333" s="1"/>
  <c r="K69" i="333" s="1" a="1"/>
  <c r="K69" i="333" s="1"/>
  <c r="J59" i="333" a="1"/>
  <c r="J59" i="333" s="1"/>
  <c r="K59" i="333" s="1" a="1"/>
  <c r="K59" i="333" s="1"/>
  <c r="J74" i="333" a="1"/>
  <c r="J74" i="333" s="1"/>
  <c r="K74" i="333" s="1" a="1"/>
  <c r="K74" i="333" s="1"/>
  <c r="J28" i="333" a="1"/>
  <c r="J28" i="333" s="1"/>
  <c r="J70" i="333" a="1"/>
  <c r="J70" i="333" s="1"/>
  <c r="K70" i="333" s="1" a="1"/>
  <c r="K70" i="333" s="1"/>
  <c r="J79" i="333" a="1"/>
  <c r="J79" i="333" s="1"/>
  <c r="K79" i="333" s="1" a="1"/>
  <c r="K79" i="333" s="1"/>
  <c r="J75" i="333" a="1"/>
  <c r="J75" i="333" s="1"/>
  <c r="K75" i="333" s="1" a="1"/>
  <c r="K75" i="333" s="1"/>
  <c r="O47" i="333" a="1"/>
  <c r="O47" i="333" s="1"/>
  <c r="J47" i="333" a="1"/>
  <c r="J47" i="333" s="1"/>
  <c r="J13" i="333" a="1"/>
  <c r="J13" i="333" s="1"/>
  <c r="O13" i="333" a="1"/>
  <c r="O13" i="333" s="1"/>
  <c r="M14" i="333" a="1"/>
  <c r="M14" i="333" s="1"/>
  <c r="O14" i="333" l="1" a="1"/>
  <c r="O14" i="333" s="1"/>
  <c r="J14" i="333" a="1"/>
  <c r="J14" i="333" s="1"/>
  <c r="M15" i="333" a="1"/>
  <c r="M15" i="333" s="1"/>
  <c r="M16" i="333" l="1" a="1"/>
  <c r="M16" i="333" s="1"/>
  <c r="O16" i="333" a="1"/>
  <c r="O16" i="333" s="1"/>
  <c r="J16" i="333" a="1"/>
  <c r="J16" i="333" s="1"/>
  <c r="O15" i="333" a="1"/>
  <c r="O15" i="333" s="1"/>
  <c r="J17" i="333" a="1"/>
  <c r="J17" i="333" s="1"/>
  <c r="O17" i="333" l="1" a="1"/>
  <c r="O17" i="333" s="1"/>
  <c r="P17" i="333" s="1" a="1"/>
  <c r="P17" i="333" s="1"/>
  <c r="M17" i="333" a="1"/>
  <c r="M17" i="333" s="1"/>
  <c r="M14" i="316"/>
  <c r="M15" i="316"/>
  <c r="M11" i="333" s="1" a="1"/>
  <c r="M11" i="333" s="1"/>
  <c r="N47" i="333" l="1" a="1"/>
  <c r="N47" i="333" s="1"/>
  <c r="P47" i="333" a="1"/>
  <c r="P47" i="333" s="1"/>
  <c r="K47" i="333" a="1"/>
  <c r="K47" i="333" s="1"/>
  <c r="K50" i="333" a="1"/>
  <c r="K50" i="333" s="1"/>
  <c r="K36" i="333" a="1"/>
  <c r="K36" i="333" s="1"/>
  <c r="K34" i="333" a="1"/>
  <c r="K34" i="333" s="1"/>
  <c r="K25" i="333" a="1"/>
  <c r="K25" i="333" s="1"/>
  <c r="K21" i="333" a="1"/>
  <c r="K21" i="333" s="1"/>
  <c r="K23" i="333" a="1"/>
  <c r="K23" i="333" s="1"/>
  <c r="K45" i="333" a="1"/>
  <c r="K45" i="333" s="1"/>
  <c r="P38" i="333" a="1"/>
  <c r="P38" i="333" s="1"/>
  <c r="K28" i="333" a="1"/>
  <c r="K28" i="333" s="1"/>
  <c r="K53" i="333" a="1"/>
  <c r="K53" i="333" s="1"/>
  <c r="K18" i="333" a="1"/>
  <c r="K18" i="333" s="1"/>
  <c r="K16" i="333" a="1"/>
  <c r="K16" i="333" s="1"/>
  <c r="K17" i="333" a="1"/>
  <c r="K17" i="333" s="1"/>
  <c r="K13" i="333" a="1"/>
  <c r="K13" i="333" s="1"/>
  <c r="K14" i="333" a="1"/>
  <c r="K14" i="333" s="1"/>
  <c r="K15" i="333" a="1"/>
  <c r="K15" i="333" s="1"/>
  <c r="J11" i="333" a="1"/>
  <c r="J11" i="333" s="1"/>
  <c r="O12" i="333" a="1"/>
  <c r="O12" i="333" s="1"/>
  <c r="M18" i="333" a="1"/>
  <c r="M18" i="333" s="1"/>
  <c r="O11" i="333" a="1"/>
  <c r="O11" i="333" s="1"/>
  <c r="J19" i="333" a="1"/>
  <c r="J19" i="333" s="1"/>
  <c r="K19" i="333" s="1" a="1"/>
  <c r="K19" i="333" s="1"/>
  <c r="O18" i="333" a="1"/>
  <c r="O18" i="333" s="1"/>
  <c r="P18" i="333" s="1" a="1"/>
  <c r="P18" i="333" s="1"/>
  <c r="B27" i="336"/>
  <c r="B26" i="336"/>
  <c r="O19" i="333" l="1" a="1"/>
  <c r="O19" i="333" s="1"/>
  <c r="P19" i="333" s="1" a="1"/>
  <c r="P19" i="333" s="1"/>
  <c r="M19" i="333" a="1"/>
  <c r="M19" i="333" s="1"/>
  <c r="J20" i="333" a="1"/>
  <c r="J20" i="333" s="1"/>
  <c r="K20" i="333" s="1" a="1"/>
  <c r="K20" i="333" s="1"/>
  <c r="B5" i="335"/>
  <c r="B4" i="335"/>
  <c r="A2" i="335"/>
  <c r="O21" i="333" l="1" a="1"/>
  <c r="O21" i="333" s="1"/>
  <c r="P21" i="333" s="1" a="1"/>
  <c r="P21" i="333" s="1"/>
  <c r="M20" i="333" a="1"/>
  <c r="M20" i="333" s="1"/>
  <c r="O20" i="333" a="1"/>
  <c r="O20" i="333" s="1"/>
  <c r="P20" i="333" s="1" a="1"/>
  <c r="P20" i="333" s="1"/>
  <c r="M22" i="333" a="1"/>
  <c r="M22" i="333" s="1"/>
  <c r="L14" i="316"/>
  <c r="L15" i="316"/>
  <c r="O22" i="333" l="1" a="1"/>
  <c r="O22" i="333" s="1"/>
  <c r="P22" i="333" s="1" a="1"/>
  <c r="P22" i="333" s="1"/>
  <c r="J22" i="333" a="1"/>
  <c r="J22" i="333" s="1"/>
  <c r="K22" i="333" s="1" a="1"/>
  <c r="K22" i="333" s="1"/>
  <c r="M21" i="333" a="1"/>
  <c r="M21" i="333" s="1"/>
  <c r="N21" i="333" s="1" a="1"/>
  <c r="N21" i="333" s="1"/>
  <c r="N20" i="333" a="1"/>
  <c r="N20" i="333" s="1"/>
  <c r="N12" i="333" a="1"/>
  <c r="N12" i="333" s="1"/>
  <c r="K12" i="333" a="1"/>
  <c r="K12" i="333" s="1"/>
  <c r="P12" i="333" a="1"/>
  <c r="P12" i="333" s="1"/>
  <c r="P13" i="333" a="1"/>
  <c r="P13" i="333" s="1"/>
  <c r="N13" i="333" a="1"/>
  <c r="N13" i="333" s="1"/>
  <c r="N14" i="333" a="1"/>
  <c r="N14" i="333" s="1"/>
  <c r="P14" i="333" a="1"/>
  <c r="P14" i="333" s="1"/>
  <c r="N15" i="333" a="1"/>
  <c r="N15" i="333" s="1"/>
  <c r="P16" i="333" a="1"/>
  <c r="P16" i="333" s="1"/>
  <c r="N16" i="333" a="1"/>
  <c r="N16" i="333" s="1"/>
  <c r="P15" i="333" a="1"/>
  <c r="P15" i="333" s="1"/>
  <c r="N17" i="333" a="1"/>
  <c r="N17" i="333" s="1"/>
  <c r="N22" i="333" a="1"/>
  <c r="N22" i="333" s="1"/>
  <c r="K11" i="333" a="1"/>
  <c r="K11" i="333" s="1"/>
  <c r="P11" i="333" a="1"/>
  <c r="P11" i="333" s="1"/>
  <c r="M23" i="333" a="1"/>
  <c r="M23" i="333" s="1"/>
  <c r="N11" i="333" a="1"/>
  <c r="N11" i="333" s="1"/>
  <c r="N19" i="333" a="1"/>
  <c r="N19" i="333" s="1"/>
  <c r="N18" i="333" a="1"/>
  <c r="N18" i="333" s="1"/>
  <c r="I49" i="328"/>
  <c r="E45" i="328"/>
  <c r="E44" i="328"/>
  <c r="E43" i="328"/>
  <c r="E42" i="328"/>
  <c r="E41" i="328"/>
  <c r="E40" i="328"/>
  <c r="E39" i="328"/>
  <c r="E38" i="328"/>
  <c r="E37" i="328"/>
  <c r="E36" i="328"/>
  <c r="E35" i="328"/>
  <c r="E34" i="328"/>
  <c r="E33" i="328"/>
  <c r="E32" i="328"/>
  <c r="E31" i="328"/>
  <c r="E30" i="328"/>
  <c r="E29" i="328"/>
  <c r="E28" i="328"/>
  <c r="E27" i="328"/>
  <c r="E26" i="328"/>
  <c r="E25" i="328"/>
  <c r="E24" i="328"/>
  <c r="E23" i="328"/>
  <c r="E22" i="328"/>
  <c r="E21" i="328"/>
  <c r="E20" i="328"/>
  <c r="E19" i="328"/>
  <c r="E18" i="328"/>
  <c r="E17" i="328"/>
  <c r="E16" i="328"/>
  <c r="E15" i="328"/>
  <c r="E14" i="328"/>
  <c r="E13" i="328"/>
  <c r="M24" i="333" l="1" a="1"/>
  <c r="M24" i="333" s="1"/>
  <c r="O23" i="333" a="1"/>
  <c r="O23" i="333" s="1"/>
  <c r="P23" i="333" s="1" a="1"/>
  <c r="P23" i="333" s="1"/>
  <c r="N23" i="333" a="1"/>
  <c r="N23" i="333" s="1"/>
  <c r="J94" i="333"/>
  <c r="J93" i="333"/>
  <c r="O24" i="333" l="1" a="1"/>
  <c r="O24" i="333" s="1"/>
  <c r="P24" i="333" s="1" a="1"/>
  <c r="P24" i="333" s="1"/>
  <c r="J24" i="333" a="1"/>
  <c r="J24" i="333" s="1"/>
  <c r="K24" i="333" s="1" a="1"/>
  <c r="K24" i="333" s="1"/>
  <c r="N24" i="333" a="1"/>
  <c r="N24" i="333" s="1"/>
  <c r="N49" i="328"/>
  <c r="N45" i="328"/>
  <c r="N41" i="328"/>
  <c r="N37" i="328"/>
  <c r="N33" i="328"/>
  <c r="N29" i="328"/>
  <c r="N25" i="328"/>
  <c r="N21" i="328"/>
  <c r="N17" i="328"/>
  <c r="N13" i="328"/>
  <c r="M47" i="328"/>
  <c r="M43" i="328"/>
  <c r="M39" i="328"/>
  <c r="M35" i="328"/>
  <c r="M31" i="328"/>
  <c r="M27" i="328"/>
  <c r="M23" i="328"/>
  <c r="M19" i="328"/>
  <c r="M15" i="328"/>
  <c r="N47" i="328"/>
  <c r="N43" i="328"/>
  <c r="N39" i="328"/>
  <c r="N31" i="328"/>
  <c r="N23" i="328"/>
  <c r="N15" i="328"/>
  <c r="M45" i="328"/>
  <c r="M37" i="328"/>
  <c r="M29" i="328"/>
  <c r="M21" i="328"/>
  <c r="M13" i="328"/>
  <c r="N50" i="328"/>
  <c r="N46" i="328"/>
  <c r="N42" i="328"/>
  <c r="N38" i="328"/>
  <c r="N34" i="328"/>
  <c r="N26" i="328"/>
  <c r="N22" i="328"/>
  <c r="N14" i="328"/>
  <c r="M44" i="328"/>
  <c r="M36" i="328"/>
  <c r="M28" i="328"/>
  <c r="M20" i="328"/>
  <c r="N48" i="328"/>
  <c r="N44" i="328"/>
  <c r="N40" i="328"/>
  <c r="N36" i="328"/>
  <c r="N32" i="328"/>
  <c r="N28" i="328"/>
  <c r="N24" i="328"/>
  <c r="N20" i="328"/>
  <c r="N16" i="328"/>
  <c r="M50" i="328"/>
  <c r="M46" i="328"/>
  <c r="M42" i="328"/>
  <c r="M38" i="328"/>
  <c r="M34" i="328"/>
  <c r="M30" i="328"/>
  <c r="M26" i="328"/>
  <c r="M22" i="328"/>
  <c r="M18" i="328"/>
  <c r="M14" i="328"/>
  <c r="N35" i="328"/>
  <c r="N27" i="328"/>
  <c r="N19" i="328"/>
  <c r="M49" i="328"/>
  <c r="M41" i="328"/>
  <c r="M33" i="328"/>
  <c r="M25" i="328"/>
  <c r="M17" i="328"/>
  <c r="N30" i="328"/>
  <c r="N18" i="328"/>
  <c r="M48" i="328"/>
  <c r="M40" i="328"/>
  <c r="M32" i="328"/>
  <c r="M24" i="328"/>
  <c r="M16" i="328"/>
  <c r="M25" i="333" l="1" a="1"/>
  <c r="M25" i="333" s="1"/>
  <c r="N25" i="333" s="1" a="1"/>
  <c r="N25" i="333" s="1"/>
  <c r="O25" i="333" a="1"/>
  <c r="O25" i="333" s="1"/>
  <c r="P25" i="333" s="1" a="1"/>
  <c r="P25" i="333" s="1"/>
  <c r="A2" i="328"/>
  <c r="Q11" i="333"/>
  <c r="Q12" i="333" s="1"/>
  <c r="Q13" i="333" s="1"/>
  <c r="Q14" i="333" s="1"/>
  <c r="Q15" i="333" s="1"/>
  <c r="Q16" i="333" s="1"/>
  <c r="Q17" i="333" s="1"/>
  <c r="Q18" i="333" s="1"/>
  <c r="Q19" i="333" s="1"/>
  <c r="Q20" i="333" s="1"/>
  <c r="Q21" i="333" s="1"/>
  <c r="Q22" i="333" s="1"/>
  <c r="Q23" i="333" s="1"/>
  <c r="Q24" i="333" s="1"/>
  <c r="O56" i="328"/>
  <c r="O55" i="328"/>
  <c r="J56" i="328"/>
  <c r="J55" i="328"/>
  <c r="G56" i="328"/>
  <c r="G55" i="328"/>
  <c r="A94" i="333"/>
  <c r="A93" i="333"/>
  <c r="D20" i="336"/>
  <c r="I10" i="333" s="1"/>
  <c r="L10" i="333" s="1"/>
  <c r="B4" i="336"/>
  <c r="B3" i="336"/>
  <c r="B2" i="336"/>
  <c r="Q25" i="333" l="1"/>
  <c r="J26" i="333" a="1"/>
  <c r="J26" i="333" s="1"/>
  <c r="K26" i="333" s="1" a="1"/>
  <c r="K26" i="333" s="1"/>
  <c r="M26" i="333" a="1"/>
  <c r="M26" i="333" s="1"/>
  <c r="N26" i="333" s="1" a="1"/>
  <c r="N26" i="333" s="1"/>
  <c r="O26" i="333" a="1"/>
  <c r="O26" i="333" s="1"/>
  <c r="P26" i="333" s="1" a="1"/>
  <c r="P26" i="333" s="1"/>
  <c r="Q26" i="333" l="1"/>
  <c r="J27" i="333" a="1"/>
  <c r="J27" i="333" s="1"/>
  <c r="K27" i="333" s="1" a="1"/>
  <c r="K27" i="333" s="1"/>
  <c r="M27" i="333" a="1"/>
  <c r="M27" i="333" s="1"/>
  <c r="N27" i="333" s="1" a="1"/>
  <c r="N27" i="333" s="1"/>
  <c r="O27" i="333" a="1"/>
  <c r="O27" i="333" s="1"/>
  <c r="P27" i="333" s="1" a="1"/>
  <c r="P27" i="333" s="1"/>
  <c r="R35" i="328"/>
  <c r="O35" i="328"/>
  <c r="O34" i="328"/>
  <c r="R34" i="328"/>
  <c r="R33" i="328"/>
  <c r="O33" i="328"/>
  <c r="R32" i="328"/>
  <c r="O32" i="328"/>
  <c r="R31" i="328"/>
  <c r="O31" i="328"/>
  <c r="R30" i="328"/>
  <c r="O30" i="328"/>
  <c r="R29" i="328"/>
  <c r="O29" i="328"/>
  <c r="R28" i="328"/>
  <c r="O28" i="328"/>
  <c r="R27" i="328"/>
  <c r="O27" i="328"/>
  <c r="R26" i="328"/>
  <c r="O26" i="328"/>
  <c r="A15" i="316"/>
  <c r="Q27" i="333" l="1"/>
  <c r="M28" i="333" a="1"/>
  <c r="M28" i="333" s="1"/>
  <c r="N28" i="333" s="1" a="1"/>
  <c r="N28" i="333" s="1"/>
  <c r="O28" i="333" a="1"/>
  <c r="O28" i="333" s="1"/>
  <c r="P28" i="333" s="1" a="1"/>
  <c r="P28" i="333" s="1"/>
  <c r="M29" i="333" a="1"/>
  <c r="M29" i="333" s="1"/>
  <c r="A14" i="316"/>
  <c r="Q28" i="333" l="1"/>
  <c r="J29" i="333" a="1"/>
  <c r="J29" i="333" s="1"/>
  <c r="K29" i="333" s="1" a="1"/>
  <c r="K29" i="333" s="1"/>
  <c r="N29" i="333" a="1"/>
  <c r="N29" i="333" s="1"/>
  <c r="O29" i="333" a="1"/>
  <c r="O29" i="333" s="1"/>
  <c r="P29" i="333" s="1" a="1"/>
  <c r="P29" i="333" s="1"/>
  <c r="M30" i="333" a="1"/>
  <c r="M30" i="333" s="1"/>
  <c r="Q29" i="333" l="1"/>
  <c r="J30" i="333" a="1"/>
  <c r="J30" i="333" s="1"/>
  <c r="K30" i="333" s="1" a="1"/>
  <c r="K30" i="333" s="1"/>
  <c r="N30" i="333" a="1"/>
  <c r="N30" i="333" s="1"/>
  <c r="O30" i="333" a="1"/>
  <c r="O30" i="333" s="1"/>
  <c r="P30" i="333" s="1" a="1"/>
  <c r="P30" i="333" s="1"/>
  <c r="M31" i="333" a="1"/>
  <c r="M31" i="333" s="1"/>
  <c r="R50" i="328"/>
  <c r="O50" i="328"/>
  <c r="R49" i="328"/>
  <c r="O49" i="328"/>
  <c r="R48" i="328"/>
  <c r="O48" i="328"/>
  <c r="R47" i="328"/>
  <c r="O47" i="328"/>
  <c r="R46" i="328"/>
  <c r="O46" i="328"/>
  <c r="R45" i="328"/>
  <c r="O45" i="328"/>
  <c r="R44" i="328"/>
  <c r="O44" i="328"/>
  <c r="R43" i="328"/>
  <c r="O43" i="328"/>
  <c r="R42" i="328"/>
  <c r="O42" i="328"/>
  <c r="R41" i="328"/>
  <c r="O41" i="328"/>
  <c r="R40" i="328"/>
  <c r="O40" i="328"/>
  <c r="R39" i="328"/>
  <c r="O39" i="328"/>
  <c r="R38" i="328"/>
  <c r="O38" i="328"/>
  <c r="R37" i="328"/>
  <c r="O37" i="328"/>
  <c r="R36" i="328"/>
  <c r="O36" i="328"/>
  <c r="R25" i="328"/>
  <c r="O25" i="328"/>
  <c r="R24" i="328"/>
  <c r="O24" i="328"/>
  <c r="R23" i="328"/>
  <c r="O23" i="328"/>
  <c r="R22" i="328"/>
  <c r="O22" i="328"/>
  <c r="R21" i="328"/>
  <c r="O21" i="328"/>
  <c r="R20" i="328"/>
  <c r="O20" i="328"/>
  <c r="R19" i="328"/>
  <c r="O19" i="328"/>
  <c r="R18" i="328"/>
  <c r="O18" i="328"/>
  <c r="R17" i="328"/>
  <c r="O17" i="328"/>
  <c r="R16" i="328"/>
  <c r="O16" i="328"/>
  <c r="R15" i="328"/>
  <c r="O15" i="328"/>
  <c r="R14" i="328"/>
  <c r="O14" i="328"/>
  <c r="R13" i="328"/>
  <c r="O13" i="328"/>
  <c r="E11" i="328"/>
  <c r="S3" i="328"/>
  <c r="Q30" i="333" l="1"/>
  <c r="J31" i="333" a="1"/>
  <c r="J31" i="333" s="1"/>
  <c r="K31" i="333" s="1" a="1"/>
  <c r="K31" i="333" s="1"/>
  <c r="N31" i="333" a="1"/>
  <c r="N31" i="333" s="1"/>
  <c r="O31" i="333" a="1"/>
  <c r="O31" i="333" s="1"/>
  <c r="P31" i="333" s="1" a="1"/>
  <c r="P31" i="333" s="1"/>
  <c r="M32" i="333" a="1"/>
  <c r="M32" i="333" s="1"/>
  <c r="O51" i="328"/>
  <c r="R51" i="328"/>
  <c r="I47" i="328"/>
  <c r="Q31" i="333" l="1"/>
  <c r="J32" i="333" a="1"/>
  <c r="J32" i="333" s="1"/>
  <c r="K32" i="333" s="1" a="1"/>
  <c r="K32" i="333" s="1"/>
  <c r="N32" i="333" a="1"/>
  <c r="N32" i="333" s="1"/>
  <c r="O32" i="333" a="1"/>
  <c r="O32" i="333" s="1"/>
  <c r="P32" i="333" s="1" a="1"/>
  <c r="P32" i="333" s="1"/>
  <c r="A11" i="328"/>
  <c r="Q1" i="328"/>
  <c r="Q32" i="333" l="1"/>
  <c r="M33" i="333" a="1"/>
  <c r="M33" i="333" s="1"/>
  <c r="N33" i="333" s="1" a="1"/>
  <c r="N33" i="333" s="1"/>
  <c r="J33" i="333" a="1"/>
  <c r="J33" i="333" s="1"/>
  <c r="K33" i="333" s="1" a="1"/>
  <c r="K33" i="333" s="1"/>
  <c r="O33" i="333" a="1"/>
  <c r="O33" i="333" s="1"/>
  <c r="P33" i="333" s="1" a="1"/>
  <c r="P33" i="333" s="1"/>
  <c r="B5" i="333"/>
  <c r="A3" i="333"/>
  <c r="T14" i="316"/>
  <c r="T15" i="316" s="1"/>
  <c r="T16" i="316" s="1"/>
  <c r="T17" i="316" s="1"/>
  <c r="T18" i="316" s="1"/>
  <c r="T19" i="316" s="1"/>
  <c r="T20" i="316" s="1"/>
  <c r="T21" i="316" s="1"/>
  <c r="T22" i="316" s="1"/>
  <c r="T23" i="316" s="1"/>
  <c r="T24" i="316" s="1"/>
  <c r="T25" i="316" s="1"/>
  <c r="T26" i="316" s="1"/>
  <c r="T27" i="316" s="1"/>
  <c r="T28" i="316" s="1"/>
  <c r="T29" i="316" s="1"/>
  <c r="T30" i="316" s="1"/>
  <c r="T31" i="316" s="1"/>
  <c r="T32" i="316" s="1"/>
  <c r="T33" i="316" s="1"/>
  <c r="T34" i="316" s="1"/>
  <c r="T35" i="316" s="1"/>
  <c r="T36" i="316" s="1"/>
  <c r="T37" i="316" s="1"/>
  <c r="T38" i="316" s="1"/>
  <c r="T39" i="316" s="1"/>
  <c r="T40" i="316" s="1"/>
  <c r="T41" i="316" s="1"/>
  <c r="T42" i="316" s="1"/>
  <c r="T43" i="316" s="1"/>
  <c r="T44" i="316" s="1"/>
  <c r="T45" i="316" s="1"/>
  <c r="T46" i="316" s="1"/>
  <c r="T47" i="316" s="1"/>
  <c r="T48" i="316" s="1"/>
  <c r="T49" i="316" s="1"/>
  <c r="T50" i="316" s="1"/>
  <c r="T51" i="316" s="1"/>
  <c r="T52" i="316" s="1"/>
  <c r="T53" i="316" s="1"/>
  <c r="T54" i="316" s="1"/>
  <c r="T55" i="316" s="1"/>
  <c r="T56" i="316" s="1"/>
  <c r="T57" i="316" s="1"/>
  <c r="T58" i="316" s="1"/>
  <c r="T59" i="316" s="1"/>
  <c r="T60" i="316" s="1"/>
  <c r="T61" i="316" s="1"/>
  <c r="T62" i="316" s="1"/>
  <c r="T63" i="316" s="1"/>
  <c r="T64" i="316" s="1"/>
  <c r="T65" i="316" s="1"/>
  <c r="T66" i="316" s="1"/>
  <c r="T67" i="316" s="1"/>
  <c r="T68" i="316" s="1"/>
  <c r="T69" i="316" s="1"/>
  <c r="T70" i="316" s="1"/>
  <c r="T71" i="316" s="1"/>
  <c r="T72" i="316" s="1"/>
  <c r="T73" i="316" s="1"/>
  <c r="T74" i="316" s="1"/>
  <c r="T75" i="316" s="1"/>
  <c r="T76" i="316" s="1"/>
  <c r="T77" i="316" s="1"/>
  <c r="T78" i="316" s="1"/>
  <c r="T79" i="316" s="1"/>
  <c r="T80" i="316" s="1"/>
  <c r="T81" i="316" s="1"/>
  <c r="T82" i="316" s="1"/>
  <c r="T83" i="316" s="1"/>
  <c r="T84" i="316" s="1"/>
  <c r="T85" i="316" s="1"/>
  <c r="T86" i="316" s="1"/>
  <c r="T87" i="316" s="1"/>
  <c r="T88" i="316" s="1"/>
  <c r="T89" i="316" s="1"/>
  <c r="T90" i="316" s="1"/>
  <c r="T91" i="316" s="1"/>
  <c r="T92" i="316" s="1"/>
  <c r="T93" i="316" s="1"/>
  <c r="T94" i="316" s="1"/>
  <c r="T95" i="316" s="1"/>
  <c r="T96" i="316" s="1"/>
  <c r="T97" i="316" s="1"/>
  <c r="T98" i="316" s="1"/>
  <c r="T99" i="316" s="1"/>
  <c r="T100" i="316" s="1"/>
  <c r="T101" i="316" s="1"/>
  <c r="T102" i="316" s="1"/>
  <c r="T103" i="316" s="1"/>
  <c r="T104" i="316" s="1"/>
  <c r="T105" i="316" s="1"/>
  <c r="T106" i="316" s="1"/>
  <c r="T107" i="316" s="1"/>
  <c r="T108" i="316" s="1"/>
  <c r="T109" i="316" s="1"/>
  <c r="T110" i="316" s="1"/>
  <c r="T111" i="316" s="1"/>
  <c r="T112" i="316" s="1"/>
  <c r="T113" i="316" s="1"/>
  <c r="T114" i="316" s="1"/>
  <c r="T115" i="316" s="1"/>
  <c r="T116" i="316" s="1"/>
  <c r="T117" i="316" s="1"/>
  <c r="H19" i="219"/>
  <c r="G19" i="219"/>
  <c r="F19" i="219"/>
  <c r="E19" i="219"/>
  <c r="I18" i="219"/>
  <c r="C18" i="219"/>
  <c r="A18" i="219"/>
  <c r="I17" i="219"/>
  <c r="C17" i="219"/>
  <c r="A17" i="219"/>
  <c r="I16" i="219"/>
  <c r="C16" i="219"/>
  <c r="A16" i="219"/>
  <c r="I15" i="219"/>
  <c r="C15" i="219"/>
  <c r="A15" i="219"/>
  <c r="I14" i="219"/>
  <c r="C14" i="219"/>
  <c r="A14" i="219"/>
  <c r="I13" i="219"/>
  <c r="C13" i="219"/>
  <c r="A13" i="219"/>
  <c r="D12" i="219"/>
  <c r="C12" i="219"/>
  <c r="A12" i="219"/>
  <c r="D11" i="219"/>
  <c r="C11" i="219"/>
  <c r="A11" i="219"/>
  <c r="D10" i="219"/>
  <c r="C10" i="219"/>
  <c r="A10" i="219"/>
  <c r="D9" i="219"/>
  <c r="C9" i="219"/>
  <c r="A9" i="219"/>
  <c r="A6" i="219"/>
  <c r="Q33" i="333" l="1"/>
  <c r="T118" i="316"/>
  <c r="T119" i="316" s="1"/>
  <c r="T120" i="316" s="1"/>
  <c r="T121" i="316" s="1"/>
  <c r="T122" i="316" s="1"/>
  <c r="T123" i="316" s="1"/>
  <c r="T124" i="316" s="1"/>
  <c r="T125" i="316" s="1"/>
  <c r="T126" i="316" s="1"/>
  <c r="T127" i="316" s="1"/>
  <c r="T128" i="316" s="1"/>
  <c r="T129" i="316" s="1"/>
  <c r="T130" i="316" s="1"/>
  <c r="T131" i="316" s="1"/>
  <c r="M34" i="333" a="1"/>
  <c r="M34" i="333" s="1"/>
  <c r="N34" i="333" s="1" a="1"/>
  <c r="N34" i="333" s="1"/>
  <c r="O34" i="333" a="1"/>
  <c r="O34" i="333" s="1"/>
  <c r="P34" i="333" s="1" a="1"/>
  <c r="P34" i="333" s="1"/>
  <c r="D19" i="219"/>
  <c r="I19" i="219"/>
  <c r="Q34" i="333" l="1"/>
  <c r="M35" i="333" a="1"/>
  <c r="M35" i="333" s="1"/>
  <c r="N35" i="333" s="1" a="1"/>
  <c r="N35" i="333" s="1"/>
  <c r="J35" i="333" a="1"/>
  <c r="J35" i="333" s="1"/>
  <c r="K35" i="333" s="1" a="1"/>
  <c r="K35" i="333" s="1"/>
  <c r="O35" i="333" a="1"/>
  <c r="O35" i="333" s="1"/>
  <c r="P35" i="333" s="1" a="1"/>
  <c r="P35" i="333" s="1"/>
  <c r="L11" i="333"/>
  <c r="L12" i="333" s="1"/>
  <c r="L13" i="333" s="1"/>
  <c r="L14" i="333" s="1"/>
  <c r="L15" i="333" s="1"/>
  <c r="L16" i="333" s="1"/>
  <c r="L17" i="333" s="1"/>
  <c r="L18" i="333" s="1"/>
  <c r="L19" i="333" s="1"/>
  <c r="L20" i="333" s="1"/>
  <c r="L21" i="333" s="1"/>
  <c r="L22" i="333" s="1"/>
  <c r="L23" i="333" s="1"/>
  <c r="L24" i="333" s="1"/>
  <c r="L25" i="333" s="1"/>
  <c r="L26" i="333" s="1"/>
  <c r="L27" i="333" s="1"/>
  <c r="L28" i="333" s="1"/>
  <c r="L29" i="333" s="1"/>
  <c r="L30" i="333" s="1"/>
  <c r="L31" i="333" s="1"/>
  <c r="L32" i="333" s="1"/>
  <c r="L33" i="333" s="1"/>
  <c r="L34" i="333" s="1"/>
  <c r="L35" i="333" l="1"/>
  <c r="L36" i="333" s="1"/>
  <c r="Q35" i="333"/>
  <c r="M36" i="333" a="1"/>
  <c r="M36" i="333" s="1"/>
  <c r="N36" i="333" s="1" a="1"/>
  <c r="N36" i="333" s="1"/>
  <c r="O36" i="333" a="1"/>
  <c r="O36" i="333" s="1"/>
  <c r="P36" i="333" s="1" a="1"/>
  <c r="P36" i="333" s="1"/>
  <c r="Q36" i="333" l="1"/>
  <c r="J37" i="333" a="1"/>
  <c r="J37" i="333" s="1"/>
  <c r="K37" i="333" s="1" a="1"/>
  <c r="K37" i="333" s="1"/>
  <c r="L37" i="333" s="1"/>
  <c r="M37" i="333" a="1"/>
  <c r="M37" i="333" s="1"/>
  <c r="N37" i="333" s="1" a="1"/>
  <c r="N37" i="333" s="1"/>
  <c r="J38" i="333" l="1" a="1"/>
  <c r="J38" i="333" s="1"/>
  <c r="K38" i="333" s="1" a="1"/>
  <c r="K38" i="333" s="1"/>
  <c r="L38" i="333" s="1"/>
  <c r="M38" i="333" a="1"/>
  <c r="M38" i="333" s="1"/>
  <c r="N38" i="333" s="1" a="1"/>
  <c r="N38" i="333" s="1"/>
  <c r="O37" i="333" a="1"/>
  <c r="O37" i="333" s="1"/>
  <c r="P37" i="333" s="1" a="1"/>
  <c r="P37" i="333" s="1"/>
  <c r="Q37" i="333" s="1"/>
  <c r="Q38" i="333" l="1"/>
  <c r="M39" i="333" a="1"/>
  <c r="M39" i="333" s="1"/>
  <c r="N39" i="333" s="1" a="1"/>
  <c r="N39" i="333" s="1"/>
  <c r="J39" i="333" a="1"/>
  <c r="J39" i="333" s="1"/>
  <c r="K39" i="333" s="1" a="1"/>
  <c r="K39" i="333" s="1"/>
  <c r="L39" i="333" s="1"/>
  <c r="O39" i="333" a="1"/>
  <c r="O39" i="333" s="1"/>
  <c r="P39" i="333" s="1" a="1"/>
  <c r="P39" i="333" s="1"/>
  <c r="Q39" i="333" l="1"/>
  <c r="J40" i="333" a="1"/>
  <c r="J40" i="333" s="1"/>
  <c r="K40" i="333" s="1" a="1"/>
  <c r="K40" i="333" s="1"/>
  <c r="L40" i="333" s="1"/>
  <c r="M40" i="333" a="1"/>
  <c r="M40" i="333" s="1"/>
  <c r="N40" i="333" s="1" a="1"/>
  <c r="N40" i="333" s="1"/>
  <c r="O40" i="333" a="1"/>
  <c r="O40" i="333" s="1"/>
  <c r="P40" i="333" s="1" a="1"/>
  <c r="P40" i="333" s="1"/>
  <c r="Q40" i="333" l="1"/>
  <c r="M41" i="333" a="1"/>
  <c r="M41" i="333" s="1"/>
  <c r="N41" i="333" s="1" a="1"/>
  <c r="N41" i="333" s="1"/>
  <c r="J41" i="333" a="1"/>
  <c r="J41" i="333" s="1"/>
  <c r="K41" i="333" s="1" a="1"/>
  <c r="K41" i="333" s="1"/>
  <c r="L41" i="333" s="1"/>
  <c r="O41" i="333" a="1"/>
  <c r="O41" i="333" s="1"/>
  <c r="P41" i="333" s="1" a="1"/>
  <c r="P41" i="333" s="1"/>
  <c r="J42" i="333" a="1"/>
  <c r="J42" i="333" s="1"/>
  <c r="K42" i="333" s="1" a="1"/>
  <c r="K42" i="333" s="1"/>
  <c r="L42" i="333" l="1"/>
  <c r="Q41" i="333"/>
  <c r="M42" i="333" a="1"/>
  <c r="M42" i="333" s="1"/>
  <c r="N42" i="333" s="1" a="1"/>
  <c r="N42" i="333" s="1"/>
  <c r="O42" i="333" a="1"/>
  <c r="O42" i="333" s="1"/>
  <c r="P42" i="333" s="1" a="1"/>
  <c r="P42" i="333" s="1"/>
  <c r="Q42" i="333" l="1"/>
  <c r="J43" i="333" a="1"/>
  <c r="J43" i="333" s="1"/>
  <c r="K43" i="333" s="1" a="1"/>
  <c r="K43" i="333" s="1"/>
  <c r="L43" i="333" s="1"/>
  <c r="N43" i="333" a="1"/>
  <c r="N43" i="333" s="1"/>
  <c r="O43" i="333" a="1"/>
  <c r="O43" i="333" s="1"/>
  <c r="P43" i="333" s="1" a="1"/>
  <c r="P43" i="333" s="1"/>
  <c r="Q43" i="333" l="1"/>
  <c r="J46" i="333" a="1"/>
  <c r="J46" i="333" s="1"/>
  <c r="K46" i="333" s="1" a="1"/>
  <c r="K46" i="333" s="1"/>
  <c r="M44" i="333" a="1"/>
  <c r="M44" i="333" s="1"/>
  <c r="N44" i="333" s="1" a="1"/>
  <c r="N44" i="333" s="1"/>
  <c r="J44" i="333" a="1"/>
  <c r="J44" i="333" s="1"/>
  <c r="K44" i="333" s="1" a="1"/>
  <c r="K44" i="333" s="1"/>
  <c r="L44" i="333" s="1"/>
  <c r="L45" i="333" s="1"/>
  <c r="L46" i="333" s="1"/>
  <c r="L47" i="333" s="1"/>
  <c r="O44" i="333" a="1"/>
  <c r="O44" i="333" s="1"/>
  <c r="P44" i="333" s="1" a="1"/>
  <c r="P44" i="333" s="1"/>
  <c r="M45" i="333" a="1"/>
  <c r="M45" i="333" s="1"/>
  <c r="Q44" i="333" l="1"/>
  <c r="J48" i="333" a="1"/>
  <c r="J48" i="333" s="1"/>
  <c r="K48" i="333" s="1" a="1"/>
  <c r="K48" i="333" s="1"/>
  <c r="L48" i="333" s="1"/>
  <c r="N45" i="333" a="1"/>
  <c r="N45" i="333" s="1"/>
  <c r="O45" i="333" a="1"/>
  <c r="O45" i="333" s="1"/>
  <c r="P45" i="333" s="1" a="1"/>
  <c r="P45" i="333" s="1"/>
  <c r="M46" i="333" a="1"/>
  <c r="M46" i="333" s="1"/>
  <c r="Q45" i="333" l="1"/>
  <c r="N46" i="333" a="1"/>
  <c r="N46" i="333" s="1"/>
  <c r="O46" i="333" a="1"/>
  <c r="O46" i="333" s="1"/>
  <c r="P46" i="333" s="1" a="1"/>
  <c r="P46" i="333" s="1"/>
  <c r="M48" i="333" a="1"/>
  <c r="M48" i="333" s="1"/>
  <c r="Q46" i="333" l="1"/>
  <c r="Q47" i="333" s="1"/>
  <c r="J51" i="333" a="1"/>
  <c r="J51" i="333" s="1"/>
  <c r="K51" i="333" s="1" a="1"/>
  <c r="K51" i="333" s="1"/>
  <c r="N48" i="333" a="1"/>
  <c r="N48" i="333" s="1"/>
  <c r="O48" i="333" a="1"/>
  <c r="O48" i="333" s="1"/>
  <c r="P48" i="333" s="1" a="1"/>
  <c r="P48" i="333" s="1"/>
  <c r="Q48" i="333" l="1"/>
  <c r="J52" i="333" a="1"/>
  <c r="J52" i="333" s="1"/>
  <c r="K52" i="333" s="1" a="1"/>
  <c r="K52" i="333" s="1"/>
  <c r="J49" i="333" a="1"/>
  <c r="J49" i="333" s="1"/>
  <c r="K49" i="333" s="1" a="1"/>
  <c r="K49" i="333" s="1"/>
  <c r="L49" i="333" s="1"/>
  <c r="L50" i="333" s="1"/>
  <c r="L51" i="333" s="1"/>
  <c r="M49" i="333" a="1"/>
  <c r="M49" i="333" s="1"/>
  <c r="N49" i="333" s="1" a="1"/>
  <c r="N49" i="333" s="1"/>
  <c r="O49" i="333" a="1"/>
  <c r="O49" i="333" s="1"/>
  <c r="P49" i="333" s="1" a="1"/>
  <c r="P49" i="333" s="1"/>
  <c r="M50" i="333" a="1"/>
  <c r="M50" i="333" s="1"/>
  <c r="L52" i="333" l="1"/>
  <c r="L53" i="333" s="1"/>
  <c r="L54" i="333" s="1"/>
  <c r="L55" i="333" s="1"/>
  <c r="Q49" i="333"/>
  <c r="N50" i="333" a="1"/>
  <c r="N50" i="333" s="1"/>
  <c r="O50" i="333" a="1"/>
  <c r="O50" i="333" s="1"/>
  <c r="P50" i="333" s="1" a="1"/>
  <c r="P50" i="333" s="1"/>
  <c r="M51" i="333" a="1"/>
  <c r="M51" i="333" s="1"/>
  <c r="Q50" i="333" l="1"/>
  <c r="N51" i="333" a="1"/>
  <c r="N51" i="333" s="1"/>
  <c r="O51" i="333" a="1"/>
  <c r="O51" i="333" s="1"/>
  <c r="P51" i="333" s="1" a="1"/>
  <c r="P51" i="333" s="1"/>
  <c r="M52" i="333" a="1"/>
  <c r="M52" i="333" s="1"/>
  <c r="Q51" i="333" l="1"/>
  <c r="N52" i="333" a="1"/>
  <c r="N52" i="333" s="1"/>
  <c r="O52" i="333" a="1"/>
  <c r="O52" i="333" s="1"/>
  <c r="P52" i="333" s="1" a="1"/>
  <c r="P52" i="333" s="1"/>
  <c r="Q52" i="333" l="1"/>
  <c r="J56" i="333" a="1"/>
  <c r="J56" i="333" s="1"/>
  <c r="K56" i="333" s="1" a="1"/>
  <c r="K56" i="333" s="1"/>
  <c r="L56" i="333" s="1"/>
  <c r="L57" i="333" s="1"/>
  <c r="L58" i="333" s="1"/>
  <c r="L59" i="333" s="1"/>
  <c r="L60" i="333" s="1"/>
  <c r="L61" i="333" s="1"/>
  <c r="L62" i="333" s="1"/>
  <c r="L63" i="333" s="1"/>
  <c r="L64" i="333" s="1"/>
  <c r="L65" i="333" s="1"/>
  <c r="L66" i="333" s="1"/>
  <c r="L67" i="333" s="1"/>
  <c r="L68" i="333" s="1"/>
  <c r="L69" i="333" s="1"/>
  <c r="L70" i="333" s="1"/>
  <c r="L71" i="333" s="1"/>
  <c r="L72" i="333" s="1"/>
  <c r="L73" i="333" s="1"/>
  <c r="L74" i="333" s="1"/>
  <c r="L75" i="333" s="1"/>
  <c r="L76" i="333" s="1"/>
  <c r="Q53" i="333" l="1"/>
  <c r="Q54" i="333" s="1"/>
  <c r="Q55" i="333" s="1"/>
  <c r="Q56" i="333" l="1"/>
  <c r="Q57" i="333" s="1"/>
  <c r="Q58" i="333" l="1"/>
  <c r="Q59" i="333" l="1"/>
  <c r="Q60" i="333" s="1"/>
  <c r="Q61" i="333" l="1"/>
  <c r="Q62" i="333" l="1"/>
  <c r="Q63" i="333" l="1"/>
  <c r="Q64" i="333" l="1"/>
  <c r="Q65" i="333" s="1"/>
  <c r="Q66" i="333" s="1"/>
  <c r="Q67" i="333" s="1"/>
  <c r="Q68" i="333" s="1"/>
  <c r="Q69" i="333" s="1"/>
  <c r="Q70" i="333" s="1"/>
  <c r="Q71" i="333" s="1"/>
  <c r="Q72" i="333" s="1"/>
  <c r="Q73" i="333" s="1"/>
  <c r="Q74" i="333" s="1"/>
  <c r="Q75" i="333" s="1"/>
  <c r="Q76" i="333" s="1"/>
  <c r="Q79" i="333" l="1"/>
  <c r="Q80" i="333" s="1"/>
  <c r="Q81" i="333" s="1"/>
  <c r="Q82" i="333" s="1"/>
  <c r="Q83" i="333" s="1"/>
  <c r="Q77" i="333"/>
  <c r="Q78" i="33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<sst xmlns="http://schemas.openxmlformats.org/spreadsheetml/2006/main" count="3163" uniqueCount="1654">
  <si>
    <t>Date</t>
  </si>
  <si>
    <t>Debit</t>
  </si>
  <si>
    <t>Credit</t>
  </si>
  <si>
    <t>ROCHELLE R. CERVANTES</t>
  </si>
  <si>
    <t>Due to BIR</t>
  </si>
  <si>
    <t>719-1</t>
  </si>
  <si>
    <t>719-2</t>
  </si>
  <si>
    <t>719-3</t>
  </si>
  <si>
    <t>104</t>
  </si>
  <si>
    <t>106</t>
  </si>
  <si>
    <t>111</t>
  </si>
  <si>
    <t>121-3</t>
  </si>
  <si>
    <t>148</t>
  </si>
  <si>
    <t>Accounts Receivable - Others</t>
  </si>
  <si>
    <t>Due from Officers and Employees</t>
  </si>
  <si>
    <t>Due from Regional Offices</t>
  </si>
  <si>
    <t>Advances to Officers and Employees</t>
  </si>
  <si>
    <t>Merchandise Inventory</t>
  </si>
  <si>
    <t>Office Supplies Inventory</t>
  </si>
  <si>
    <t>Prepaid Rent</t>
  </si>
  <si>
    <t>Deposit on Letters of Credit</t>
  </si>
  <si>
    <t>Advances to Contractors</t>
  </si>
  <si>
    <t>Land</t>
  </si>
  <si>
    <t>Other Structures</t>
  </si>
  <si>
    <t>Office Equipment</t>
  </si>
  <si>
    <t>Communication Equipment</t>
  </si>
  <si>
    <t>Sports Equipment</t>
  </si>
  <si>
    <t>Technical and Scientific Equipment</t>
  </si>
  <si>
    <t>Motor Vehicles</t>
  </si>
  <si>
    <t>Watercrafts</t>
  </si>
  <si>
    <t>Other Transportation Equipment</t>
  </si>
  <si>
    <t>Other Property, Plant and Equipment</t>
  </si>
  <si>
    <t>412</t>
  </si>
  <si>
    <t>413</t>
  </si>
  <si>
    <t>414</t>
  </si>
  <si>
    <t>415</t>
  </si>
  <si>
    <t>416</t>
  </si>
  <si>
    <t>439</t>
  </si>
  <si>
    <t>454-1</t>
  </si>
  <si>
    <t>625-2</t>
  </si>
  <si>
    <t>627-1</t>
  </si>
  <si>
    <t>627-1A</t>
  </si>
  <si>
    <t>627-1B</t>
  </si>
  <si>
    <t>627-2A</t>
  </si>
  <si>
    <t>Other Assets</t>
  </si>
  <si>
    <t>Accounts Payable</t>
  </si>
  <si>
    <t>Notes Payable</t>
  </si>
  <si>
    <t>Due to Officers and Employees</t>
  </si>
  <si>
    <t>Due to GSIS</t>
  </si>
  <si>
    <t>Due to Central Office</t>
  </si>
  <si>
    <t>Other Payables</t>
  </si>
  <si>
    <t>627-2B</t>
  </si>
  <si>
    <t>627-2C</t>
  </si>
  <si>
    <t>627-2D</t>
  </si>
  <si>
    <t>629-1</t>
  </si>
  <si>
    <t>642-1A</t>
  </si>
  <si>
    <t>642-1B</t>
  </si>
  <si>
    <t>642-1C</t>
  </si>
  <si>
    <t>642-1D</t>
  </si>
  <si>
    <t>642-2</t>
  </si>
  <si>
    <t>678-1</t>
  </si>
  <si>
    <t>678-2</t>
  </si>
  <si>
    <t>678-13</t>
  </si>
  <si>
    <t>719-4</t>
  </si>
  <si>
    <t>719-7</t>
  </si>
  <si>
    <t>719-9</t>
  </si>
  <si>
    <t>Equipment Rental - External (BA)</t>
  </si>
  <si>
    <t>Interest Income</t>
  </si>
  <si>
    <t>Representation Allowance (RA)</t>
  </si>
  <si>
    <t>Transportation Allowance (TA)</t>
  </si>
  <si>
    <t>Clothing/Uniform Allowance</t>
  </si>
  <si>
    <t>Productivity Incentive Allowance</t>
  </si>
  <si>
    <t>Cash Gift</t>
  </si>
  <si>
    <t>Honoraria</t>
  </si>
  <si>
    <t>Terminal Leave Benefits</t>
  </si>
  <si>
    <t>Overtime and Night Pay</t>
  </si>
  <si>
    <t>Hazard Pay</t>
  </si>
  <si>
    <t>Longevity Pay</t>
  </si>
  <si>
    <t>884-3</t>
  </si>
  <si>
    <t>Training Expenses</t>
  </si>
  <si>
    <t>Office Supplies Expenses</t>
  </si>
  <si>
    <t>Accountable Forms Expenses</t>
  </si>
  <si>
    <t>Drugs and Medicines Expenses</t>
  </si>
  <si>
    <t>Textbooks and Instructional Materials Expenses</t>
  </si>
  <si>
    <t>Water Expenses</t>
  </si>
  <si>
    <t>Electricity Expenses</t>
  </si>
  <si>
    <t>Representation Expenses</t>
  </si>
  <si>
    <t>Transportation and Delivery Expenses</t>
  </si>
  <si>
    <t>Legal Services</t>
  </si>
  <si>
    <t>Auditing Services</t>
  </si>
  <si>
    <t>Janitorial Services</t>
  </si>
  <si>
    <t>Other Professional Services</t>
  </si>
  <si>
    <t>Donations</t>
  </si>
  <si>
    <t>Taxes, Duties and Licenses</t>
  </si>
  <si>
    <t>Fidelity Bond Premiums</t>
  </si>
  <si>
    <t>Insurance Expenses</t>
  </si>
  <si>
    <t>969-4</t>
  </si>
  <si>
    <t>Subscription Expenses</t>
  </si>
  <si>
    <t>Bank Charges</t>
  </si>
  <si>
    <t>Interest Expenses</t>
  </si>
  <si>
    <t>121-1</t>
  </si>
  <si>
    <t>678-13A</t>
  </si>
  <si>
    <t>Certified Correct:</t>
  </si>
  <si>
    <t>National Irrigation Administration</t>
  </si>
  <si>
    <t>CREDIT</t>
  </si>
  <si>
    <t>DEBIT</t>
  </si>
  <si>
    <t>TOTAL</t>
  </si>
  <si>
    <t>Regional Office</t>
  </si>
  <si>
    <t xml:space="preserve">Region 3 </t>
  </si>
  <si>
    <t>Tambubong , San Rafael, Bulacan</t>
  </si>
  <si>
    <t>TRIAL BALANCE</t>
  </si>
  <si>
    <t>ACCOUNT TITLE</t>
  </si>
  <si>
    <t>Manager,  Administrative &amp; Finance  Division</t>
  </si>
  <si>
    <t>DEBIT
PREVIOUS</t>
  </si>
  <si>
    <t>DEBIT
CURRENT</t>
  </si>
  <si>
    <t>CREDIT
CURRENT</t>
  </si>
  <si>
    <t>Agrarian Reform Infrastructure Support Project 3</t>
  </si>
  <si>
    <t>CREDIT
PREVIOUS</t>
  </si>
  <si>
    <t>5-03-01-040</t>
  </si>
  <si>
    <t>5-03-01-020</t>
  </si>
  <si>
    <t>ACCOUNT
CODE
(Old)</t>
  </si>
  <si>
    <t>ACCOUNT
CODE
(New)</t>
  </si>
  <si>
    <t>Advances for Payroll</t>
  </si>
  <si>
    <t>Other Supplies and Materials Inventory</t>
  </si>
  <si>
    <t>Other Machinery and Equipment</t>
  </si>
  <si>
    <t>5-02-99-990</t>
  </si>
  <si>
    <t>Account Name</t>
  </si>
  <si>
    <t>Account
Code</t>
  </si>
  <si>
    <t>Balance</t>
  </si>
  <si>
    <t>Responsibility
Center</t>
  </si>
  <si>
    <t>Particulars</t>
  </si>
  <si>
    <t>JOURNAL ENTRY VOUCHER</t>
  </si>
  <si>
    <t>No.</t>
  </si>
  <si>
    <t>Agency Name</t>
  </si>
  <si>
    <t>Collection</t>
  </si>
  <si>
    <t>X</t>
  </si>
  <si>
    <t>Check Disbursement</t>
  </si>
  <si>
    <t>Cash Disbursement</t>
  </si>
  <si>
    <t>Others</t>
  </si>
  <si>
    <t>ACCOUNTING ENTRIES</t>
  </si>
  <si>
    <t>Accounts and Explanation</t>
  </si>
  <si>
    <t>Ref.</t>
  </si>
  <si>
    <t>Amount</t>
  </si>
  <si>
    <t>Reporting Period:</t>
  </si>
  <si>
    <t>Disbursing Officer:</t>
  </si>
  <si>
    <t>Office:</t>
  </si>
  <si>
    <t>Approved by:</t>
  </si>
  <si>
    <t>/mhelz ®</t>
  </si>
  <si>
    <t>Debit (Array)</t>
  </si>
  <si>
    <t>Credit (Array)</t>
  </si>
  <si>
    <t>Fund CODE:</t>
  </si>
  <si>
    <t>DATE</t>
  </si>
  <si>
    <t>SUNDRY</t>
  </si>
  <si>
    <t>Acct. Code</t>
  </si>
  <si>
    <t>Prepared by:</t>
  </si>
  <si>
    <t>2</t>
  </si>
  <si>
    <t>3</t>
  </si>
  <si>
    <t>4</t>
  </si>
  <si>
    <t>2-1</t>
  </si>
  <si>
    <t>2-2</t>
  </si>
  <si>
    <t>2-3</t>
  </si>
  <si>
    <t>3-1</t>
  </si>
  <si>
    <t>3-2</t>
  </si>
  <si>
    <t>3-3</t>
  </si>
  <si>
    <t>4-1</t>
  </si>
  <si>
    <t>4-2</t>
  </si>
  <si>
    <t>4-3</t>
  </si>
  <si>
    <t>2-4</t>
  </si>
  <si>
    <t>Agency:</t>
  </si>
  <si>
    <t>Fund Code:</t>
  </si>
  <si>
    <t>Deposits</t>
  </si>
  <si>
    <t>Payment/W/drawals</t>
  </si>
  <si>
    <t>CASH IN BANK REGISTER</t>
  </si>
  <si>
    <t>To take-up Cash in Bank Register as follows:</t>
  </si>
  <si>
    <t>Row Labels</t>
  </si>
  <si>
    <t>Grand Total</t>
  </si>
  <si>
    <t>Values</t>
  </si>
  <si>
    <t>Running Balance</t>
  </si>
  <si>
    <t>Report Date</t>
  </si>
  <si>
    <t>Check Date</t>
  </si>
  <si>
    <t>Sum of Debit</t>
  </si>
  <si>
    <t>(blank)</t>
  </si>
  <si>
    <t>Cash in Bank</t>
  </si>
  <si>
    <t>JOURNAL ENTRY</t>
  </si>
  <si>
    <t>Sum of Credit</t>
  </si>
  <si>
    <t>Payee</t>
  </si>
  <si>
    <t>CK/ADA #</t>
  </si>
  <si>
    <t>AMOUNT</t>
  </si>
  <si>
    <t>PARTICULARS</t>
  </si>
  <si>
    <t>CREDIT SUNDRY</t>
  </si>
  <si>
    <t>DEBIT SUNDRY</t>
  </si>
  <si>
    <t>BREAKDOWN OF DEPOSITS</t>
  </si>
  <si>
    <t>Posted by:</t>
  </si>
  <si>
    <t>RD SIGNATORIES</t>
  </si>
  <si>
    <t>Name:</t>
  </si>
  <si>
    <t>Designation</t>
  </si>
  <si>
    <t>Certfied Correct:</t>
  </si>
  <si>
    <t>JEV SIGNATORIES</t>
  </si>
  <si>
    <t>Account</t>
  </si>
  <si>
    <t>Everything else are locked.</t>
  </si>
  <si>
    <t>Shaded areas are locked</t>
  </si>
  <si>
    <t>JEV Number will be filled-up in the Regional Office.</t>
  </si>
  <si>
    <t>Please refer to the table provided for "Sort Code" &amp; "Sub Code". Fill them up acccurately.</t>
  </si>
  <si>
    <t>When accomplished, filter "Check Number" and uncheck blank.</t>
  </si>
  <si>
    <t>Print as reference in preparing CkDRegister.</t>
  </si>
  <si>
    <t>CkDRegister</t>
  </si>
  <si>
    <t>Fill-up the Beginning Balance in cell H10.</t>
  </si>
  <si>
    <t>Recap</t>
  </si>
  <si>
    <t>Refresh all Pivot Tables</t>
  </si>
  <si>
    <t>Print as reference in preparing JEV.</t>
  </si>
  <si>
    <t>JEV Check</t>
  </si>
  <si>
    <t>Just enter the Journal Entries generated in the Recap</t>
  </si>
  <si>
    <t>Select the Corresponding Disbursing Officer in the bottom part of the form. A dropdown is available.</t>
  </si>
  <si>
    <t>Breakdown of Deposits</t>
  </si>
  <si>
    <t>ASA Charging</t>
  </si>
  <si>
    <t>Create a duplicate sheet of CkDJ Data Entry by using either of the ff. steps</t>
  </si>
  <si>
    <t>Right click the mouse on said sheet, move or copy..., a dialog box will appear, check Create a copy and click OK</t>
  </si>
  <si>
    <t>Drag the said sheet to any desired location in the sheet table, press the Ctrl button and release the mouse button.</t>
  </si>
  <si>
    <t>Filter the column "ASA #" and uncheck blank.</t>
  </si>
  <si>
    <t>Unprotect Sheet under the Menu Review.</t>
  </si>
  <si>
    <t>Hide all the irrelevant columns. (A,D,E,F,G &amp; O)</t>
  </si>
  <si>
    <t>Accomplish all shaded field (Funding Code, Reporting Period, Office and RD &amp; JEV Signatories)</t>
  </si>
  <si>
    <t>Accomplished all the necessary data per column without spaces, except the shaded areas.</t>
  </si>
  <si>
    <t>Make sure you  enter date format on column "Check Date".</t>
  </si>
  <si>
    <t>Filter the Payee column and uncheck blank.</t>
  </si>
  <si>
    <t>Print</t>
  </si>
  <si>
    <t>Make sure the original Blank worksheet is secured.</t>
  </si>
  <si>
    <t>Address:</t>
  </si>
  <si>
    <t>CkDJ Data Entry</t>
  </si>
  <si>
    <t>1</t>
  </si>
  <si>
    <t>R.O.</t>
  </si>
  <si>
    <t>Check/
Transaction
No.</t>
  </si>
  <si>
    <t>NO NEED FOR A SEPARATE REPORT FOR DEBIT MEMOS</t>
  </si>
  <si>
    <t>ALWAYS SAVE YOUR WORK</t>
  </si>
  <si>
    <t>NGAS CODE</t>
  </si>
  <si>
    <t>ACCOUNT NAME</t>
  </si>
  <si>
    <t>PPSAS CODE</t>
  </si>
  <si>
    <t>Cash-Collecting Officers</t>
  </si>
  <si>
    <t>Advances to Special Disbursing Officer</t>
  </si>
  <si>
    <t>Accounts Receivable - ISF (Current &amp; Back Accounts)</t>
  </si>
  <si>
    <t>Due from National Government Agencies</t>
  </si>
  <si>
    <t>Due from Local Government Units</t>
  </si>
  <si>
    <t>Due from Central Office</t>
  </si>
  <si>
    <t>Due from Other Funds</t>
  </si>
  <si>
    <t>Fuel, Oil and Lubricants Inventory</t>
  </si>
  <si>
    <t>Textbooks and Instructional Materials Inventory</t>
  </si>
  <si>
    <t>Construction Materials Inventory</t>
  </si>
  <si>
    <t>169-1</t>
  </si>
  <si>
    <t>169-2</t>
  </si>
  <si>
    <t>Semi-Expendable Office Equipment</t>
  </si>
  <si>
    <t>169-3</t>
  </si>
  <si>
    <t>169-4</t>
  </si>
  <si>
    <t>Semi-Expendable Agricultural and Forestry Equipment</t>
  </si>
  <si>
    <t>169-5</t>
  </si>
  <si>
    <t>Semi-Expendable Marine and Fishery Equipment</t>
  </si>
  <si>
    <t>169-6</t>
  </si>
  <si>
    <t>169-7</t>
  </si>
  <si>
    <t>Semi-Expendable Disaster Response and Rescue Equipment</t>
  </si>
  <si>
    <t>169-8</t>
  </si>
  <si>
    <t>Semi-Expendable Military, Police and Security Equipment</t>
  </si>
  <si>
    <t>169-9</t>
  </si>
  <si>
    <t>Semi-Expendable Medical Equipment</t>
  </si>
  <si>
    <t>169-10</t>
  </si>
  <si>
    <t>Semi-Expendable Printing Equipment</t>
  </si>
  <si>
    <t>169-11</t>
  </si>
  <si>
    <t>Semi-Expendable Sports Equipment</t>
  </si>
  <si>
    <t>169-12</t>
  </si>
  <si>
    <t>Semi-Expendable Technical and Scientific Equipment</t>
  </si>
  <si>
    <t>169-13</t>
  </si>
  <si>
    <t>Semi-Expendable Furniture and Fixtures</t>
  </si>
  <si>
    <t>169-14</t>
  </si>
  <si>
    <t>Semi-Expendable Books</t>
  </si>
  <si>
    <t>Prepaid Insurance</t>
  </si>
  <si>
    <t>Other Prepayments</t>
  </si>
  <si>
    <t>Power Supply Systems</t>
  </si>
  <si>
    <t>Buildings</t>
  </si>
  <si>
    <t>Medical Equipment</t>
  </si>
  <si>
    <t>Marine and Fishery Equipment</t>
  </si>
  <si>
    <t>Disaster Response and Rescue Equipment</t>
  </si>
  <si>
    <t>Road Networks</t>
  </si>
  <si>
    <t>Water Supply Systems</t>
  </si>
  <si>
    <t>Allowance for Impairment-Accounts Receivable</t>
  </si>
  <si>
    <t>Due to NGAs</t>
  </si>
  <si>
    <t>Due to Other Funds</t>
  </si>
  <si>
    <t>625-2A</t>
  </si>
  <si>
    <t>Assistance from Local Government Units</t>
  </si>
  <si>
    <t>Salaries and Wages-Casual/Contractual</t>
  </si>
  <si>
    <t>716-1</t>
  </si>
  <si>
    <t>Subsistence Allowance</t>
  </si>
  <si>
    <t>716-2</t>
  </si>
  <si>
    <t>716-3</t>
  </si>
  <si>
    <t>Quarters Allowance</t>
  </si>
  <si>
    <t>Retirement and Life Insurance Premiums</t>
  </si>
  <si>
    <t>Employees Compensation Insurance Premiums</t>
  </si>
  <si>
    <t>Scholarship Grants/Expenses</t>
  </si>
  <si>
    <t>Fuel, Oil and Lubricants Expenses</t>
  </si>
  <si>
    <t>Military, Police and Traffic Supplies Expenses</t>
  </si>
  <si>
    <t>Other Supplies and Materials Expenses</t>
  </si>
  <si>
    <t>769-1</t>
  </si>
  <si>
    <t>Semi-Expendable Machinery and Equipment Expenses</t>
  </si>
  <si>
    <t>769-2</t>
  </si>
  <si>
    <t>Semi-Expendable Furniture, Fixtures and Books Expenses</t>
  </si>
  <si>
    <t>Other Utility Expenses</t>
  </si>
  <si>
    <t>Internet Subscription Expenses</t>
  </si>
  <si>
    <t>Awards/Rewards Expenses</t>
  </si>
  <si>
    <t>779-1</t>
  </si>
  <si>
    <t>Indemnities</t>
  </si>
  <si>
    <t>Printing and Publication Expenses</t>
  </si>
  <si>
    <t>Rent/Lease Expenses</t>
  </si>
  <si>
    <t>Other General Services</t>
  </si>
  <si>
    <t>Security Services</t>
  </si>
  <si>
    <t>5-05-01-990</t>
  </si>
  <si>
    <t>5-02-99-990A</t>
  </si>
  <si>
    <t>5-02-99-990B</t>
  </si>
  <si>
    <t>5-02-99-990C</t>
  </si>
  <si>
    <t>Other Maintenance &amp; Operating Expenses - Job Order</t>
  </si>
  <si>
    <t>5-02-99-990D</t>
  </si>
  <si>
    <t>969-5</t>
  </si>
  <si>
    <t>Other Maintenance &amp; Operating Expenses - GAD</t>
  </si>
  <si>
    <t>5-02-99-990E</t>
  </si>
  <si>
    <t>Irrigator's Share / Remuneration /Subsidy</t>
  </si>
  <si>
    <t>Collection/Viability Bonus</t>
  </si>
  <si>
    <t>5-02-99-990F</t>
  </si>
  <si>
    <t>169-15</t>
  </si>
  <si>
    <t>169-16</t>
  </si>
  <si>
    <t>413-1</t>
  </si>
  <si>
    <t>413-2</t>
  </si>
  <si>
    <t>413-4</t>
  </si>
  <si>
    <t>413-5</t>
  </si>
  <si>
    <t>414-1</t>
  </si>
  <si>
    <t>414-2</t>
  </si>
  <si>
    <t>414-3</t>
  </si>
  <si>
    <t>Petty Cash</t>
  </si>
  <si>
    <t>Cash in Bank-Local Currency, Savings Account</t>
  </si>
  <si>
    <t>Cash in Bank-Local Currency, Savings Accounts-LBP</t>
  </si>
  <si>
    <t>Cash in Bank-Local Currency, Savings Accounts-PNB</t>
  </si>
  <si>
    <t>Cash in Bank-Local Currency, Time Deposits</t>
  </si>
  <si>
    <t>Cash in Bank-Local Currency, Time Deposits-LBP</t>
  </si>
  <si>
    <t>Cash in Bank-Foreign Currency, Current Account</t>
  </si>
  <si>
    <t>Cash in Bank-Foreign Currency, Savings Account</t>
  </si>
  <si>
    <t>Cash in Bank-Foreign Currency, Savings Account-LBP</t>
  </si>
  <si>
    <t>Cash in Bank-Foreign Currency, Time Deposits</t>
  </si>
  <si>
    <t>Cash in Bank-Foreign Currency, Time Deposits-LBP</t>
  </si>
  <si>
    <t>Accounts Receivable - Pump/CIP/CIS Equity</t>
  </si>
  <si>
    <t>Due from Government-Owned or Controlled Corporations</t>
  </si>
  <si>
    <t>Receivables-Disallowances/Charges</t>
  </si>
  <si>
    <t>Other Receivables</t>
  </si>
  <si>
    <t>Accountable Forms, Plates and Stickers Inventory</t>
  </si>
  <si>
    <t>Medical, Dental and Laboratory Supplies Inventory</t>
  </si>
  <si>
    <t>Semi-Expendable Machinery</t>
  </si>
  <si>
    <t>Semi-Expendable Information and Communications Technology Equipment</t>
  </si>
  <si>
    <t>Semi-Expendable Airport Equipment</t>
  </si>
  <si>
    <t>Semi-Expendable Communications Equipment</t>
  </si>
  <si>
    <t>Other Land Improvements</t>
  </si>
  <si>
    <t>Accumulated Depreciation-Other Land Improvements</t>
  </si>
  <si>
    <t>Accumulated Depreciation-Road Networks</t>
  </si>
  <si>
    <t>Accumulated Depreciation-Water Supply Systems</t>
  </si>
  <si>
    <t>Accumulated Depreciation-Power Supply Systems</t>
  </si>
  <si>
    <t>Accumulated Depreciation-Buildings</t>
  </si>
  <si>
    <t>Accumulated Depreciation-Other Structures</t>
  </si>
  <si>
    <t>Machinery</t>
  </si>
  <si>
    <t>Accumulated Depreciation-Machinery</t>
  </si>
  <si>
    <t>Accumulated Depreciation-Office Equipment</t>
  </si>
  <si>
    <t>Information and Communications Technology Equipment</t>
  </si>
  <si>
    <t>Accumulated Depreciation-Information and Communications Technology Equipment</t>
  </si>
  <si>
    <t>Agricultural and Forestry Equipment</t>
  </si>
  <si>
    <t>Accumulated Depreciation-Agricultural and Forestry Equipment</t>
  </si>
  <si>
    <t>Accumulated Depreciation-Marine and Fishery Equipment</t>
  </si>
  <si>
    <t>Accumulated Depreciation-Communication Equipment</t>
  </si>
  <si>
    <t>Construction and Heavy Equipment</t>
  </si>
  <si>
    <t>Accumulated Depreciation-Construction and Heavy Equipment</t>
  </si>
  <si>
    <t>Accumulated Depreciation-Disaster Response and Rescue Equipment</t>
  </si>
  <si>
    <t>Military, Police and Security Equipment</t>
  </si>
  <si>
    <t>Accumulated Depreciation-Military, Police and Security Equipment</t>
  </si>
  <si>
    <t>Accumulated Depreciation-Medical Equipment</t>
  </si>
  <si>
    <t>Accumulated Depreciation-Sports Equipment</t>
  </si>
  <si>
    <t>Accumulated Depreciation-Technical and Scientific Equipment</t>
  </si>
  <si>
    <t>Accumulated Depreciation-Other Machinery and Equipment</t>
  </si>
  <si>
    <t>Accumulated Depreciation-Motor Vehicles</t>
  </si>
  <si>
    <t>Aircrafts and Aircrafts Ground Equipment</t>
  </si>
  <si>
    <t>Accumulated Depreciation-Aircrafts and Aircrafts Ground Equipment</t>
  </si>
  <si>
    <t>Accumulated Depreciation-Watercrafts</t>
  </si>
  <si>
    <t>Accumulated Depreciation-Other Transportation Equipment</t>
  </si>
  <si>
    <t>Furniture and Fixtures</t>
  </si>
  <si>
    <t>Accumulated Depreciation-Furniture and Fixtures</t>
  </si>
  <si>
    <t>Books</t>
  </si>
  <si>
    <t>Accumulated Depreciation-Books</t>
  </si>
  <si>
    <t>Accumulated Depreciation-Other Property, Plant and Equipment</t>
  </si>
  <si>
    <t>Guaranty Deposits</t>
  </si>
  <si>
    <t>Accumulated Impairment Losses-Other Assets</t>
  </si>
  <si>
    <t>Loans Payable-Domestic</t>
  </si>
  <si>
    <t>Loans Payable-Foreign</t>
  </si>
  <si>
    <t>Due to GSIS - Life and Retirement Premium</t>
  </si>
  <si>
    <t>Due to GSIS - ECC</t>
  </si>
  <si>
    <t>Due to GSIS - Salary Loan</t>
  </si>
  <si>
    <t>Due to GSIS - Policy Loan</t>
  </si>
  <si>
    <t>Due to Pag-IBIG</t>
  </si>
  <si>
    <t>Due to Pag-IBIG - Pag-IBIG Premium</t>
  </si>
  <si>
    <t>Due to Pag-IBIG - Pag-IBIG Multi-Purpose Loan</t>
  </si>
  <si>
    <t>Due to Pag-IBIG - Pag-IBIG Housing Loan</t>
  </si>
  <si>
    <t>Due to PhilHealth</t>
  </si>
  <si>
    <t>Due to Regional Offices</t>
  </si>
  <si>
    <t>Guaranty/Security Deposits Payable</t>
  </si>
  <si>
    <t>Other Deferred Credits (PA/CIS/CIP Equity)</t>
  </si>
  <si>
    <t>Other Unearned Revenue</t>
  </si>
  <si>
    <t>Revenue and Expense Summary</t>
  </si>
  <si>
    <t>Other Service Income - CIS Equity &amp; Amortization</t>
  </si>
  <si>
    <t>Other Service Income - Pump Amortization (Current Account)</t>
  </si>
  <si>
    <t>Other Service Income - Pump Amortization (Back Account)</t>
  </si>
  <si>
    <t>Other Service Income - Pump Equity (Current Account)</t>
  </si>
  <si>
    <t>Other Service Income - Pump Equity (Back Account)</t>
  </si>
  <si>
    <t>Equipment Rental - Internal (CA)</t>
  </si>
  <si>
    <t>Equipment Rental - External (CA)</t>
  </si>
  <si>
    <t>Equipment Rental - Internal (BA)</t>
  </si>
  <si>
    <t>Income from Hostels/Dormitories and Other Like Facilities</t>
  </si>
  <si>
    <t>Fines and Penalties-Irrigation Service Fee</t>
  </si>
  <si>
    <t>Subsidy from National Government</t>
  </si>
  <si>
    <t>Subsidy from Other Funds</t>
  </si>
  <si>
    <t>Subsidy from Central Office</t>
  </si>
  <si>
    <t>Subsidy from Regional Office/Staff Bureau</t>
  </si>
  <si>
    <t>Sale of Unserviceable Property</t>
  </si>
  <si>
    <t>Salaries and Wages-Regular</t>
  </si>
  <si>
    <t>Laundry Allowance</t>
  </si>
  <si>
    <t>Other Bonuses and Allowances - Medical Allowance</t>
  </si>
  <si>
    <t>Other Bonuses and Allowances - Meal Allowance</t>
  </si>
  <si>
    <t>Other Bonuses and Allowances - Children Allowance</t>
  </si>
  <si>
    <t>Other Bonuses and Allowances - Anniversary Bonus</t>
  </si>
  <si>
    <t>Pag-IBIG Contributions</t>
  </si>
  <si>
    <t>PhilHealth Contributions</t>
  </si>
  <si>
    <t>Retirement Gratuity</t>
  </si>
  <si>
    <t>Traveling Expenses-Local</t>
  </si>
  <si>
    <t>Traveling Expenses-Foreign</t>
  </si>
  <si>
    <t>Food Supplies Expenses</t>
  </si>
  <si>
    <t>Medical, Dental and Laboratory Supplies Expenses</t>
  </si>
  <si>
    <t>Postage and Courier Expenses</t>
  </si>
  <si>
    <t>Telephone Expenses - Mobile</t>
  </si>
  <si>
    <t>Telephone Expenses - Landline</t>
  </si>
  <si>
    <t>Cable, Satellite, Telegraph and Radio Expenses</t>
  </si>
  <si>
    <t>Consultancy Services</t>
  </si>
  <si>
    <t>Repairs and Maintenance-Land Improvements</t>
  </si>
  <si>
    <t>Repairs and Maintenance-Buildings and Other Structures - Buildings</t>
  </si>
  <si>
    <t>Repairs and Maintenance-Buildings and Other Structures - Other Structures</t>
  </si>
  <si>
    <t>Repairs and Maintenance-Machinery and Equipment - Machinery</t>
  </si>
  <si>
    <t>Repairs and Maintenance-Machinery and Equipment - Office Equipment</t>
  </si>
  <si>
    <t>Repairs and Maintenance-Machinery and Equipment - ICT Equipment</t>
  </si>
  <si>
    <t>Repairs and Maintenance-Machinery and Equipment - Communication Equipment</t>
  </si>
  <si>
    <t>Repairs and Maintenance-Machinery and Equipment - Construction and Heavy Equipment</t>
  </si>
  <si>
    <t>Repairs and Maintenance-Machinery and Equipment - Disaster Response and Rescue Equipment</t>
  </si>
  <si>
    <t>Repairs and Maintenance-Machinery and Equipment - Military, Police and Security Equipment</t>
  </si>
  <si>
    <t>Repairs and Maintenance-Machinery and Equipment - Medical Equipment</t>
  </si>
  <si>
    <t>Repairs and Maintenance-Machinery and Equipment - Printing Equipment</t>
  </si>
  <si>
    <t>Repairs and Maintenance-Machinery and Equipment - Sports Equipment</t>
  </si>
  <si>
    <t>Repairs and Maintenance-Machinery and Equipment - Technical and Scientific Equipment</t>
  </si>
  <si>
    <t>Repairs and Maintenance-Transportation Equipment - Motor Vehicles</t>
  </si>
  <si>
    <t>Repairs and Maintenance-Transportation Equipment - Aircrafts and Aircrafts Ground Equipment</t>
  </si>
  <si>
    <t>Repairs and Maintenance-Transportation Equipment - Watercrafts</t>
  </si>
  <si>
    <t>Repairs and Maintenance-Transportation Equipment - Other Transportation Equipment</t>
  </si>
  <si>
    <t>Repairs and Maintenance-Furniture and Fixtures</t>
  </si>
  <si>
    <t>Subsidy to Regional Offices/Staff Bureaus</t>
  </si>
  <si>
    <t>Advertising Expenses</t>
  </si>
  <si>
    <t>Membership Dues and Contributions to Organizations</t>
  </si>
  <si>
    <t>Other Maintenance and Operating Expenses</t>
  </si>
  <si>
    <t>Depreciation-Buildings and Other Structures - Buildings</t>
  </si>
  <si>
    <t>Depreciation-Buildings and Other Structures - Other Structures</t>
  </si>
  <si>
    <t>Depreciation-Machinery and Equipment - Machinery</t>
  </si>
  <si>
    <t>Depreciation-Machinery and Equipment - Office Equipment</t>
  </si>
  <si>
    <t>Depreciation-Machinery and Equipment - ICT Equipment</t>
  </si>
  <si>
    <t>Depreciation-Machinery and Equipment - Agricultural and Forestry Equipment</t>
  </si>
  <si>
    <t>Depreciation-Machinery and Equipment - Communication Equipment</t>
  </si>
  <si>
    <t>Depreciation-Machinery and Equipment - Construction and Heavy Equipment</t>
  </si>
  <si>
    <t>Depreciation-Machinery and Equipment - Disaster Response and Rescue Equipment</t>
  </si>
  <si>
    <t>Depreciation-Machinery and Equipment - Military, Police and Security Equipment</t>
  </si>
  <si>
    <t>Depreciation-Machinery and Equipment - Sports Equipment</t>
  </si>
  <si>
    <t>Depreciation-Machinery and Equipment - Technical and Scientific Equipment</t>
  </si>
  <si>
    <t>Depreciation-Machinery and Equipment - Other Machinery and Equipment</t>
  </si>
  <si>
    <t>Depreciation-Transportation Equipment - Motor Vehicles</t>
  </si>
  <si>
    <t>Depreciation-Transportation Equipment - Aircrafts and Aircrafts Ground Equipment</t>
  </si>
  <si>
    <t>Depreciation-Transportation Equipment - Watercrafts</t>
  </si>
  <si>
    <t>Depreciation-Transportation Equipment - Other Transportation Equipment</t>
  </si>
  <si>
    <t>Depreciation-Furniture, Fixtures and Books - Furniture and Fixtures</t>
  </si>
  <si>
    <t>Depreciation-Furniture, Fixtures and Books - Books</t>
  </si>
  <si>
    <t>Depreciation-Other Property, Plant and Equipment</t>
  </si>
  <si>
    <t>PPSAS Code</t>
  </si>
  <si>
    <t>NGAS Code</t>
  </si>
  <si>
    <t>Rommel T. De Vera</t>
  </si>
  <si>
    <t>Cash in Bank-Local Currency, Current Account</t>
  </si>
  <si>
    <t>413-3</t>
  </si>
  <si>
    <t>Due to GSIS - Educ Assist Loan</t>
  </si>
  <si>
    <t>413-6</t>
  </si>
  <si>
    <t>Due to GSIS - Emergency Loan</t>
  </si>
  <si>
    <t>413-7</t>
  </si>
  <si>
    <t>Due to GSIS - Calamity Loan</t>
  </si>
  <si>
    <t>413-8</t>
  </si>
  <si>
    <t>Due to GSIS - Housing Loan</t>
  </si>
  <si>
    <t>414-4</t>
  </si>
  <si>
    <t>Due to Pag-IBIG - Calamity Loan</t>
  </si>
  <si>
    <t>414-5</t>
  </si>
  <si>
    <t>Fund Code</t>
  </si>
  <si>
    <t>Series</t>
  </si>
  <si>
    <t>Cr Sundry</t>
  </si>
  <si>
    <t>Cr CIB</t>
  </si>
  <si>
    <t>ASA # / Obligation #</t>
  </si>
  <si>
    <t>RECAPITULATION</t>
  </si>
  <si>
    <t xml:space="preserve">Amount </t>
  </si>
  <si>
    <t>Account Code</t>
  </si>
  <si>
    <t>Deposits is linked in the Breakdown of Deposits total</t>
  </si>
  <si>
    <t>Enter the Check Number and fill-up Series accordingly to generate data. (Check Number and Series are shaded)</t>
  </si>
  <si>
    <t>Hide the Series columns.</t>
  </si>
  <si>
    <t>Filter and make sure that blank field is uncheck.</t>
  </si>
  <si>
    <t>Cash in Bank-Local Currency, Current Account - RO</t>
  </si>
  <si>
    <t>1010202000RO</t>
  </si>
  <si>
    <t>111ROSCO</t>
  </si>
  <si>
    <t>Cash in Bank-Local Currency, Current Account - RO Subsidy/Capital Outlay</t>
  </si>
  <si>
    <t>1010202000ROSCO</t>
  </si>
  <si>
    <t>111RONIMF</t>
  </si>
  <si>
    <t>Cash in Bank-Local Currency, Current Account - RO NIMF</t>
  </si>
  <si>
    <t>1010202000RONIMF</t>
  </si>
  <si>
    <t>1010202000FO</t>
  </si>
  <si>
    <t>111RO-LP</t>
  </si>
  <si>
    <t>Cash in Bank-Local Currency, Current Account - RO - LP</t>
  </si>
  <si>
    <t>1010202000ROLP</t>
  </si>
  <si>
    <t>Cash in Bank-Local Currency, Current Account-Land Bank of the Philippines ( LBP)</t>
  </si>
  <si>
    <t>Cash in Bank-Local Currency, Current Account-Philippine National Bank (PNB)</t>
  </si>
  <si>
    <t>112</t>
  </si>
  <si>
    <t>113</t>
  </si>
  <si>
    <t>116</t>
  </si>
  <si>
    <t>117</t>
  </si>
  <si>
    <t>121</t>
  </si>
  <si>
    <t>121-4</t>
  </si>
  <si>
    <t>136</t>
  </si>
  <si>
    <t>137</t>
  </si>
  <si>
    <t>138</t>
  </si>
  <si>
    <t>141</t>
  </si>
  <si>
    <t>142</t>
  </si>
  <si>
    <t>144</t>
  </si>
  <si>
    <t>146</t>
  </si>
  <si>
    <t>123</t>
  </si>
  <si>
    <t>149</t>
  </si>
  <si>
    <t>154</t>
  </si>
  <si>
    <t>155</t>
  </si>
  <si>
    <t>156</t>
  </si>
  <si>
    <t>160</t>
  </si>
  <si>
    <t>161</t>
  </si>
  <si>
    <t>163</t>
  </si>
  <si>
    <t>168</t>
  </si>
  <si>
    <t>165</t>
  </si>
  <si>
    <t>201</t>
  </si>
  <si>
    <t>202</t>
  </si>
  <si>
    <t>302</t>
  </si>
  <si>
    <t>251</t>
  </si>
  <si>
    <t>351</t>
  </si>
  <si>
    <t>255</t>
  </si>
  <si>
    <t>352</t>
  </si>
  <si>
    <t>205</t>
  </si>
  <si>
    <t>305</t>
  </si>
  <si>
    <t>211</t>
  </si>
  <si>
    <t>311</t>
  </si>
  <si>
    <t>215</t>
  </si>
  <si>
    <t>315</t>
  </si>
  <si>
    <t>226</t>
  </si>
  <si>
    <t>326</t>
  </si>
  <si>
    <t>221</t>
  </si>
  <si>
    <t>321</t>
  </si>
  <si>
    <t>223</t>
  </si>
  <si>
    <t>323</t>
  </si>
  <si>
    <t>227</t>
  </si>
  <si>
    <t>327</t>
  </si>
  <si>
    <t>228</t>
  </si>
  <si>
    <t>328</t>
  </si>
  <si>
    <t>229</t>
  </si>
  <si>
    <t>329</t>
  </si>
  <si>
    <t>230</t>
  </si>
  <si>
    <t>330</t>
  </si>
  <si>
    <t>231</t>
  </si>
  <si>
    <t>331</t>
  </si>
  <si>
    <t>234</t>
  </si>
  <si>
    <t>334</t>
  </si>
  <si>
    <t>233</t>
  </si>
  <si>
    <t>333</t>
  </si>
  <si>
    <t>235</t>
  </si>
  <si>
    <t>335</t>
  </si>
  <si>
    <t>236</t>
  </si>
  <si>
    <t>336</t>
  </si>
  <si>
    <t>240</t>
  </si>
  <si>
    <t>340</t>
  </si>
  <si>
    <t>241</t>
  </si>
  <si>
    <t>341</t>
  </si>
  <si>
    <t>243</t>
  </si>
  <si>
    <t>343</t>
  </si>
  <si>
    <t>244</t>
  </si>
  <si>
    <t>344</t>
  </si>
  <si>
    <t>248</t>
  </si>
  <si>
    <t>348</t>
  </si>
  <si>
    <t>222</t>
  </si>
  <si>
    <t>322</t>
  </si>
  <si>
    <t>224</t>
  </si>
  <si>
    <t>324</t>
  </si>
  <si>
    <t>250</t>
  </si>
  <si>
    <t>350</t>
  </si>
  <si>
    <t>103</t>
  </si>
  <si>
    <t>181</t>
  </si>
  <si>
    <t>177</t>
  </si>
  <si>
    <t>178</t>
  </si>
  <si>
    <t>185</t>
  </si>
  <si>
    <t>180</t>
  </si>
  <si>
    <t>186</t>
  </si>
  <si>
    <t>290</t>
  </si>
  <si>
    <t>355</t>
  </si>
  <si>
    <t>401</t>
  </si>
  <si>
    <t>402</t>
  </si>
  <si>
    <t>444</t>
  </si>
  <si>
    <t>445</t>
  </si>
  <si>
    <t>411</t>
  </si>
  <si>
    <t>Due to the Treasurer of the Philippines</t>
  </si>
  <si>
    <t>Due to Pag-IBIG - MP2</t>
  </si>
  <si>
    <t>421</t>
  </si>
  <si>
    <t>422</t>
  </si>
  <si>
    <t>424</t>
  </si>
  <si>
    <t>426</t>
  </si>
  <si>
    <t>454-2</t>
  </si>
  <si>
    <t>455</t>
  </si>
  <si>
    <t>501</t>
  </si>
  <si>
    <t>Accumulated Surplus/(Deficit) (Government Equity)</t>
  </si>
  <si>
    <t>510</t>
  </si>
  <si>
    <t>Accumulated Surplus/(Deficit) (Retained Earnings)</t>
  </si>
  <si>
    <t>512</t>
  </si>
  <si>
    <t>664</t>
  </si>
  <si>
    <t>651</t>
  </si>
  <si>
    <t>656</t>
  </si>
  <si>
    <t>657</t>
  </si>
  <si>
    <t>653</t>
  </si>
  <si>
    <t>654</t>
  </si>
  <si>
    <t>701</t>
  </si>
  <si>
    <t>705</t>
  </si>
  <si>
    <t>711</t>
  </si>
  <si>
    <t>713</t>
  </si>
  <si>
    <t>714</t>
  </si>
  <si>
    <t>715</t>
  </si>
  <si>
    <t>717</t>
  </si>
  <si>
    <t>720</t>
  </si>
  <si>
    <t>721</t>
  </si>
  <si>
    <t>722</t>
  </si>
  <si>
    <t>723</t>
  </si>
  <si>
    <t>725</t>
  </si>
  <si>
    <t>724</t>
  </si>
  <si>
    <t>731</t>
  </si>
  <si>
    <t>732</t>
  </si>
  <si>
    <t>733</t>
  </si>
  <si>
    <t>734</t>
  </si>
  <si>
    <t>740</t>
  </si>
  <si>
    <t>742</t>
  </si>
  <si>
    <t>749</t>
  </si>
  <si>
    <t>751</t>
  </si>
  <si>
    <t>752</t>
  </si>
  <si>
    <t>753</t>
  </si>
  <si>
    <t>754</t>
  </si>
  <si>
    <t>755</t>
  </si>
  <si>
    <t>756</t>
  </si>
  <si>
    <t>758</t>
  </si>
  <si>
    <t>759</t>
  </si>
  <si>
    <t>760</t>
  </si>
  <si>
    <t>761</t>
  </si>
  <si>
    <t>763</t>
  </si>
  <si>
    <t>764</t>
  </si>
  <si>
    <t>765</t>
  </si>
  <si>
    <t>766</t>
  </si>
  <si>
    <t>767</t>
  </si>
  <si>
    <t>768</t>
  </si>
  <si>
    <t>771</t>
  </si>
  <si>
    <t>773</t>
  </si>
  <si>
    <t>772</t>
  </si>
  <si>
    <t>774</t>
  </si>
  <si>
    <t>775</t>
  </si>
  <si>
    <t>779</t>
  </si>
  <si>
    <t>791</t>
  </si>
  <si>
    <t>792</t>
  </si>
  <si>
    <t>793</t>
  </si>
  <si>
    <t>799</t>
  </si>
  <si>
    <t>796</t>
  </si>
  <si>
    <t>797</t>
  </si>
  <si>
    <t>795</t>
  </si>
  <si>
    <t>802</t>
  </si>
  <si>
    <t>854</t>
  </si>
  <si>
    <t>855</t>
  </si>
  <si>
    <t>811</t>
  </si>
  <si>
    <t>815</t>
  </si>
  <si>
    <t>826</t>
  </si>
  <si>
    <t>821</t>
  </si>
  <si>
    <t>823</t>
  </si>
  <si>
    <t>829</t>
  </si>
  <si>
    <t>830</t>
  </si>
  <si>
    <t>831</t>
  </si>
  <si>
    <t>832</t>
  </si>
  <si>
    <t>833</t>
  </si>
  <si>
    <t>834</t>
  </si>
  <si>
    <t>835</t>
  </si>
  <si>
    <t>836</t>
  </si>
  <si>
    <t>840</t>
  </si>
  <si>
    <t>841</t>
  </si>
  <si>
    <t>843</t>
  </si>
  <si>
    <t>844</t>
  </si>
  <si>
    <t>848</t>
  </si>
  <si>
    <t>822</t>
  </si>
  <si>
    <t>850</t>
  </si>
  <si>
    <t>872</t>
  </si>
  <si>
    <t>891</t>
  </si>
  <si>
    <t>892</t>
  </si>
  <si>
    <t>893</t>
  </si>
  <si>
    <t>780</t>
  </si>
  <si>
    <t>781</t>
  </si>
  <si>
    <t>783</t>
  </si>
  <si>
    <t>784</t>
  </si>
  <si>
    <t>782</t>
  </si>
  <si>
    <t>778</t>
  </si>
  <si>
    <t>786</t>
  </si>
  <si>
    <t>878</t>
  </si>
  <si>
    <t>884</t>
  </si>
  <si>
    <t>975</t>
  </si>
  <si>
    <t>971</t>
  </si>
  <si>
    <t>902</t>
  </si>
  <si>
    <t>955</t>
  </si>
  <si>
    <t>911</t>
  </si>
  <si>
    <t>915</t>
  </si>
  <si>
    <t>926</t>
  </si>
  <si>
    <t>921</t>
  </si>
  <si>
    <t>923</t>
  </si>
  <si>
    <t>927</t>
  </si>
  <si>
    <t>929</t>
  </si>
  <si>
    <t>930</t>
  </si>
  <si>
    <t>931</t>
  </si>
  <si>
    <t>934</t>
  </si>
  <si>
    <t>935</t>
  </si>
  <si>
    <t>936</t>
  </si>
  <si>
    <t>940</t>
  </si>
  <si>
    <t>941</t>
  </si>
  <si>
    <t>943</t>
  </si>
  <si>
    <t>944</t>
  </si>
  <si>
    <t>948</t>
  </si>
  <si>
    <t>922</t>
  </si>
  <si>
    <t>924</t>
  </si>
  <si>
    <t>950</t>
  </si>
  <si>
    <t>Fund 501 LFPS (LBP Account # 0112-1156-84)</t>
  </si>
  <si>
    <t>Bayaoas, Urdaneta City, Pangasinan</t>
  </si>
  <si>
    <t>Pangasinan IMO</t>
  </si>
  <si>
    <t>Rosalita M. Ubando</t>
  </si>
  <si>
    <t>LA Union Imo</t>
  </si>
  <si>
    <t>Ilocos Sur IMO</t>
  </si>
  <si>
    <t>Ilocos Norte IMO</t>
  </si>
  <si>
    <t>VANESSA C. MOULIC, CPA</t>
  </si>
  <si>
    <t>Division Manager-AFD</t>
  </si>
  <si>
    <t>Ilocos Norte</t>
  </si>
  <si>
    <t>Ilocos Norte PIO</t>
  </si>
  <si>
    <t>Ilocos Norte INIS</t>
  </si>
  <si>
    <t>Ilocos Norte NISRIP</t>
  </si>
  <si>
    <t>Ilocos Norte SULVEC</t>
  </si>
  <si>
    <t>Iloco Sur IMO</t>
  </si>
  <si>
    <t>Ilocos Sur PIO</t>
  </si>
  <si>
    <t>Ilocos Sur RIS</t>
  </si>
  <si>
    <t>Ilocos Sur BPIS</t>
  </si>
  <si>
    <t xml:space="preserve">La Union </t>
  </si>
  <si>
    <t>La Union PIO</t>
  </si>
  <si>
    <t>La Union MASALIP RIS</t>
  </si>
  <si>
    <t>La Union AMBURAYAN RIS</t>
  </si>
  <si>
    <t>5</t>
  </si>
  <si>
    <t>5-1</t>
  </si>
  <si>
    <t>Pangasinan PIO</t>
  </si>
  <si>
    <t>5-2</t>
  </si>
  <si>
    <t>Pangasinan ARIS</t>
  </si>
  <si>
    <t>Fund 501 CARP (LBP Account # 0112-1156-92)</t>
  </si>
  <si>
    <t>Fund 101 (LBP Account # 0112-1156-50)</t>
  </si>
  <si>
    <t>Fund 501 SUBSIDY NISRIP (LBP Account # 0112-1156-76)</t>
  </si>
  <si>
    <t>Fund 102 NISRIP-PC (LBP Account # 0112-1151-61)</t>
  </si>
  <si>
    <t>Fund 102 PIDP PC (LBP Account # 0112-1145-80)</t>
  </si>
  <si>
    <t>Fund 158 ARISP III (LBP Account # 0112-1144-59)</t>
  </si>
  <si>
    <t>Gross Amount BIR</t>
  </si>
  <si>
    <t>Project</t>
  </si>
  <si>
    <t>Sub-Project</t>
  </si>
  <si>
    <t>Fund 501 LFPS(INISAIP) (LBP Account # 0112-1156-84)</t>
  </si>
  <si>
    <t>RHODA S. ECHANES</t>
  </si>
  <si>
    <t>Financial Planning Specialist</t>
  </si>
  <si>
    <t>Fund 501 LFPS ARISEP (LBP Account # 3792-1011-50)</t>
  </si>
  <si>
    <t>Fund 501 SUBSIDY INISAIP (LBP Account # 0112-1156-76)</t>
  </si>
  <si>
    <t>Fund 501 TRUST (LBP Account # 0112-1157-14)</t>
  </si>
  <si>
    <t>428</t>
  </si>
  <si>
    <t>Trut Liabilities-Disallowances/Charges</t>
  </si>
  <si>
    <t>412-1</t>
  </si>
  <si>
    <t>Due to BIR - Compensation</t>
  </si>
  <si>
    <t>412-2</t>
  </si>
  <si>
    <t>Due to BIR - 5%</t>
  </si>
  <si>
    <t>412-3</t>
  </si>
  <si>
    <t>Due to BIR - 3%</t>
  </si>
  <si>
    <t>412-4</t>
  </si>
  <si>
    <t>Due to BIR - 2%</t>
  </si>
  <si>
    <t>412-5</t>
  </si>
  <si>
    <t>Due to BIR - 1%</t>
  </si>
  <si>
    <t>412-6</t>
  </si>
  <si>
    <t>Due to BIR - 10%</t>
  </si>
  <si>
    <t>PRINCESS SHAIRA GRACE T. TORALBA</t>
  </si>
  <si>
    <t>Marilou Lorenzo</t>
  </si>
  <si>
    <t>Leave Benefits Payable</t>
  </si>
  <si>
    <t>884-1</t>
  </si>
  <si>
    <t>884-4</t>
  </si>
  <si>
    <t>417</t>
  </si>
  <si>
    <t>Due to SSS</t>
  </si>
  <si>
    <t>Normal Balance</t>
  </si>
  <si>
    <t>CO PPSAS CODE</t>
  </si>
  <si>
    <t>102</t>
  </si>
  <si>
    <t>1-01-01-010</t>
  </si>
  <si>
    <t>1-01-01-020</t>
  </si>
  <si>
    <t>1-01-02-020</t>
  </si>
  <si>
    <t>1-01-02-02024</t>
  </si>
  <si>
    <t>1-01-02-02029</t>
  </si>
  <si>
    <t>1-01-02-030</t>
  </si>
  <si>
    <t>1-01-02-03001</t>
  </si>
  <si>
    <t>1-01-02-03004</t>
  </si>
  <si>
    <t>1-01-02-040</t>
  </si>
  <si>
    <t>1-01-02-04001</t>
  </si>
  <si>
    <t>1-01-03-02000</t>
  </si>
  <si>
    <t>1-01-03-030</t>
  </si>
  <si>
    <t>1-01-03-03001</t>
  </si>
  <si>
    <t>1-01-03-04000</t>
  </si>
  <si>
    <t>1-01-03-04001</t>
  </si>
  <si>
    <t>1-03-01-010</t>
  </si>
  <si>
    <t xml:space="preserve">Accounts Receivable - ISF </t>
  </si>
  <si>
    <t>1-03-01-010A</t>
  </si>
  <si>
    <t>121-2</t>
  </si>
  <si>
    <t>Accounts Receivable - ISF (Back Accounts)</t>
  </si>
  <si>
    <t>1-03-01-010B</t>
  </si>
  <si>
    <t>1-03-01-010C</t>
  </si>
  <si>
    <t>1-03-01-010E</t>
  </si>
  <si>
    <t>301-A</t>
  </si>
  <si>
    <t>1-03-01-012</t>
  </si>
  <si>
    <t>1-03-03-010</t>
  </si>
  <si>
    <t>1-03-03-050</t>
  </si>
  <si>
    <t>1-03-03-030</t>
  </si>
  <si>
    <t>1-03-04-060</t>
  </si>
  <si>
    <t>1-03-04-070</t>
  </si>
  <si>
    <t>1-03-04-050</t>
  </si>
  <si>
    <t>1-03-99-010</t>
  </si>
  <si>
    <t>1-03-99-020</t>
  </si>
  <si>
    <t>301-B</t>
  </si>
  <si>
    <t>Allowance for Impairment-Due from Officers and Employees</t>
  </si>
  <si>
    <t>1-03-99-022</t>
  </si>
  <si>
    <t>1-03-99-990</t>
  </si>
  <si>
    <t>1-04-01-010</t>
  </si>
  <si>
    <t>157</t>
  </si>
  <si>
    <t>Property and Equipment for Distribution</t>
  </si>
  <si>
    <t>1-04-02-090</t>
  </si>
  <si>
    <t>1-04-04-010</t>
  </si>
  <si>
    <t>1-04-04-020</t>
  </si>
  <si>
    <t>158</t>
  </si>
  <si>
    <t>Non-Accountable Forms Inventory</t>
  </si>
  <si>
    <t>1-04-04-030</t>
  </si>
  <si>
    <t>159</t>
  </si>
  <si>
    <t>Drugs and Medicines Inventory</t>
  </si>
  <si>
    <t>1-04-04-060</t>
  </si>
  <si>
    <t>1-04-04-070</t>
  </si>
  <si>
    <t>1-04-04-080</t>
  </si>
  <si>
    <t>162</t>
  </si>
  <si>
    <t>Agricultural and Marine Supplies Inventory</t>
  </si>
  <si>
    <t>1-04-04-090</t>
  </si>
  <si>
    <t>1-04-04-100</t>
  </si>
  <si>
    <t>164</t>
  </si>
  <si>
    <t>Military, Police and Traffic Supplies Inventory</t>
  </si>
  <si>
    <t>1-04-04-110</t>
  </si>
  <si>
    <t>1-04-04-130</t>
  </si>
  <si>
    <t>166</t>
  </si>
  <si>
    <t>Electrical Supplies and Materials Inventory</t>
  </si>
  <si>
    <t>1-04-04-190</t>
  </si>
  <si>
    <t>1-04-04-990</t>
  </si>
  <si>
    <t>1-04-05-010</t>
  </si>
  <si>
    <t>1-04-05-020</t>
  </si>
  <si>
    <t>1-04-05-030</t>
  </si>
  <si>
    <t>1-04-05-040</t>
  </si>
  <si>
    <t>1-04-05-050</t>
  </si>
  <si>
    <t>1-04-05-060</t>
  </si>
  <si>
    <t>1-04-05-070</t>
  </si>
  <si>
    <t>1-04-05-080</t>
  </si>
  <si>
    <t>1-04-05-090</t>
  </si>
  <si>
    <t>1-04-05-100</t>
  </si>
  <si>
    <t>1-04-05-110</t>
  </si>
  <si>
    <t>1-04-05-120</t>
  </si>
  <si>
    <t>1-04-05-130</t>
  </si>
  <si>
    <t>Semi-Expendable Other Equipment</t>
  </si>
  <si>
    <t>1-04-05-990</t>
  </si>
  <si>
    <t>1-04-06-010</t>
  </si>
  <si>
    <t>1-04-06-020</t>
  </si>
  <si>
    <t>1-06-01-010</t>
  </si>
  <si>
    <t>1-06-02-990</t>
  </si>
  <si>
    <t>1-06-02-991</t>
  </si>
  <si>
    <t>1-06-03-010</t>
  </si>
  <si>
    <t>1-06-03-011</t>
  </si>
  <si>
    <t>1-06-03-040</t>
  </si>
  <si>
    <t>1-06-03-041</t>
  </si>
  <si>
    <t>1-06-03-050</t>
  </si>
  <si>
    <t>1-06-03-051</t>
  </si>
  <si>
    <t>1-06-04-010</t>
  </si>
  <si>
    <t>1-06-04-011</t>
  </si>
  <si>
    <t>1-06-04-990</t>
  </si>
  <si>
    <t>1-06-04-991</t>
  </si>
  <si>
    <t>1-06-05-010</t>
  </si>
  <si>
    <t>1-06-05-011</t>
  </si>
  <si>
    <t>1-06-05-020</t>
  </si>
  <si>
    <t>1-06-05-021</t>
  </si>
  <si>
    <t>1-06-05-030</t>
  </si>
  <si>
    <t>1-06-05-031</t>
  </si>
  <si>
    <t>1-06-05-040</t>
  </si>
  <si>
    <t>1-06-05-041</t>
  </si>
  <si>
    <t>1-06-05-050</t>
  </si>
  <si>
    <t>1-06-05-051</t>
  </si>
  <si>
    <t>1-06-05-070</t>
  </si>
  <si>
    <t>1-06-05-071</t>
  </si>
  <si>
    <t>1-06-05-080</t>
  </si>
  <si>
    <t>1-06-05-081</t>
  </si>
  <si>
    <t>1-06-05-090</t>
  </si>
  <si>
    <t>1-06-05-091</t>
  </si>
  <si>
    <t>1-06-05-100</t>
  </si>
  <si>
    <t>1-06-05-101</t>
  </si>
  <si>
    <t>1-06-05-110</t>
  </si>
  <si>
    <t>1-06-05-111</t>
  </si>
  <si>
    <t>1-06-05-130</t>
  </si>
  <si>
    <t>1-06-05-131</t>
  </si>
  <si>
    <t>1-06-05-140</t>
  </si>
  <si>
    <t>1-06-05-141</t>
  </si>
  <si>
    <t>1-06-05-990</t>
  </si>
  <si>
    <t>1-06-05-991</t>
  </si>
  <si>
    <t>1-06-06-010</t>
  </si>
  <si>
    <t>1-06-06-011</t>
  </si>
  <si>
    <t>1-06-06-030</t>
  </si>
  <si>
    <t>1-06-06-031</t>
  </si>
  <si>
    <t>1-06-06-040</t>
  </si>
  <si>
    <t>1-06-06-041</t>
  </si>
  <si>
    <t>1-06-06-990</t>
  </si>
  <si>
    <t>1-06-06-991</t>
  </si>
  <si>
    <t>1-06-07-010</t>
  </si>
  <si>
    <t>1-06-07-011</t>
  </si>
  <si>
    <t>1-06-07-020</t>
  </si>
  <si>
    <t>1-06-07-021</t>
  </si>
  <si>
    <t>270-Land Imp</t>
  </si>
  <si>
    <t>Construction in Progress- Land Improvements</t>
  </si>
  <si>
    <t>1-06-98-010</t>
  </si>
  <si>
    <t>270-Infra</t>
  </si>
  <si>
    <t xml:space="preserve">Construction in Progress-Infrastructure Assets </t>
  </si>
  <si>
    <t>1-06-98-020</t>
  </si>
  <si>
    <t>270-Bldg/OS</t>
  </si>
  <si>
    <t>Construction in Progress-Building and Other Structures</t>
  </si>
  <si>
    <t>1-06-98-030</t>
  </si>
  <si>
    <t>270-F&amp;F</t>
  </si>
  <si>
    <t>Construction in Progress-furniture &amp; Fixtures</t>
  </si>
  <si>
    <t>1-06-98-060</t>
  </si>
  <si>
    <t>1-06-98-990</t>
  </si>
  <si>
    <t>1-06-98-991</t>
  </si>
  <si>
    <t>280</t>
  </si>
  <si>
    <t>Computer Software</t>
  </si>
  <si>
    <t>1-08-02-010</t>
  </si>
  <si>
    <t>380</t>
  </si>
  <si>
    <t>Accumulated Amortization-Computer Software</t>
  </si>
  <si>
    <t>1-08-01-021</t>
  </si>
  <si>
    <t>281</t>
  </si>
  <si>
    <t>Other Intangible Assets</t>
  </si>
  <si>
    <t>1-08-01-990</t>
  </si>
  <si>
    <t>1-99-01-020</t>
  </si>
  <si>
    <t>105</t>
  </si>
  <si>
    <t>Advances for Operating Expenses</t>
  </si>
  <si>
    <t>1-99-01-010</t>
  </si>
  <si>
    <t>1-99-01-030</t>
  </si>
  <si>
    <t>1-99-01-040</t>
  </si>
  <si>
    <t>1-99-02-010</t>
  </si>
  <si>
    <t>1-99-02-020</t>
  </si>
  <si>
    <t>1-99-02-050</t>
  </si>
  <si>
    <t>1-99-02-990</t>
  </si>
  <si>
    <t>1-99-03-010</t>
  </si>
  <si>
    <t>1-99-03-020</t>
  </si>
  <si>
    <t>1-99-99-990A</t>
  </si>
  <si>
    <t>290A</t>
  </si>
  <si>
    <t>Other Assets- Unserviceable Assets</t>
  </si>
  <si>
    <t>1-99-99-990B</t>
  </si>
  <si>
    <t>1-99-99-991</t>
  </si>
  <si>
    <t>2-01-01-010</t>
  </si>
  <si>
    <t>2-01-01-020</t>
  </si>
  <si>
    <t>403-FO</t>
  </si>
  <si>
    <t>2-01-01-040</t>
  </si>
  <si>
    <t>2-01-02-040</t>
  </si>
  <si>
    <t>2-01-02-050</t>
  </si>
  <si>
    <t>2-02-01-010</t>
  </si>
  <si>
    <t>2-02-01-020</t>
  </si>
  <si>
    <t>2-02-01-030</t>
  </si>
  <si>
    <t>2-02-01-040</t>
  </si>
  <si>
    <t>2-02-01-050</t>
  </si>
  <si>
    <t>2-02-01-110</t>
  </si>
  <si>
    <t>2-02-01-090</t>
  </si>
  <si>
    <t>2-03-01-060</t>
  </si>
  <si>
    <t>2-03-01-070</t>
  </si>
  <si>
    <t>2-03-01-050</t>
  </si>
  <si>
    <t>425</t>
  </si>
  <si>
    <t>Trust Liabilities</t>
  </si>
  <si>
    <t>2-04-01-010</t>
  </si>
  <si>
    <t>2-04-01-040</t>
  </si>
  <si>
    <t>Trust Liabilities-Disallowances/Charges</t>
  </si>
  <si>
    <t>2-04-01-080</t>
  </si>
  <si>
    <t>Deferred Credits (Irrigation Service Fee)</t>
  </si>
  <si>
    <t>2-05-01-990A</t>
  </si>
  <si>
    <t>456-RO</t>
  </si>
  <si>
    <t>2-06-01-020</t>
  </si>
  <si>
    <t>456-FO</t>
  </si>
  <si>
    <t>2-99-99-990</t>
  </si>
  <si>
    <t>3-01-01-010</t>
  </si>
  <si>
    <t>3-03-01-010</t>
  </si>
  <si>
    <t>625-1</t>
  </si>
  <si>
    <t>Irrigation Service Fee- Principal (Current Account)</t>
  </si>
  <si>
    <t>4-02-01-990A</t>
  </si>
  <si>
    <t>Irrigation Service Fee- Principal (Back Account)</t>
  </si>
  <si>
    <t>4-02-01-990B</t>
  </si>
  <si>
    <t>Irrigation Service Fee- Principal (Back Account)-CAP</t>
  </si>
  <si>
    <t>4-02-01-990C</t>
  </si>
  <si>
    <t>4-02-01-990D</t>
  </si>
  <si>
    <t>CIS Amortization (Current Account)</t>
  </si>
  <si>
    <t>4-02-01-990E</t>
  </si>
  <si>
    <t>CIS Amortization (Back Account)</t>
  </si>
  <si>
    <t>4-02-01-990F</t>
  </si>
  <si>
    <t>4-02-01-990H</t>
  </si>
  <si>
    <t>4-02-01-990I</t>
  </si>
  <si>
    <t>4-02-01-990J</t>
  </si>
  <si>
    <t>4-02-01-990K</t>
  </si>
  <si>
    <t>642-1</t>
  </si>
  <si>
    <t>Equipment Rental</t>
  </si>
  <si>
    <t>4-02-02-050</t>
  </si>
  <si>
    <t>4-02-02-050A</t>
  </si>
  <si>
    <t>4-02-02-050B</t>
  </si>
  <si>
    <t>4-02-02-050C</t>
  </si>
  <si>
    <t>4-02-02-050D</t>
  </si>
  <si>
    <t>642-1E</t>
  </si>
  <si>
    <t>Income from NIA facilities/Dormitory operations</t>
  </si>
  <si>
    <t>4-02-02-050E</t>
  </si>
  <si>
    <t>4-02-02-130</t>
  </si>
  <si>
    <t>4-02-02-210</t>
  </si>
  <si>
    <t>4-02-01-140</t>
  </si>
  <si>
    <t>4-03-01-010</t>
  </si>
  <si>
    <t>4-03-01-030</t>
  </si>
  <si>
    <t>4-03-01-050</t>
  </si>
  <si>
    <t>4-03-01-060</t>
  </si>
  <si>
    <t>4-03-01-070</t>
  </si>
  <si>
    <t>4-05-01-170</t>
  </si>
  <si>
    <t>Miscellaneous Income-Bid Documents</t>
  </si>
  <si>
    <t>4-06-09-990A</t>
  </si>
  <si>
    <t>678-12</t>
  </si>
  <si>
    <t>Miscellaneous Income-Scrap of Fixed Assets</t>
  </si>
  <si>
    <t>4-06-09-990L</t>
  </si>
  <si>
    <t>Miscellaneous Income-Filing Fee/Certification</t>
  </si>
  <si>
    <t>4-06-09-990U</t>
  </si>
  <si>
    <t>Miscellaneous Income-Liquidated Damages</t>
  </si>
  <si>
    <t>4-06-09-990K</t>
  </si>
  <si>
    <t>678-13B</t>
  </si>
  <si>
    <t>Miscellaneous Income-Other Miscellaneous Income</t>
  </si>
  <si>
    <t>4-06-09-990V</t>
  </si>
  <si>
    <t>5-01-01-010</t>
  </si>
  <si>
    <t>5-01-01-020</t>
  </si>
  <si>
    <t>705A</t>
  </si>
  <si>
    <t>Salaries and Wages-Casual</t>
  </si>
  <si>
    <t>5-01-01-020A</t>
  </si>
  <si>
    <t>Personal Economic Relief Allowance (PERA)</t>
  </si>
  <si>
    <t>5-01-02-010</t>
  </si>
  <si>
    <t>5-01-02-020</t>
  </si>
  <si>
    <t>5-01-02-030</t>
  </si>
  <si>
    <t>5-01-02-040</t>
  </si>
  <si>
    <t>5-01-02-050</t>
  </si>
  <si>
    <t>5-01-02-060</t>
  </si>
  <si>
    <t>5-01-02-070</t>
  </si>
  <si>
    <t>5-01-02-080</t>
  </si>
  <si>
    <t>5-01-02-100</t>
  </si>
  <si>
    <t>5-01-02-110</t>
  </si>
  <si>
    <t>5-01-02-120</t>
  </si>
  <si>
    <t>5-01-02-130</t>
  </si>
  <si>
    <t>Year End Bonus</t>
  </si>
  <si>
    <t>5-01-02-140</t>
  </si>
  <si>
    <t>5-01-02-150</t>
  </si>
  <si>
    <t>726</t>
  </si>
  <si>
    <t>Mid-Year Bonus</t>
  </si>
  <si>
    <t>5-01-02-160</t>
  </si>
  <si>
    <t>Other Bonuses and Allowances - Collective Negotiation Agreement Incentive Allowance</t>
  </si>
  <si>
    <t>5-01-02-990D</t>
  </si>
  <si>
    <t>Other Bonuses and Allowances - Rice Subsidy Allowance</t>
  </si>
  <si>
    <t>5-01-02-990I</t>
  </si>
  <si>
    <t>5-01-02-990A</t>
  </si>
  <si>
    <t>5-01-02-990B</t>
  </si>
  <si>
    <t>5-01-02-990C</t>
  </si>
  <si>
    <t>5-01-02-990G</t>
  </si>
  <si>
    <t>719-11</t>
  </si>
  <si>
    <t>Other Bonuses and Allowances - Performace Based Bonus</t>
  </si>
  <si>
    <t>5-01-02-990K</t>
  </si>
  <si>
    <t>719-12</t>
  </si>
  <si>
    <t>Other Bonuses and Allowances - Personnel Enhancement Incentive</t>
  </si>
  <si>
    <t>5-01-02-990L</t>
  </si>
  <si>
    <t>719-13</t>
  </si>
  <si>
    <t>Other Bonuses and Allowances - SRI</t>
  </si>
  <si>
    <t>5-01-02-990M</t>
  </si>
  <si>
    <t>5-01-03-010</t>
  </si>
  <si>
    <t>5-01-03-020</t>
  </si>
  <si>
    <t>5-01-03-030</t>
  </si>
  <si>
    <t>5-01-03-040</t>
  </si>
  <si>
    <t>5-01-04-020</t>
  </si>
  <si>
    <t>5-01-04-030</t>
  </si>
  <si>
    <t>Other Personnel Benefits</t>
  </si>
  <si>
    <t>5-01-04-990</t>
  </si>
  <si>
    <t>5-02-01-010</t>
  </si>
  <si>
    <t>5-02-01-020</t>
  </si>
  <si>
    <t>5-02-02-010</t>
  </si>
  <si>
    <t>5-02-02-020</t>
  </si>
  <si>
    <t>5-02-03-010</t>
  </si>
  <si>
    <t>5-02-03-020</t>
  </si>
  <si>
    <t>757</t>
  </si>
  <si>
    <t>Non-Accountable Forms Expense</t>
  </si>
  <si>
    <t>5-02-03-030</t>
  </si>
  <si>
    <t>5-02-03-050</t>
  </si>
  <si>
    <t>5-02-03-070</t>
  </si>
  <si>
    <t>5-02-03-080</t>
  </si>
  <si>
    <t>5-02-03-090</t>
  </si>
  <si>
    <t>5-02-03-110</t>
  </si>
  <si>
    <t>5-02-03-120</t>
  </si>
  <si>
    <t>5-02-03-210</t>
  </si>
  <si>
    <t>5-02-03-220</t>
  </si>
  <si>
    <t>770</t>
  </si>
  <si>
    <t>Electrical Supplies and Materials Expense</t>
  </si>
  <si>
    <t>5-02-03-260</t>
  </si>
  <si>
    <t>762-2</t>
  </si>
  <si>
    <t>Housekeeping/Cleaning Supplies Expense</t>
  </si>
  <si>
    <t>5-02-03-280</t>
  </si>
  <si>
    <t>5-02-03-990</t>
  </si>
  <si>
    <t>5-02-04-010</t>
  </si>
  <si>
    <t>5-02-04-020</t>
  </si>
  <si>
    <t>5-02-04-990</t>
  </si>
  <si>
    <t>5-02-05-010</t>
  </si>
  <si>
    <t>5-02-05-020A</t>
  </si>
  <si>
    <t>5-02-05-020B</t>
  </si>
  <si>
    <t>5-02-05-030</t>
  </si>
  <si>
    <t>5-02-05-040</t>
  </si>
  <si>
    <t>5-02-06-010</t>
  </si>
  <si>
    <t>5-02-06-030</t>
  </si>
  <si>
    <t>5-02-11-010</t>
  </si>
  <si>
    <t>5-02-11-020</t>
  </si>
  <si>
    <t>5-02-11-030</t>
  </si>
  <si>
    <t>5-02-11-990</t>
  </si>
  <si>
    <t>5-02-12-020</t>
  </si>
  <si>
    <t>5-02-12-030</t>
  </si>
  <si>
    <t>5-02-12-990</t>
  </si>
  <si>
    <t>5-02-13-020</t>
  </si>
  <si>
    <t>Repairs and Maintenance-Infrastructure Assets - Water Supply Systems</t>
  </si>
  <si>
    <t>5-02-13-030B</t>
  </si>
  <si>
    <t xml:space="preserve">Repairs and Maintenance-Infrastructure Assets - Other Infrastructure Assets </t>
  </si>
  <si>
    <t>5-02-13-030E</t>
  </si>
  <si>
    <t>5-02-13-040A</t>
  </si>
  <si>
    <t>5-02-13-040C</t>
  </si>
  <si>
    <t>5-02-13-050A</t>
  </si>
  <si>
    <t>5-02-13-050B</t>
  </si>
  <si>
    <t>5-02-13-050C</t>
  </si>
  <si>
    <t>5-02-13-050F</t>
  </si>
  <si>
    <t>5-02-13-050G</t>
  </si>
  <si>
    <t>5-02-13-050H</t>
  </si>
  <si>
    <t>5-02-13-050I</t>
  </si>
  <si>
    <t>5-02-13-050J</t>
  </si>
  <si>
    <t>5-02-13-050K</t>
  </si>
  <si>
    <t>5-02-13-050L</t>
  </si>
  <si>
    <t>5-02-13-050M</t>
  </si>
  <si>
    <t>Repairs and Maintenance-Machinery and Equipment - Other Equipment</t>
  </si>
  <si>
    <t>5-02-13-050O</t>
  </si>
  <si>
    <t>5-02-13-060A</t>
  </si>
  <si>
    <t>5-02-13-060B</t>
  </si>
  <si>
    <t>5-02-13-060C</t>
  </si>
  <si>
    <t>5-02-13-060D</t>
  </si>
  <si>
    <t>5-02-13-070</t>
  </si>
  <si>
    <t xml:space="preserve">Repairs and Maintenance-Other Property, Plant and Equipment </t>
  </si>
  <si>
    <t>5-02-13-990</t>
  </si>
  <si>
    <t>5-02-14-070</t>
  </si>
  <si>
    <t>5-02-15-010</t>
  </si>
  <si>
    <t>5-02-15-020</t>
  </si>
  <si>
    <t>5-02-15-030</t>
  </si>
  <si>
    <t>883</t>
  </si>
  <si>
    <t>Labor and Wages</t>
  </si>
  <si>
    <t>5-02-16-010</t>
  </si>
  <si>
    <t>5-02-99-010</t>
  </si>
  <si>
    <t>5-02-99-020</t>
  </si>
  <si>
    <t>5-02-99-030</t>
  </si>
  <si>
    <t>5-02-99-040</t>
  </si>
  <si>
    <t>5-02-99-050</t>
  </si>
  <si>
    <t>5-02-99-060</t>
  </si>
  <si>
    <t>5-02-99-070</t>
  </si>
  <si>
    <t>5-02-99-080</t>
  </si>
  <si>
    <t>879</t>
  </si>
  <si>
    <t>Major Events and Conventions Expenses</t>
  </si>
  <si>
    <t>5-02-99-180</t>
  </si>
  <si>
    <t>OMOE- Meals &amp; Snacks</t>
  </si>
  <si>
    <t>884-2</t>
  </si>
  <si>
    <t>OMOE- Laboratory Analysis of Soil &amp; Water Sample</t>
  </si>
  <si>
    <t>OMOE- Contractual Services</t>
  </si>
  <si>
    <t>OMOE- Job Order</t>
  </si>
  <si>
    <t>884-5</t>
  </si>
  <si>
    <t>OMOE- Collection/Viability Bonus</t>
  </si>
  <si>
    <t>884-6</t>
  </si>
  <si>
    <t>OMOE- Collection Expenses</t>
  </si>
  <si>
    <t>884-7</t>
  </si>
  <si>
    <t>OMOE- Motor Cycle Allowance</t>
  </si>
  <si>
    <t>5-02-99-990G</t>
  </si>
  <si>
    <t>884-8</t>
  </si>
  <si>
    <t>OMOE- Sports</t>
  </si>
  <si>
    <t>5-02-99-990H</t>
  </si>
  <si>
    <t>884-9</t>
  </si>
  <si>
    <t>OMOE- Rice Subsidy Allowance</t>
  </si>
  <si>
    <t>5-02-99-990I</t>
  </si>
  <si>
    <t>884-10</t>
  </si>
  <si>
    <t>OMOE- Gratuity Pay</t>
  </si>
  <si>
    <t>5-02-99-990J</t>
  </si>
  <si>
    <t>884-11</t>
  </si>
  <si>
    <t>OMOE- OME- Annual Physical Exam</t>
  </si>
  <si>
    <t>5-02-99-990K</t>
  </si>
  <si>
    <t>884-12</t>
  </si>
  <si>
    <t>OMOE- OME- IA Remuneration for Operation &amp; Maintenance</t>
  </si>
  <si>
    <t>5-02-99-990L</t>
  </si>
  <si>
    <t>884-13</t>
  </si>
  <si>
    <t>OMOE- OME- COVID 19 Expenses</t>
  </si>
  <si>
    <t>5-02-99-990N</t>
  </si>
  <si>
    <t>884-14</t>
  </si>
  <si>
    <t>OMOE- OME- Various Expenses</t>
  </si>
  <si>
    <t>5-02-99-990M</t>
  </si>
  <si>
    <t>Depreciation-Other Land Improvements</t>
  </si>
  <si>
    <t>5-05-01-020B</t>
  </si>
  <si>
    <t>Depreciation-Infrastructure Assets - Water Supply Systems</t>
  </si>
  <si>
    <t>5-05-01-030C</t>
  </si>
  <si>
    <t>5-05-01-040A</t>
  </si>
  <si>
    <t>5-05-01-040C</t>
  </si>
  <si>
    <t>5-05-01-050A</t>
  </si>
  <si>
    <t>5-05-01-050B</t>
  </si>
  <si>
    <t>5-05-01-050C</t>
  </si>
  <si>
    <t>5-05-01-050D</t>
  </si>
  <si>
    <t>5-05-01-050F</t>
  </si>
  <si>
    <t>5-05-01-050G</t>
  </si>
  <si>
    <t>5-05-01-050H</t>
  </si>
  <si>
    <t>5-05-01-050I</t>
  </si>
  <si>
    <t>5-05-01-050L</t>
  </si>
  <si>
    <t>5-05-01-050M</t>
  </si>
  <si>
    <t>5-05-01-050P</t>
  </si>
  <si>
    <t>5-05-01-060A</t>
  </si>
  <si>
    <t>5-05-01-060B</t>
  </si>
  <si>
    <t>5-05-01-060C</t>
  </si>
  <si>
    <t>5-05-01-060D</t>
  </si>
  <si>
    <t>5-05-01-070A</t>
  </si>
  <si>
    <t>5-05-01-070B</t>
  </si>
  <si>
    <t>970-A</t>
  </si>
  <si>
    <t>Impairment Loss- Loans and Receivables</t>
  </si>
  <si>
    <t>5-05-03-030</t>
  </si>
  <si>
    <t>970-B</t>
  </si>
  <si>
    <t>Impairment Loss- Other Receivables</t>
  </si>
  <si>
    <t>5-05-03-060</t>
  </si>
  <si>
    <t>970-C</t>
  </si>
  <si>
    <t>Impairment Loss- Inventories</t>
  </si>
  <si>
    <t>5-05-03-070</t>
  </si>
  <si>
    <t>970-D</t>
  </si>
  <si>
    <t>Impairment Loss- Property,Planr and Equipment</t>
  </si>
  <si>
    <t>5-05-03-090</t>
  </si>
  <si>
    <t>111FO-COB</t>
  </si>
  <si>
    <t>Cash in Bank-Local Currency, Current Account - FO COB</t>
  </si>
  <si>
    <t>111FO-TRUST</t>
  </si>
  <si>
    <t>Cash in Bank-Local Currency, Current Account - FO TRUST</t>
  </si>
  <si>
    <t>1-01-02-02000ROLP</t>
  </si>
  <si>
    <t>1-01-02-02000RONIMF</t>
  </si>
  <si>
    <t>111RO-TRUST</t>
  </si>
  <si>
    <t>Cash in Bank-Local Currency, Current Account - RO Trust</t>
  </si>
  <si>
    <t>1010202000ROTrust</t>
  </si>
  <si>
    <t>111FO-SUBNISRIP</t>
  </si>
  <si>
    <t>Cash in Bank-Local Currency, Current Account - FO - nisrip</t>
  </si>
  <si>
    <t>10102020FOSUBNISRIP</t>
  </si>
  <si>
    <t>111RO-SUBNISRIP</t>
  </si>
  <si>
    <t>Cash in Bank-Local Currency, Current Account - RO - nisrip</t>
  </si>
  <si>
    <t>10102020ROSUBNISRIP</t>
  </si>
  <si>
    <t>205019900A</t>
  </si>
  <si>
    <t>2-05-01-990B</t>
  </si>
  <si>
    <t>454-3</t>
  </si>
  <si>
    <t>Other Deferred Credits</t>
  </si>
  <si>
    <t>205019900B</t>
  </si>
  <si>
    <t>2-05-01-990C</t>
  </si>
  <si>
    <t>205029900C</t>
  </si>
  <si>
    <t>2-05-02-990</t>
  </si>
  <si>
    <t>Mayla Rose Rafal</t>
  </si>
  <si>
    <t>ROCHELLE E. RABANAL, CPA</t>
  </si>
  <si>
    <t>Chief Corporate Accountant B</t>
  </si>
  <si>
    <t>Name of Bank: LBP-Urdaneta Branch</t>
  </si>
  <si>
    <t>Fund:</t>
  </si>
  <si>
    <t>Sub Code
(%)</t>
  </si>
  <si>
    <t>Check/Serial Number</t>
  </si>
  <si>
    <t>DV/Payroll Number</t>
  </si>
  <si>
    <t>ORS/BURS No.</t>
  </si>
  <si>
    <t>Responsibility Center Code</t>
  </si>
  <si>
    <t>Appendix 13</t>
  </si>
  <si>
    <t>ADA</t>
  </si>
  <si>
    <t xml:space="preserve">DV/Payroll No. </t>
  </si>
  <si>
    <t xml:space="preserve">Payee </t>
  </si>
  <si>
    <t>UACS Object Code</t>
  </si>
  <si>
    <t>Nature of Payment</t>
  </si>
  <si>
    <t>Serial No.</t>
  </si>
  <si>
    <t>CERTIFICATION</t>
  </si>
  <si>
    <t xml:space="preserve">I hereby certify on my official oath that the above is a true statement of all ADAs issued by me during </t>
  </si>
  <si>
    <t>Name and Signature of Disbursing Officer/Cashier</t>
  </si>
  <si>
    <t>Official Designation</t>
  </si>
  <si>
    <t>C E R T I F I C A T I O N</t>
  </si>
  <si>
    <t>were actually issued by me in payment for obligations shown in the attached disbursement vouchers/payroll.</t>
  </si>
  <si>
    <t>REPORT OF CHECKS ISSUED</t>
  </si>
  <si>
    <t>111FO</t>
  </si>
  <si>
    <t>Fund 501 COB (LBP Account # 0112-1157-49)</t>
  </si>
  <si>
    <t>Fund 501 CAPITAL OUTLAY (LBP Account # 0112-1157-49)</t>
  </si>
  <si>
    <t>Fund 501 COB O&amp;M (LBP Account # 0112-1157-49)</t>
  </si>
  <si>
    <t>NIA PANGASINAN IMO</t>
  </si>
  <si>
    <t>FRANCIS CARLO L. ZACARIAS</t>
  </si>
  <si>
    <t>Chief, Administrative &amp; Finance Section</t>
  </si>
  <si>
    <t>403</t>
  </si>
  <si>
    <t>debit memo</t>
  </si>
  <si>
    <t>2024-04-0270</t>
  </si>
  <si>
    <t>2024-04-0271</t>
  </si>
  <si>
    <t>2024-04-0272</t>
  </si>
  <si>
    <t>2024-04-0273</t>
  </si>
  <si>
    <t>2024-04-0274</t>
  </si>
  <si>
    <t>2024-04-0275</t>
  </si>
  <si>
    <t>2024-04-0276</t>
  </si>
  <si>
    <t>2024-04-0277</t>
  </si>
  <si>
    <t>2024-04-0278</t>
  </si>
  <si>
    <t>2024-04-0279</t>
  </si>
  <si>
    <t>2024-04-0280</t>
  </si>
  <si>
    <t>2024-04-0281</t>
  </si>
  <si>
    <t>2024-04-0282</t>
  </si>
  <si>
    <t>2024-04-0283</t>
  </si>
  <si>
    <t>2024-04-0284</t>
  </si>
  <si>
    <t>2024-04-0285</t>
  </si>
  <si>
    <t>2024-04-0286</t>
  </si>
  <si>
    <t>2024-04-0287</t>
  </si>
  <si>
    <t>2024-04-0288</t>
  </si>
  <si>
    <t>2024-04-0289</t>
  </si>
  <si>
    <t>2024-04-0290</t>
  </si>
  <si>
    <t>2024-04-0291</t>
  </si>
  <si>
    <t>2024-04-0292</t>
  </si>
  <si>
    <t>2024-04-0293</t>
  </si>
  <si>
    <t>2024-04-0294</t>
  </si>
  <si>
    <t>2024-04-0295</t>
  </si>
  <si>
    <t>2024-04-0296</t>
  </si>
  <si>
    <t>2024-04-0297</t>
  </si>
  <si>
    <t>2024-04-0298</t>
  </si>
  <si>
    <t>2024-04-0299</t>
  </si>
  <si>
    <t>2024-04-0300</t>
  </si>
  <si>
    <t>2024-04-0301</t>
  </si>
  <si>
    <t>2024-04-0302</t>
  </si>
  <si>
    <t>2024-04-0303</t>
  </si>
  <si>
    <t>2024-04-0304</t>
  </si>
  <si>
    <t>2024-04-0305</t>
  </si>
  <si>
    <t>2024-04-0306</t>
  </si>
  <si>
    <t>2024-04-0307</t>
  </si>
  <si>
    <t>2024-04-0308</t>
  </si>
  <si>
    <t>2024-04-0309</t>
  </si>
  <si>
    <t>2024-04-0310</t>
  </si>
  <si>
    <t>2024-04-0311</t>
  </si>
  <si>
    <t>2024-04-0312</t>
  </si>
  <si>
    <t>2024-04-0313</t>
  </si>
  <si>
    <t>2024-04-0314</t>
  </si>
  <si>
    <t>2024-04-0315</t>
  </si>
  <si>
    <t>2024-04-0316</t>
  </si>
  <si>
    <t>501-2024-180</t>
  </si>
  <si>
    <t>2024-04-0317</t>
  </si>
  <si>
    <t>2024-04-0318</t>
  </si>
  <si>
    <t>2024-04-0319</t>
  </si>
  <si>
    <t>2024-04-0320</t>
  </si>
  <si>
    <t>2024-04-0321</t>
  </si>
  <si>
    <t>2024-04-0322</t>
  </si>
  <si>
    <t>2024-04-0323</t>
  </si>
  <si>
    <t>2024-04-0324</t>
  </si>
  <si>
    <t>2024-04-0325</t>
  </si>
  <si>
    <t>2024-04-0326</t>
  </si>
  <si>
    <t>2024-04-0327</t>
  </si>
  <si>
    <t>2024-04-0328</t>
  </si>
  <si>
    <t>2024-04-0329</t>
  </si>
  <si>
    <t>2024-04-0330</t>
  </si>
  <si>
    <t>2024-04-0331</t>
  </si>
  <si>
    <t>2024-04-0332</t>
  </si>
  <si>
    <t>2024-04-0333</t>
  </si>
  <si>
    <t>2024-04-0334</t>
  </si>
  <si>
    <t>2024-04-0335</t>
  </si>
  <si>
    <t>2024-04-0336</t>
  </si>
  <si>
    <t>2024-04-0337</t>
  </si>
  <si>
    <t>2024-04-0338</t>
  </si>
  <si>
    <t>2024-04-0339</t>
  </si>
  <si>
    <t>2024-04-0340</t>
  </si>
  <si>
    <t>2024-04-0341</t>
  </si>
  <si>
    <t>2024-04-0342</t>
  </si>
  <si>
    <t>2024-04-0343</t>
  </si>
  <si>
    <t>2024-04-0344</t>
  </si>
  <si>
    <t>2024-04-0345</t>
  </si>
  <si>
    <t>2024-04-0346</t>
  </si>
  <si>
    <t>2024-04-0347</t>
  </si>
  <si>
    <t>2024-04-0348</t>
  </si>
  <si>
    <t>2024-04-0349</t>
  </si>
  <si>
    <t>2024-04-0350</t>
  </si>
  <si>
    <t>2024-04-0351</t>
  </si>
  <si>
    <t>2024-04-0352</t>
  </si>
  <si>
    <t>2024-04-0353</t>
  </si>
  <si>
    <t>2024-04-0354</t>
  </si>
  <si>
    <t>2024-04-0355</t>
  </si>
  <si>
    <t>2024-04-0356</t>
  </si>
  <si>
    <t>2024-04-0357</t>
  </si>
  <si>
    <t>2024-04-0358</t>
  </si>
  <si>
    <t>2024-04-0359</t>
  </si>
  <si>
    <t>2024-04-0360</t>
  </si>
  <si>
    <t>2024-04-0361</t>
  </si>
  <si>
    <t>2024-04-0362</t>
  </si>
  <si>
    <t>2024-04-0363</t>
  </si>
  <si>
    <t>2024-04-0364</t>
  </si>
  <si>
    <t>2024-04-0365</t>
  </si>
  <si>
    <t>2024-04-0366</t>
  </si>
  <si>
    <t>2024-04-0367</t>
  </si>
  <si>
    <t>2024-04-0368</t>
  </si>
  <si>
    <t>2024-04-0369</t>
  </si>
  <si>
    <t>2024-04-0370</t>
  </si>
  <si>
    <t>2024-04-0371</t>
  </si>
  <si>
    <t>2024-04-0372</t>
  </si>
  <si>
    <t>2024-04-0373</t>
  </si>
  <si>
    <t>2024-04-0374</t>
  </si>
  <si>
    <t>2024-04-0375</t>
  </si>
  <si>
    <t>2024-04-0376</t>
  </si>
  <si>
    <t>2024-04-0377</t>
  </si>
  <si>
    <t>2024-04-0378</t>
  </si>
  <si>
    <t>phic</t>
  </si>
  <si>
    <t>f/c</t>
  </si>
  <si>
    <t>cancellation 1817707 dtd 4/22</t>
  </si>
  <si>
    <t>CAncellation 1817740 dtd 4/25</t>
  </si>
  <si>
    <t>DEBIT MEMO</t>
  </si>
  <si>
    <t xml:space="preserve">  Chief, Administrative &amp; Finance                            </t>
  </si>
  <si>
    <t xml:space="preserve">Official Designation                                         </t>
  </si>
  <si>
    <t xml:space="preserve">        Date</t>
  </si>
  <si>
    <t xml:space="preserve">                            REPORT OF ADVICE TO DEBIT ACCOUNT ISSUED </t>
  </si>
  <si>
    <t>501-2024-044</t>
  </si>
  <si>
    <t>501-2024-076</t>
  </si>
  <si>
    <t>501-2024-074</t>
  </si>
  <si>
    <t>1-501-2024-074</t>
  </si>
  <si>
    <t xml:space="preserve">funding check </t>
  </si>
  <si>
    <t>501-2024-74</t>
  </si>
  <si>
    <t>G.S.I.S</t>
  </si>
  <si>
    <t>501-2024-078</t>
  </si>
  <si>
    <t>501-2024-204</t>
  </si>
  <si>
    <t>1-501-2024-204</t>
  </si>
  <si>
    <t>1-501-2024-180</t>
  </si>
  <si>
    <t>1-501-2024-</t>
  </si>
  <si>
    <t>501-204-074</t>
  </si>
  <si>
    <t>501-24-03-0166</t>
  </si>
  <si>
    <t>PHILIPPINE HEALTH INSURANCE CORPORATION</t>
  </si>
  <si>
    <t>Other MOOE</t>
  </si>
  <si>
    <t>PAYROLL-2024-06-0022</t>
  </si>
  <si>
    <t>PAYROLL-2024-06-0023</t>
  </si>
  <si>
    <t>PAYROLL-2024-05-0023</t>
  </si>
  <si>
    <t>1-501-2024-05-051</t>
  </si>
  <si>
    <t>PAYROLL-2024-06-0024</t>
  </si>
  <si>
    <t>PAYROLL-2024-05-00024</t>
  </si>
  <si>
    <t>1-501-2024-06-056</t>
  </si>
  <si>
    <t>PAYROLL-2024-06-0025</t>
  </si>
  <si>
    <t>1-501-2024-06-052</t>
  </si>
  <si>
    <t>1-501-2024-06-059</t>
  </si>
  <si>
    <t>1-501-2024-06-055</t>
  </si>
  <si>
    <t>PAYROLL-2024-06-0024-A</t>
  </si>
  <si>
    <t>JONALYN A. JULIAN</t>
  </si>
  <si>
    <t>Salary differential (CPCS New Rate) of NIA Pangasinan IMO/ CARP (COTERMINOUS) for the period May 3-31,2024</t>
  </si>
  <si>
    <t>Payment of Salaries and Allowances of Jerico T. Baraquio &amp; 2 Others of NIA Pangasinan IMO (CARP) for the period of for the period of May 16-31, 2024</t>
  </si>
  <si>
    <t>A.P. TAGARINO ENGINEERING AND CONSTRUCTION SERVICES</t>
  </si>
  <si>
    <t>JONALYN A. JULIAN &amp; 1  OTHER</t>
  </si>
  <si>
    <t>Payment of Salaries and Allowances of Jonalyn A. Julian &amp; 1 Other of NIA Pangasinan IMO (CARP) for the period of for the period of June 01-15, 2024</t>
  </si>
  <si>
    <t>Payment of Salaries and Allowances of Jerico T. Baraquio &amp; 2 Others of NIA Pangasinan IMO (CARP) for the period of for the period of June 01-15, 2024</t>
  </si>
  <si>
    <t>PHIC Premiums (Personal &amp; Government Shares) of Jonalyn A. Julian &amp; 1 other of NIA Pangasinan IMO (CARP), for the month of June, 2024</t>
  </si>
  <si>
    <t>PHIC Premiums (Personal &amp; Government Shares) of Jericho T. Baraquio &amp; 2 others of NIA Pangasinan IMO (CARP), for the month of June, 2024</t>
  </si>
  <si>
    <t>Payment of Salaries and Allowances of Jonalyn A. Julian &amp; 1 Other of NIA Pangasinan IMO (CARP) for the period of for the period of June 16-30, 2024</t>
  </si>
  <si>
    <t>240039 PS CY 2024</t>
  </si>
  <si>
    <t>111fo</t>
  </si>
  <si>
    <t>Funding Check from RO (Project Fund)</t>
  </si>
  <si>
    <t>501 CARP</t>
  </si>
  <si>
    <r>
      <t>Period Covered:</t>
    </r>
    <r>
      <rPr>
        <b/>
        <u/>
        <sz val="16"/>
        <rFont val="Cambria"/>
        <family val="1"/>
        <scheme val="major"/>
      </rPr>
      <t xml:space="preserve"> JUNE 1-30, 2024</t>
    </r>
  </si>
  <si>
    <r>
      <t xml:space="preserve">Entity Name : </t>
    </r>
    <r>
      <rPr>
        <b/>
        <u/>
        <sz val="14"/>
        <rFont val="Cambria"/>
        <family val="1"/>
        <scheme val="major"/>
      </rPr>
      <t>NIA-PIMO</t>
    </r>
  </si>
  <si>
    <r>
      <t xml:space="preserve">Fund Cluster : </t>
    </r>
    <r>
      <rPr>
        <b/>
        <u/>
        <sz val="14"/>
        <rFont val="Cambria"/>
        <family val="1"/>
        <scheme val="major"/>
      </rPr>
      <t>501 CARP</t>
    </r>
  </si>
  <si>
    <r>
      <t xml:space="preserve">Report No.: </t>
    </r>
    <r>
      <rPr>
        <b/>
        <u/>
        <sz val="14"/>
        <rFont val="Cambria"/>
        <family val="1"/>
        <scheme val="major"/>
      </rPr>
      <t>2024-06-001</t>
    </r>
  </si>
  <si>
    <r>
      <t xml:space="preserve">Bank Name/Account No. : </t>
    </r>
    <r>
      <rPr>
        <b/>
        <u/>
        <sz val="14"/>
        <rFont val="Cambria"/>
        <family val="1"/>
        <scheme val="major"/>
      </rPr>
      <t>LBP /0112-1157-30</t>
    </r>
  </si>
  <si>
    <r>
      <t>the period stated above for which ADA Nos.</t>
    </r>
    <r>
      <rPr>
        <u/>
        <sz val="13"/>
        <rFont val="Cambria"/>
        <family val="1"/>
        <scheme val="major"/>
      </rPr>
      <t xml:space="preserve"> </t>
    </r>
    <r>
      <rPr>
        <sz val="13"/>
        <rFont val="Cambria"/>
        <family val="1"/>
        <scheme val="major"/>
      </rPr>
      <t xml:space="preserve">inclusive, were actually issued by me in the amounts shown thereon. </t>
    </r>
  </si>
  <si>
    <t>PHIC-2024-06-0045</t>
  </si>
  <si>
    <t>PHIC-2024-06-0046</t>
  </si>
  <si>
    <t>1-501-2024-05-052</t>
  </si>
  <si>
    <t xml:space="preserve">tatement  of   all   checks issued by   me   during  the period  stated above for which Check Nos. 1799920 TO 1799936 inclusive, </t>
  </si>
  <si>
    <t xml:space="preserve">     I  hereby certify on my official oath that this Report of Checks Issued in 3 sheet(s) is a full, true and correct </t>
  </si>
  <si>
    <t>Account No. : 0112-1157-30</t>
  </si>
  <si>
    <t>MALOU S. FERRER</t>
  </si>
  <si>
    <t>Data Encoder</t>
  </si>
  <si>
    <t>I hereby certifiy on my official oath that this Cash in Bank Regsiter in 17 sheets is a full, true and correct  statement of all checks issued by me during the period stated above for which Check Nos. 1799920-1799936  inclusive, were actually issued by me in payment for obligation shown in the attached disbursement voucher/payroll.</t>
  </si>
  <si>
    <t>J. BARAQUIO &amp; 2 OTHERS</t>
  </si>
  <si>
    <t>JULY  01-31, 2024</t>
  </si>
  <si>
    <t>PAYROLL-2024-07-0026</t>
  </si>
  <si>
    <t>1-501-2024-06-060</t>
  </si>
  <si>
    <t>JERICO BARAQUIO AND 2 OTHERS</t>
  </si>
  <si>
    <t>Payment of Salaries and Allowances of Jerico T. Baraquio &amp; 2 Others of NIA Pangasinan IMO (CARP) for the period of for the period of June 16-30, 2024</t>
  </si>
  <si>
    <t>2024-07-0097</t>
  </si>
  <si>
    <t>1799937</t>
  </si>
  <si>
    <t>1-501-2024-07-030</t>
  </si>
  <si>
    <t>PROCUREMENT SERVICE</t>
  </si>
  <si>
    <t>Payment of office supplies (20 unit caculator, compact &amp; 5 others) for use of Pangasinan IMO (for stocks)</t>
  </si>
  <si>
    <t>1799938</t>
  </si>
  <si>
    <t>2024-07-0098</t>
  </si>
  <si>
    <t>1-501-2024-06-024</t>
  </si>
  <si>
    <t>240061 Capital Outlay- Ambayoan RIS Esperanza Area CY 2024</t>
  </si>
  <si>
    <t>1799939</t>
  </si>
  <si>
    <t>2024-07-0999</t>
  </si>
  <si>
    <t>VYRAGUS CONSTRUCTION</t>
  </si>
  <si>
    <t>1799940</t>
  </si>
  <si>
    <t>2024-07-0100</t>
  </si>
  <si>
    <t>1-501-2024-02-03</t>
  </si>
  <si>
    <t>Payment of retention deducted on the 1st partial payment of VYRAGUS CONTSTRUCTION under contract no. R1-PIMO-20-09-006 in connection with the CATUDAY DWIP (EXT'N)- PACKAGE 1(CARP-IC CY 2023 located in Bolinao, Pangasinan</t>
  </si>
  <si>
    <t>1799941</t>
  </si>
  <si>
    <t>2024-07-101</t>
  </si>
  <si>
    <t>1-501-2024-06-027</t>
  </si>
  <si>
    <t>Payment of contract under R1-PIMO-24-04-074 in connection with the AMBAYOAN RIS-ESPERANZA AREA (CARP-IC CY 2024) located at Sta. Maria, Pangasinan</t>
  </si>
  <si>
    <t>240061 Capital Outlay- Bangan Oda SPIP CY 2024</t>
  </si>
  <si>
    <t>Payment of Salaries and Allowances of Jerico T. Baraquio &amp; 2 Others of NIA Pangasinan IMO (CARP) for the period of for the period of July 1-15, 2024</t>
  </si>
  <si>
    <t>PAYROLL-2024-07-0027</t>
  </si>
  <si>
    <t>1-501-2024-07-061</t>
  </si>
  <si>
    <t>240001 Capital Outlay-Pangaoan SPIP CY 2023</t>
  </si>
  <si>
    <t>1799942</t>
  </si>
  <si>
    <t>2024-07-0103</t>
  </si>
  <si>
    <t>1-501-2024-07-032</t>
  </si>
  <si>
    <t>CASA DEL CAMBA HOTEL AND RESTAURANT</t>
  </si>
  <si>
    <t>Payment of meals and snacks served during the conduct of Membership Orientation of Asosasyon ng Magsasaka ng San Miguel Burgos inc. on May 16,2024 at Brgy San Miguel, Burgos, Pangasinan</t>
  </si>
  <si>
    <t>1799943</t>
  </si>
  <si>
    <t>2024-07-0104</t>
  </si>
  <si>
    <t>1-501-2024-07-033</t>
  </si>
  <si>
    <t>Payment of meals and snacks served during the conduct of Membership Orientation of Catuday Farmer Agricutural Development Association (FDA) on June 4,2024 at Brgy Catuday, Bolinao, Pangasinan</t>
  </si>
  <si>
    <t>PAYROLL-2024-07-0028</t>
  </si>
  <si>
    <t>1-501-2024-07-065</t>
  </si>
  <si>
    <t>JONALYN A. JULIAN AND 1 OTHER</t>
  </si>
  <si>
    <t>Payment of Salaries and Allowances of Jonalyn A. Julian and 1 Other of NIA Pangasinan IMO CARP  (Coterminous) for the period of for the period of July 16-31, 2024</t>
  </si>
  <si>
    <t>1-501-2024-02-003</t>
  </si>
  <si>
    <t>Third and final payment of contract under R1-PIMO-23-09-066 in connection with the CATUDAY DWIP (EXT'N)-PACKAGE 1 (CARP-IC CY 2023) located in Bolinao, Pangasinan</t>
  </si>
  <si>
    <t>270-infra</t>
  </si>
  <si>
    <t>PHIC-2024-07-0047</t>
  </si>
  <si>
    <t>1-501-2024-07-068</t>
  </si>
  <si>
    <t>PHIC Premiums (Personal &amp; Government Shares) of Jonalyn A. Julian &amp; 1 other of NIA Pangasinan IMO (CARP), for the month of July, 2024</t>
  </si>
  <si>
    <t>PHIC-2024-07-0048</t>
  </si>
  <si>
    <t>1-501-2024-07-064</t>
  </si>
  <si>
    <t>2024-07-104</t>
  </si>
  <si>
    <t>2024-07-105</t>
  </si>
  <si>
    <t>BIR</t>
  </si>
  <si>
    <t>2024-07-106</t>
  </si>
  <si>
    <t>2024-07-107</t>
  </si>
  <si>
    <t>2024-07-108</t>
  </si>
  <si>
    <t>Payment of Salaries and Allowances of Jonalyn A. Julian and 1 Other of NIA Pangasinan IMO CARP  (Coterminous) for the period of for the period of July 1-15, 2024</t>
  </si>
  <si>
    <t>PAYROLL-2024-07-0028-A</t>
  </si>
  <si>
    <t>1799949</t>
  </si>
  <si>
    <t>2024-07-0109</t>
  </si>
  <si>
    <t>1-501-2024-07-035</t>
  </si>
  <si>
    <t>INFINITE ICT SOLUTIONS CO.</t>
  </si>
  <si>
    <t>Payment of ICT equipment (2 set Computer, Desktop &amp; 2 others) for use of PIMO- Engineering Section/CARP-IC Personnel</t>
  </si>
  <si>
    <t>HDMF 2024-07-0001</t>
  </si>
  <si>
    <t>HDMF ST CASUAL CARP JULY 2024</t>
  </si>
  <si>
    <t>HDMF 2024-07-0002</t>
  </si>
  <si>
    <t>HDMF PREMIUMS CASUAL CARP JULY 2024</t>
  </si>
  <si>
    <t xml:space="preserve">HDMF Multi-Purpose Loan (MPL) of C. Basanes and 1 other (Casual) </t>
  </si>
  <si>
    <t>HDMF Premiums of Jerico T. Baraquio &amp; 2 others for the month of July 2024</t>
  </si>
  <si>
    <t>1-501-2024-07-063</t>
  </si>
  <si>
    <t>HDMF 2024-07-0003</t>
  </si>
  <si>
    <t>HDMF MP2 COTERMINOUS CARP JULY 2024</t>
  </si>
  <si>
    <t>HDMF MP2 of Jonalyn A. Julian for the month of July, 2024</t>
  </si>
  <si>
    <t>200039 PS CY 2024</t>
  </si>
  <si>
    <t>HDMF 2024-07-0004</t>
  </si>
  <si>
    <t>HDMF ST COTERMINOUS CARP JULY 2024</t>
  </si>
  <si>
    <t>HDMF Multi-Purpose Loan (MPL) of Shalimar E. Velasco for the month of July</t>
  </si>
  <si>
    <t>HDMF 2024-07-0005</t>
  </si>
  <si>
    <t>HDMF PREMIUMS COTERMINOUS CARP JULY 2024</t>
  </si>
  <si>
    <t>HDMF Premiums of Jonalyn A. Julian  &amp; 1 other for the month of July 2024</t>
  </si>
  <si>
    <t>1799950</t>
  </si>
  <si>
    <t>2024-07-0110</t>
  </si>
  <si>
    <t>1-501-2024-07-038</t>
  </si>
  <si>
    <t>ALCEL CONSTRUCTION</t>
  </si>
  <si>
    <t>Payment of contract  (15%  Advance payment) under R1-PIMO-24-04-077 in connection with the BANGAN ODA SPIP  (CARP-IC CY 2024) located at Agno, Pangasinan</t>
  </si>
  <si>
    <t>Payment of contract  (15%  Advance payment) under R1-PIMO-24-04-031 in connection with the CONSTRUCTION OF UPPER BANILA CIS  (CARP-IC CY 2024) located at Umingan, Pangasinan</t>
  </si>
  <si>
    <t>1799951</t>
  </si>
  <si>
    <t>2024-07-0111</t>
  </si>
  <si>
    <t>1-501-2024-028</t>
  </si>
  <si>
    <t>Payment of contract  (15%  Advance payment) under R1-PIMO-24-04-078 in connection with theMAGSAYSAY SPIP  (CARP-IC CY 2024) located at Agno, Pangasinan</t>
  </si>
  <si>
    <t>1799952</t>
  </si>
  <si>
    <t>2024-07-0112</t>
  </si>
  <si>
    <t>1-501-2024-02-004</t>
  </si>
  <si>
    <t xml:space="preserve">DIAMOND KIM ENTERPRISES </t>
  </si>
  <si>
    <t>270-INFRA</t>
  </si>
  <si>
    <t>1799953</t>
  </si>
  <si>
    <t>2024-07-0113</t>
  </si>
  <si>
    <t>1-501-2024-02-005</t>
  </si>
  <si>
    <t>MAÑALAC CONSTRUCTION AND SUPPLY</t>
  </si>
  <si>
    <t>First (1st) and final payment of contract no. R1-PIMO-23-09-067 in connection with the Catuday DWIP (EXT'N)-PACKAGE 2 (CARP-IC CY 2023) located in Bolinao, Pangasinan</t>
  </si>
  <si>
    <t>First (1st) partial payment of contract no. R1-PIMO-23-10-068 in connection with the CONSTRUCTION OF AGNO RIS (CARP-IC CY 2023) located in San Mnauel, Pangasinan</t>
  </si>
  <si>
    <t>1799944</t>
  </si>
  <si>
    <t>1-501-2024-07-066</t>
  </si>
  <si>
    <t>G.S.I.S Premium of Shalimar V. Godoy and 1 other of NIA Pangasinan IMO(CARP) fo the month of July 2024</t>
  </si>
  <si>
    <t>1799947</t>
  </si>
  <si>
    <t>G.S.I.S Premium of Jerico T. Baraquio  and 2 othesr of NIA Pangasinan IMO(CASUAL-CARP-IC) fo the month of July 2024</t>
  </si>
  <si>
    <t>1-501-2024-07-062</t>
  </si>
  <si>
    <t>1799954</t>
  </si>
  <si>
    <t>1-501-2024-06-025</t>
  </si>
  <si>
    <t>2024-07-0114</t>
  </si>
  <si>
    <t>LP LOCQUIAO CONSTRUCTION AND UPPLY</t>
  </si>
  <si>
    <t>Payment of contract  (15%  Advance payment) under R1-PIMO-24-04-075 in connection with the MILAGROSA CIS &amp; EXT'N. (CALAPUGAN AREA)  (CARP-IC CY 2024) located at Natividad , Pangasinan</t>
  </si>
  <si>
    <t>1799955</t>
  </si>
  <si>
    <t>1-501-2024-07-037</t>
  </si>
  <si>
    <t>RYAN A. RIVERA</t>
  </si>
  <si>
    <t>Reimburse the amount paid for the vehicle parts for NIA-PIMO  with plate no. NGB 3449</t>
  </si>
  <si>
    <t>2024-07-0115</t>
  </si>
  <si>
    <t>2024-07-0116</t>
  </si>
  <si>
    <t>1799956</t>
  </si>
  <si>
    <t>1-501-2024-02-007</t>
  </si>
  <si>
    <t>JHI CONSTRUCTION AND SUPPLY</t>
  </si>
  <si>
    <t>First (1st) partial payment of contract no. R1-PIMO-23-11-074 in connection with the CONSTRUCTION OF MASA-FLORENDA SWIP (CARP-IC CY 2023) located in Balungao, Pangasinan</t>
  </si>
  <si>
    <t>1799948</t>
  </si>
  <si>
    <t>1-501-2024-07-034</t>
  </si>
  <si>
    <t xml:space="preserve">Payment of Office supplies (2 rolls tape, masking, 24mm &amp; 3 others) for use of CARP-IC (IA Trainings and Office Supplies) </t>
  </si>
  <si>
    <t>1799945</t>
  </si>
  <si>
    <t>Witholding tax of Jonalyn A. Julian of NIA Pangasinan IMO (CARP) for te month of July 2024</t>
  </si>
  <si>
    <t>1799946</t>
  </si>
  <si>
    <t>Witholding tax of Jerico T. Baraquio and 2 others of NIA Pangasinan IMO (casual- CARP) for tHe month of July 2024</t>
  </si>
  <si>
    <t>1807396</t>
  </si>
  <si>
    <t>1799957</t>
  </si>
  <si>
    <t>1-501-2024-07-040</t>
  </si>
  <si>
    <t>ECHIMESCO OFFICE SOLUTIONS MARKETING</t>
  </si>
  <si>
    <t xml:space="preserve">Payment of Office equipment ( 2 units Visitor's Chair) for use of NIA-PIMO Ofice of the Irrigation Manager </t>
  </si>
  <si>
    <t>1799958</t>
  </si>
  <si>
    <t>2024-07-0117</t>
  </si>
  <si>
    <t>LBP-URDANETA FOR THE ACCOUNT OF BIR NIA-PPIO (501-CARP) 000 916 415 174</t>
  </si>
  <si>
    <t>Witholding of final VAT (5%) of various suppliers, contractors of Pangasinan Irrigation Management Office, Urdaneta City for the month of July 2024</t>
  </si>
  <si>
    <t>1799959</t>
  </si>
  <si>
    <t>2024-07-0118</t>
  </si>
  <si>
    <t>Witholdig of Income Tax (2% &amp;1%)of various suppliers/contractors of  Pangasinan Irrigation Management Office, Urdaneta City for the month of July 2024</t>
  </si>
  <si>
    <t>1799960</t>
  </si>
  <si>
    <t>2024-07-0119</t>
  </si>
  <si>
    <t>1799961</t>
  </si>
  <si>
    <t>2024-07-0120</t>
  </si>
  <si>
    <t>Percentage Tx (3%) of vrious f various suppliers, contractors of Pangasinan Irrigation Management Office, Urdaneta City for the month of July 2024</t>
  </si>
  <si>
    <t>240001 Capital Outlay Pangaoan SPIP CY 2023</t>
  </si>
  <si>
    <t>240087 MOOE IDP- Masa Florenda SWIP CY 2023</t>
  </si>
  <si>
    <t>240061 CAPITAL OUTLAY-MILAGROSA CIS &amp; EXT'N. (CALAPUGAN AREA) CY 2024</t>
  </si>
  <si>
    <t>240001 CAPITAL OUTLAY-CATUDAY DWIP 63,246.16, 316,686.38, 240001 CAPITAL OUTLAY-AGNO RIS REPAIR 206,934.22, CAPITAL OUTLAY-MASA FLORENDA SWIP 461,908.61</t>
  </si>
  <si>
    <t>240001 Capital Outlay-  Catuday DWIP CY 2023</t>
  </si>
  <si>
    <t>240087 MOOE-IDP-San Miguel SPIP CY 2023</t>
  </si>
  <si>
    <t>240087 MOOE IDP-  Catuday DWIP CY 2023</t>
  </si>
  <si>
    <t>240001 Capital Outlay- Catuday DWIP CY 2023</t>
  </si>
  <si>
    <t>240098 Capital Outlay-Upper Banila CIS CY 2024</t>
  </si>
  <si>
    <t>240061 Capital Outlay-Magsaysay SPIP CY 2024</t>
  </si>
  <si>
    <t>240001 Capital Outlay- Agno RIS - Repair CY 2023</t>
  </si>
  <si>
    <t>240001 Capital Outlay - Masa Florenda SWIP CY 2023</t>
  </si>
  <si>
    <t>240001 Capital Outlay-Catuday DWIP CY 2023 - 15,998.21, 339.29</t>
  </si>
  <si>
    <t>240087 MOOE-IDP-San Miguel SPIP CY 2023-396.00, 240087 MOOE-IDP - Catuday DWIP 396.00</t>
  </si>
  <si>
    <t>PHIC Premiums (Personal &amp; Government Shares) of Jericho T. Baraquio &amp; 2 others of NIA Pangasinan IMO (CARP), for the month of July, 2024</t>
  </si>
  <si>
    <t>240001 Capital Outlay - Catuday DWIP CY 2023 - 25,298.46,  3199.64, 63,337.28, 67.86, 240087 MOOE- IDP San Miguel SPIP CY 2023- 264.00, 240087 MOOE-IDP Catuday DWIP CY 2023 - 264.00, 240001 Capital Outlay - Agno RIS Repair CY 2023 - 82,773.69, 240001 Capital Outlay Masa Florenda SWIP CY 2023 - 184763.44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</si>
</sst>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&quot;P&quot;#,##0.00_);\(&quot;P&quot;#,##0.00\)"/>
    <numFmt numFmtId="167" formatCode="_(&quot;P&quot;* #,##0.00_);_(&quot;P&quot;* \(#,##0.00\);_(&quot;P&quot;* &quot;-&quot;??_);_(@_)"/>
    <numFmt numFmtId="168" formatCode="&quot;For the month ended&quot;\ mmmm\ d\,\ yyyy"/>
    <numFmt numFmtId="169" formatCode="mm/dd/yyyy"/>
    <numFmt numFmtId="170" formatCode="mmmm\ &quot;01-&quot;dd\,\ yyyy"/>
    <numFmt numFmtId="171" formatCode="[$-3409]mmmm\ dd\,\ yyyy;@"/>
    <numFmt numFmtId="172" formatCode="mm/dd/yy;@"/>
    <numFmt numFmtId="173" formatCode="mmmm\ &quot;1-&quot;dd\,\ yyyy"/>
    <numFmt numFmtId="174" formatCode="&quot;Beginning Balance as of &quot;mmmm\ &quot;01&quot;\,\ yyyy"/>
    <numFmt numFmtId="175" formatCode="[$-3409]dd\-mmm\-yy;@"/>
    <numFmt numFmtId="176" formatCode="_(\ #,##0.00_);_(\ \(#,##0.00\);_(\ &quot;-&quot;??_);_(@_)"/>
    <numFmt numFmtId="177" formatCode="\ #,##0.00;\(\ \(#,##0.00\);\(\ &quot;0&quot;??\);\(@_)"/>
    <numFmt numFmtId="178" formatCode="mm/dd/yyyy;@"/>
  </numFmts>
  <fonts count="69" x14ac:knownFonts="1">
    <font>
      <sz val="12"/>
      <name val="Times New Roman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2"/>
      <name val="Times New Roman"/>
      <family val="1"/>
    </font>
    <font>
      <sz val="10"/>
      <name val="Arial"/>
      <family val="2"/>
    </font>
    <font>
      <sz val="15"/>
      <name val="Matura MT Script Capitals"/>
      <family val="4"/>
    </font>
    <font>
      <b/>
      <sz val="18"/>
      <name val="Monotype Corsiva"/>
      <family val="4"/>
    </font>
    <font>
      <sz val="14"/>
      <name val="Times New Roman"/>
      <family val="1"/>
    </font>
    <font>
      <b/>
      <sz val="12"/>
      <color rgb="FF002060"/>
      <name val="Times New Roman"/>
      <family val="1"/>
    </font>
    <font>
      <b/>
      <sz val="12"/>
      <color rgb="FFFF0000"/>
      <name val="Times New Roman"/>
      <family val="1"/>
    </font>
    <font>
      <b/>
      <sz val="18"/>
      <name val="Times New Roman"/>
      <family val="1"/>
    </font>
    <font>
      <b/>
      <sz val="15"/>
      <name val="Times New Roman"/>
      <family val="1"/>
    </font>
    <font>
      <b/>
      <u/>
      <sz val="12"/>
      <name val="Times New Roman"/>
      <family val="1"/>
    </font>
    <font>
      <sz val="12"/>
      <color rgb="FFC00000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12"/>
      <color rgb="FF0070C0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name val="Calibri"/>
      <family val="2"/>
      <scheme val="minor"/>
    </font>
    <font>
      <sz val="9"/>
      <color theme="1"/>
      <name val="Times New Roman"/>
      <family val="1"/>
    </font>
    <font>
      <sz val="6"/>
      <color theme="1"/>
      <name val="Times New Roman"/>
      <family val="1"/>
    </font>
    <font>
      <sz val="8"/>
      <name val="Times New Roman"/>
      <family val="1"/>
    </font>
    <font>
      <b/>
      <sz val="12"/>
      <name val="Calibri"/>
      <family val="2"/>
      <scheme val="minor"/>
    </font>
    <font>
      <sz val="12"/>
      <name val="Calibri"/>
      <family val="2"/>
    </font>
    <font>
      <sz val="12"/>
      <color theme="1"/>
      <name val="Calibri"/>
      <family val="2"/>
    </font>
    <font>
      <sz val="12"/>
      <color rgb="FFFF0000"/>
      <name val="Calibri"/>
      <family val="2"/>
      <scheme val="minor"/>
    </font>
    <font>
      <b/>
      <sz val="14"/>
      <name val="Times New Roman"/>
      <family val="1"/>
    </font>
    <font>
      <b/>
      <sz val="13"/>
      <name val="Times New Roman"/>
      <family val="1"/>
    </font>
    <font>
      <sz val="11"/>
      <name val="Times New Roman"/>
      <family val="1"/>
    </font>
    <font>
      <i/>
      <sz val="14"/>
      <name val="Times New Roman"/>
      <family val="1"/>
    </font>
    <font>
      <sz val="11"/>
      <color theme="1"/>
      <name val="Trajan Pro"/>
      <family val="1"/>
    </font>
    <font>
      <sz val="11"/>
      <color theme="1"/>
      <name val="Times New Roman"/>
      <family val="1"/>
    </font>
    <font>
      <b/>
      <sz val="13"/>
      <color theme="1"/>
      <name val="Trajan Pro"/>
      <family val="1"/>
    </font>
    <font>
      <sz val="10"/>
      <color theme="1"/>
      <name val="Trajan Pro"/>
      <family val="1"/>
    </font>
    <font>
      <sz val="13"/>
      <name val="Times New Roman"/>
      <family val="1"/>
    </font>
    <font>
      <u/>
      <sz val="11"/>
      <color theme="10"/>
      <name val="Calibri"/>
      <family val="2"/>
      <scheme val="minor"/>
    </font>
    <font>
      <sz val="12"/>
      <name val="Arial"/>
      <family val="2"/>
    </font>
    <font>
      <sz val="14"/>
      <name val="Cambria"/>
      <family val="1"/>
      <scheme val="major"/>
    </font>
    <font>
      <sz val="16"/>
      <name val="Times New Roman"/>
      <family val="1"/>
    </font>
    <font>
      <b/>
      <sz val="24"/>
      <name val="Times New Roman"/>
      <family val="1"/>
    </font>
    <font>
      <sz val="18"/>
      <name val="Times New Roman"/>
      <family val="1"/>
    </font>
    <font>
      <b/>
      <u/>
      <sz val="18"/>
      <name val="Times New Roman"/>
      <family val="1"/>
    </font>
    <font>
      <sz val="8"/>
      <name val="Times New Roman"/>
      <family val="1"/>
    </font>
    <font>
      <sz val="8"/>
      <name val="Times New Roman"/>
      <family val="1"/>
    </font>
    <font>
      <sz val="12"/>
      <name val="Cambria"/>
      <family val="1"/>
      <scheme val="major"/>
    </font>
    <font>
      <b/>
      <sz val="12"/>
      <name val="Cambria"/>
      <family val="1"/>
      <scheme val="major"/>
    </font>
    <font>
      <b/>
      <sz val="12"/>
      <color rgb="FFFF0000"/>
      <name val="Cambria"/>
      <family val="1"/>
      <scheme val="major"/>
    </font>
    <font>
      <b/>
      <sz val="18"/>
      <name val="Cambria"/>
      <family val="1"/>
      <scheme val="major"/>
    </font>
    <font>
      <i/>
      <sz val="14"/>
      <name val="Cambria"/>
      <family val="1"/>
      <scheme val="major"/>
    </font>
    <font>
      <b/>
      <sz val="16"/>
      <name val="Cambria"/>
      <family val="1"/>
      <scheme val="major"/>
    </font>
    <font>
      <b/>
      <u/>
      <sz val="16"/>
      <name val="Cambria"/>
      <family val="1"/>
      <scheme val="major"/>
    </font>
    <font>
      <sz val="10"/>
      <color theme="1"/>
      <name val="Cambria"/>
      <family val="1"/>
      <scheme val="major"/>
    </font>
    <font>
      <u/>
      <sz val="11"/>
      <name val="Cambria"/>
      <family val="1"/>
      <scheme val="major"/>
    </font>
    <font>
      <b/>
      <sz val="11"/>
      <name val="Cambria"/>
      <family val="1"/>
      <scheme val="major"/>
    </font>
    <font>
      <sz val="11"/>
      <name val="Cambria"/>
      <family val="1"/>
      <scheme val="major"/>
    </font>
    <font>
      <b/>
      <sz val="14"/>
      <name val="Cambria"/>
      <family val="1"/>
      <scheme val="major"/>
    </font>
    <font>
      <b/>
      <u/>
      <sz val="14"/>
      <name val="Cambria"/>
      <family val="1"/>
      <scheme val="major"/>
    </font>
    <font>
      <b/>
      <sz val="13"/>
      <name val="Cambria"/>
      <family val="1"/>
      <scheme val="major"/>
    </font>
    <font>
      <sz val="13"/>
      <name val="Cambria"/>
      <family val="1"/>
      <scheme val="major"/>
    </font>
    <font>
      <u/>
      <sz val="13"/>
      <name val="Cambria"/>
      <family val="1"/>
      <scheme val="major"/>
    </font>
    <font>
      <b/>
      <u/>
      <sz val="13"/>
      <name val="Cambria"/>
      <family val="1"/>
      <scheme val="major"/>
    </font>
    <font>
      <sz val="13"/>
      <color theme="1"/>
      <name val="Cambria"/>
      <family val="1"/>
      <scheme val="major"/>
    </font>
    <font>
      <sz val="16"/>
      <name val="Cambria"/>
      <family val="1"/>
      <scheme val="major"/>
    </font>
    <font>
      <sz val="16"/>
      <color theme="1"/>
      <name val="Cambria"/>
      <family val="1"/>
      <scheme val="major"/>
    </font>
    <font>
      <sz val="18"/>
      <name val="Cambria"/>
      <family val="1"/>
      <scheme val="major"/>
    </font>
    <font>
      <b/>
      <sz val="14"/>
      <color rgb="FFFF0000"/>
      <name val="Cambria"/>
      <family val="1"/>
      <scheme val="major"/>
    </font>
    <font>
      <sz val="15"/>
      <name val="Cambria"/>
      <family val="1"/>
      <scheme val="major"/>
    </font>
    <font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gray0625">
        <fgColor indexed="8"/>
      </patternFill>
    </fill>
    <fill>
      <patternFill patternType="gray125">
        <fgColor indexed="53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80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1">
    <xf numFmtId="0" fontId="0" fillId="0" borderId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2" fillId="0" borderId="0"/>
    <xf numFmtId="0" fontId="4" fillId="0" borderId="0"/>
    <xf numFmtId="43" fontId="1" fillId="0" borderId="0" applyFont="0" applyFill="0" applyBorder="0" applyAlignment="0" applyProtection="0"/>
    <xf numFmtId="0" fontId="36" fillId="0" borderId="0" applyNumberFormat="0" applyFill="0" applyBorder="0" applyAlignment="0" applyProtection="0"/>
  </cellStyleXfs>
  <cellXfs count="590">
    <xf numFmtId="0" fontId="0" fillId="0" borderId="0" xfId="0"/>
    <xf numFmtId="0" fontId="2" fillId="0" borderId="0" xfId="0" applyFont="1" applyProtection="1">
      <protection locked="0"/>
    </xf>
    <xf numFmtId="167" fontId="2" fillId="0" borderId="3" xfId="2" applyFont="1" applyBorder="1" applyAlignment="1">
      <alignment horizontal="center"/>
    </xf>
    <xf numFmtId="165" fontId="2" fillId="0" borderId="3" xfId="1" applyFont="1" applyBorder="1" applyAlignment="1">
      <alignment horizontal="center"/>
    </xf>
    <xf numFmtId="0" fontId="5" fillId="0" borderId="0" xfId="3" applyFont="1" applyAlignment="1">
      <alignment horizontal="centerContinuous"/>
    </xf>
    <xf numFmtId="0" fontId="6" fillId="0" borderId="0" xfId="3" applyFont="1" applyAlignment="1">
      <alignment horizontal="centerContinuous"/>
    </xf>
    <xf numFmtId="0" fontId="4" fillId="0" borderId="0" xfId="3"/>
    <xf numFmtId="0" fontId="3" fillId="0" borderId="0" xfId="3" applyFont="1" applyAlignment="1">
      <alignment horizontal="centerContinuous"/>
    </xf>
    <xf numFmtId="0" fontId="2" fillId="0" borderId="0" xfId="3" applyFont="1" applyAlignment="1">
      <alignment horizontal="centerContinuous"/>
    </xf>
    <xf numFmtId="0" fontId="4" fillId="0" borderId="0" xfId="3" applyAlignment="1">
      <alignment horizontal="centerContinuous"/>
    </xf>
    <xf numFmtId="0" fontId="4" fillId="0" borderId="1" xfId="3" applyBorder="1" applyAlignment="1">
      <alignment horizontal="centerContinuous"/>
    </xf>
    <xf numFmtId="168" fontId="2" fillId="0" borderId="0" xfId="0" applyNumberFormat="1" applyFont="1" applyAlignment="1">
      <alignment horizontal="centerContinuous" vertical="center"/>
    </xf>
    <xf numFmtId="0" fontId="7" fillId="0" borderId="0" xfId="3" applyFont="1" applyAlignment="1">
      <alignment horizontal="centerContinuous"/>
    </xf>
    <xf numFmtId="0" fontId="2" fillId="0" borderId="9" xfId="3" applyFont="1" applyBorder="1" applyAlignment="1">
      <alignment horizontal="left" indent="1"/>
    </xf>
    <xf numFmtId="167" fontId="2" fillId="0" borderId="2" xfId="2" applyFont="1" applyBorder="1" applyAlignment="1">
      <alignment horizontal="center"/>
    </xf>
    <xf numFmtId="165" fontId="2" fillId="0" borderId="10" xfId="4" applyFont="1" applyBorder="1" applyAlignment="1">
      <alignment horizontal="center"/>
    </xf>
    <xf numFmtId="165" fontId="2" fillId="0" borderId="2" xfId="4" applyFont="1" applyBorder="1" applyAlignment="1">
      <alignment horizontal="center"/>
    </xf>
    <xf numFmtId="0" fontId="2" fillId="0" borderId="9" xfId="3" applyFont="1" applyBorder="1" applyAlignment="1">
      <alignment horizontal="left" indent="3"/>
    </xf>
    <xf numFmtId="167" fontId="2" fillId="0" borderId="10" xfId="2" applyFont="1" applyBorder="1" applyAlignment="1">
      <alignment horizontal="center"/>
    </xf>
    <xf numFmtId="0" fontId="3" fillId="2" borderId="7" xfId="3" applyFont="1" applyFill="1" applyBorder="1" applyAlignment="1">
      <alignment horizontal="center"/>
    </xf>
    <xf numFmtId="165" fontId="2" fillId="2" borderId="5" xfId="3" applyNumberFormat="1" applyFont="1" applyFill="1" applyBorder="1" applyAlignment="1">
      <alignment horizontal="center"/>
    </xf>
    <xf numFmtId="167" fontId="3" fillId="0" borderId="5" xfId="2" applyFont="1" applyBorder="1" applyAlignment="1">
      <alignment horizontal="center"/>
    </xf>
    <xf numFmtId="167" fontId="3" fillId="0" borderId="8" xfId="2" applyFont="1" applyBorder="1" applyAlignment="1">
      <alignment horizontal="center"/>
    </xf>
    <xf numFmtId="0" fontId="2" fillId="0" borderId="0" xfId="3" applyFont="1"/>
    <xf numFmtId="166" fontId="2" fillId="0" borderId="0" xfId="0" applyNumberFormat="1" applyFont="1" applyAlignment="1">
      <alignment vertical="center"/>
    </xf>
    <xf numFmtId="166" fontId="2" fillId="0" borderId="0" xfId="3" applyNumberFormat="1" applyFont="1"/>
    <xf numFmtId="165" fontId="2" fillId="0" borderId="0" xfId="3" applyNumberFormat="1" applyFont="1"/>
    <xf numFmtId="165" fontId="2" fillId="0" borderId="0" xfId="3" applyNumberFormat="1" applyFont="1" applyAlignment="1">
      <alignment horizontal="center"/>
    </xf>
    <xf numFmtId="165" fontId="2" fillId="0" borderId="2" xfId="1" applyFont="1" applyBorder="1" applyAlignment="1">
      <alignment horizontal="center"/>
    </xf>
    <xf numFmtId="165" fontId="2" fillId="0" borderId="10" xfId="1" applyFont="1" applyBorder="1" applyAlignment="1">
      <alignment horizontal="center"/>
    </xf>
    <xf numFmtId="165" fontId="3" fillId="0" borderId="0" xfId="0" applyNumberFormat="1" applyFont="1" applyAlignment="1">
      <alignment horizontal="centerContinuous"/>
    </xf>
    <xf numFmtId="165" fontId="2" fillId="0" borderId="3" xfId="1" applyFont="1" applyBorder="1" applyAlignment="1" applyProtection="1">
      <alignment horizontal="center"/>
      <protection locked="0"/>
    </xf>
    <xf numFmtId="0" fontId="3" fillId="2" borderId="6" xfId="3" applyFont="1" applyFill="1" applyBorder="1" applyAlignment="1">
      <alignment horizontal="center" vertical="center" wrapText="1"/>
    </xf>
    <xf numFmtId="0" fontId="3" fillId="2" borderId="11" xfId="3" applyFont="1" applyFill="1" applyBorder="1" applyAlignment="1">
      <alignment horizontal="center" vertical="center" wrapText="1"/>
    </xf>
    <xf numFmtId="0" fontId="3" fillId="2" borderId="4" xfId="3" applyFont="1" applyFill="1" applyBorder="1" applyAlignment="1">
      <alignment horizontal="center" vertical="center" wrapText="1"/>
    </xf>
    <xf numFmtId="0" fontId="3" fillId="2" borderId="12" xfId="3" applyFont="1" applyFill="1" applyBorder="1" applyAlignment="1">
      <alignment horizontal="center" vertical="center" wrapText="1"/>
    </xf>
    <xf numFmtId="49" fontId="2" fillId="0" borderId="3" xfId="0" applyNumberFormat="1" applyFont="1" applyBorder="1" applyAlignment="1" applyProtection="1">
      <alignment horizontal="center"/>
      <protection locked="0"/>
    </xf>
    <xf numFmtId="165" fontId="2" fillId="0" borderId="3" xfId="4" applyFont="1" applyBorder="1" applyAlignment="1">
      <alignment horizontal="center"/>
    </xf>
    <xf numFmtId="0" fontId="2" fillId="0" borderId="0" xfId="0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/>
    <xf numFmtId="0" fontId="10" fillId="0" borderId="16" xfId="0" applyFont="1" applyBorder="1" applyAlignment="1">
      <alignment horizontal="centerContinuous" vertical="center"/>
    </xf>
    <xf numFmtId="0" fontId="11" fillId="0" borderId="17" xfId="0" applyFont="1" applyBorder="1" applyAlignment="1">
      <alignment horizontal="centerContinuous" vertical="center"/>
    </xf>
    <xf numFmtId="0" fontId="11" fillId="0" borderId="18" xfId="0" applyFont="1" applyBorder="1" applyAlignment="1">
      <alignment horizontal="centerContinuous" vertical="center"/>
    </xf>
    <xf numFmtId="0" fontId="0" fillId="0" borderId="0" xfId="0" applyAlignment="1">
      <alignment horizontal="centerContinuous"/>
    </xf>
    <xf numFmtId="0" fontId="0" fillId="0" borderId="19" xfId="0" applyBorder="1" applyAlignment="1">
      <alignment horizontal="centerContinuous"/>
    </xf>
    <xf numFmtId="0" fontId="0" fillId="0" borderId="1" xfId="0" applyBorder="1"/>
    <xf numFmtId="0" fontId="2" fillId="0" borderId="1" xfId="0" applyFont="1" applyBorder="1" applyAlignment="1">
      <alignment horizontal="centerContinuous"/>
    </xf>
    <xf numFmtId="0" fontId="0" fillId="0" borderId="23" xfId="0" applyBorder="1" applyAlignment="1">
      <alignment horizontal="centerContinuous"/>
    </xf>
    <xf numFmtId="0" fontId="0" fillId="0" borderId="24" xfId="0" applyBorder="1" applyAlignment="1">
      <alignment horizontal="centerContinuous"/>
    </xf>
    <xf numFmtId="0" fontId="0" fillId="0" borderId="25" xfId="0" applyBorder="1" applyAlignment="1">
      <alignment horizontal="centerContinuous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2" fillId="0" borderId="16" xfId="0" applyFont="1" applyBorder="1"/>
    <xf numFmtId="0" fontId="2" fillId="0" borderId="17" xfId="0" applyFont="1" applyBorder="1"/>
    <xf numFmtId="0" fontId="2" fillId="0" borderId="17" xfId="0" applyFont="1" applyBorder="1" applyAlignment="1">
      <alignment horizontal="center"/>
    </xf>
    <xf numFmtId="0" fontId="2" fillId="0" borderId="18" xfId="0" applyFont="1" applyBorder="1"/>
    <xf numFmtId="0" fontId="2" fillId="0" borderId="1" xfId="0" applyFont="1" applyBorder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/>
    </xf>
    <xf numFmtId="0" fontId="2" fillId="0" borderId="19" xfId="0" applyFont="1" applyBorder="1"/>
    <xf numFmtId="0" fontId="2" fillId="0" borderId="23" xfId="0" applyFont="1" applyBorder="1"/>
    <xf numFmtId="0" fontId="2" fillId="0" borderId="24" xfId="0" applyFont="1" applyBorder="1"/>
    <xf numFmtId="0" fontId="2" fillId="0" borderId="25" xfId="0" applyFont="1" applyBorder="1"/>
    <xf numFmtId="0" fontId="3" fillId="0" borderId="16" xfId="0" applyFont="1" applyBorder="1"/>
    <xf numFmtId="0" fontId="0" fillId="0" borderId="17" xfId="0" applyBorder="1"/>
    <xf numFmtId="0" fontId="0" fillId="0" borderId="45" xfId="0" applyBorder="1"/>
    <xf numFmtId="0" fontId="0" fillId="0" borderId="17" xfId="0" applyBorder="1" applyAlignment="1">
      <alignment horizontal="left" indent="1"/>
    </xf>
    <xf numFmtId="0" fontId="2" fillId="0" borderId="1" xfId="0" applyFont="1" applyBorder="1" applyAlignment="1">
      <alignment horizontal="left" indent="1"/>
    </xf>
    <xf numFmtId="0" fontId="0" fillId="0" borderId="46" xfId="0" applyBorder="1" applyAlignment="1">
      <alignment horizontal="left" indent="1"/>
    </xf>
    <xf numFmtId="0" fontId="0" fillId="0" borderId="0" xfId="0" applyAlignment="1">
      <alignment horizontal="left" indent="1"/>
    </xf>
    <xf numFmtId="39" fontId="2" fillId="0" borderId="0" xfId="1" applyNumberFormat="1" applyFont="1" applyBorder="1" applyProtection="1"/>
    <xf numFmtId="39" fontId="2" fillId="0" borderId="19" xfId="1" applyNumberFormat="1" applyFont="1" applyBorder="1" applyProtection="1"/>
    <xf numFmtId="0" fontId="0" fillId="0" borderId="46" xfId="0" applyBorder="1"/>
    <xf numFmtId="0" fontId="0" fillId="0" borderId="19" xfId="0" applyBorder="1"/>
    <xf numFmtId="0" fontId="2" fillId="0" borderId="0" xfId="0" applyFont="1" applyAlignment="1">
      <alignment horizontal="center"/>
    </xf>
    <xf numFmtId="165" fontId="2" fillId="0" borderId="2" xfId="1" applyFont="1" applyBorder="1" applyProtection="1"/>
    <xf numFmtId="0" fontId="2" fillId="0" borderId="2" xfId="0" applyFont="1" applyBorder="1" applyAlignment="1">
      <alignment horizontal="center"/>
    </xf>
    <xf numFmtId="0" fontId="2" fillId="0" borderId="2" xfId="0" applyFont="1" applyBorder="1"/>
    <xf numFmtId="0" fontId="2" fillId="0" borderId="13" xfId="0" applyFont="1" applyBorder="1"/>
    <xf numFmtId="0" fontId="3" fillId="0" borderId="33" xfId="0" applyFont="1" applyBorder="1" applyAlignment="1">
      <alignment horizontal="center" vertical="center"/>
    </xf>
    <xf numFmtId="0" fontId="3" fillId="0" borderId="0" xfId="0" applyFont="1" applyAlignment="1">
      <alignment horizontal="centerContinuous" vertical="center"/>
    </xf>
    <xf numFmtId="0" fontId="2" fillId="0" borderId="0" xfId="0" applyFont="1" applyAlignment="1">
      <alignment horizontal="centerContinuous" vertical="center"/>
    </xf>
    <xf numFmtId="165" fontId="2" fillId="0" borderId="0" xfId="1" applyFont="1" applyAlignment="1" applyProtection="1">
      <alignment horizontal="centerContinuous" vertical="center"/>
    </xf>
    <xf numFmtId="0" fontId="2" fillId="0" borderId="0" xfId="0" applyFont="1" applyAlignment="1">
      <alignment vertical="center"/>
    </xf>
    <xf numFmtId="173" fontId="12" fillId="0" borderId="0" xfId="0" applyNumberFormat="1" applyFont="1" applyAlignment="1">
      <alignment horizontal="centerContinuous" vertical="center"/>
    </xf>
    <xf numFmtId="0" fontId="2" fillId="0" borderId="0" xfId="0" applyFont="1" applyAlignment="1">
      <alignment horizontal="left" vertical="center"/>
    </xf>
    <xf numFmtId="165" fontId="3" fillId="0" borderId="0" xfId="1" applyFont="1" applyAlignment="1" applyProtection="1">
      <alignment horizontal="left" vertical="center"/>
    </xf>
    <xf numFmtId="165" fontId="2" fillId="0" borderId="0" xfId="1" applyFont="1" applyAlignment="1" applyProtection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65" fontId="0" fillId="0" borderId="0" xfId="1" applyFont="1" applyAlignment="1" applyProtection="1">
      <alignment vertical="center"/>
    </xf>
    <xf numFmtId="0" fontId="12" fillId="0" borderId="1" xfId="0" applyFont="1" applyBorder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/>
    <xf numFmtId="0" fontId="0" fillId="0" borderId="48" xfId="0" pivotButton="1" applyBorder="1"/>
    <xf numFmtId="0" fontId="0" fillId="0" borderId="48" xfId="0" applyBorder="1" applyAlignment="1">
      <alignment horizontal="left"/>
    </xf>
    <xf numFmtId="0" fontId="0" fillId="0" borderId="48" xfId="0" applyBorder="1"/>
    <xf numFmtId="165" fontId="0" fillId="0" borderId="48" xfId="0" applyNumberFormat="1" applyBorder="1"/>
    <xf numFmtId="165" fontId="0" fillId="0" borderId="0" xfId="0" applyNumberFormat="1"/>
    <xf numFmtId="0" fontId="2" fillId="0" borderId="48" xfId="0" applyFont="1" applyBorder="1" applyAlignment="1">
      <alignment horizontal="center"/>
    </xf>
    <xf numFmtId="0" fontId="3" fillId="3" borderId="58" xfId="0" applyFont="1" applyFill="1" applyBorder="1" applyAlignment="1">
      <alignment horizontal="center"/>
    </xf>
    <xf numFmtId="0" fontId="14" fillId="0" borderId="24" xfId="0" applyFont="1" applyBorder="1" applyAlignment="1">
      <alignment horizontal="centerContinuous"/>
    </xf>
    <xf numFmtId="0" fontId="15" fillId="0" borderId="24" xfId="0" applyFont="1" applyBorder="1" applyAlignment="1">
      <alignment horizontal="centerContinuous"/>
    </xf>
    <xf numFmtId="0" fontId="14" fillId="0" borderId="25" xfId="0" applyFont="1" applyBorder="1" applyAlignment="1">
      <alignment horizontal="centerContinuous"/>
    </xf>
    <xf numFmtId="0" fontId="2" fillId="0" borderId="46" xfId="0" applyFont="1" applyBorder="1" applyAlignment="1">
      <alignment horizontal="left" indent="1"/>
    </xf>
    <xf numFmtId="0" fontId="2" fillId="0" borderId="0" xfId="0" applyFont="1" applyAlignment="1">
      <alignment shrinkToFit="1"/>
    </xf>
    <xf numFmtId="0" fontId="13" fillId="0" borderId="48" xfId="0" applyFont="1" applyBorder="1"/>
    <xf numFmtId="0" fontId="9" fillId="0" borderId="48" xfId="0" applyFont="1" applyBorder="1"/>
    <xf numFmtId="0" fontId="16" fillId="0" borderId="48" xfId="0" applyFont="1" applyBorder="1"/>
    <xf numFmtId="0" fontId="2" fillId="0" borderId="48" xfId="0" applyFont="1" applyBorder="1"/>
    <xf numFmtId="0" fontId="3" fillId="5" borderId="48" xfId="0" applyFont="1" applyFill="1" applyBorder="1" applyAlignment="1" applyProtection="1">
      <alignment horizontal="center" shrinkToFit="1"/>
      <protection locked="0"/>
    </xf>
    <xf numFmtId="0" fontId="2" fillId="5" borderId="48" xfId="0" applyFont="1" applyFill="1" applyBorder="1" applyAlignment="1" applyProtection="1">
      <alignment horizontal="center" shrinkToFit="1"/>
      <protection locked="0"/>
    </xf>
    <xf numFmtId="0" fontId="3" fillId="0" borderId="1" xfId="0" applyFont="1" applyBorder="1" applyAlignment="1">
      <alignment horizontal="centerContinuous"/>
    </xf>
    <xf numFmtId="0" fontId="3" fillId="0" borderId="46" xfId="0" applyFont="1" applyBorder="1" applyAlignment="1">
      <alignment horizontal="centerContinuous"/>
    </xf>
    <xf numFmtId="0" fontId="14" fillId="0" borderId="23" xfId="0" applyFont="1" applyBorder="1" applyAlignment="1">
      <alignment horizontal="centerContinuous"/>
    </xf>
    <xf numFmtId="0" fontId="14" fillId="0" borderId="47" xfId="0" applyFont="1" applyBorder="1" applyAlignment="1">
      <alignment horizontal="centerContinuous"/>
    </xf>
    <xf numFmtId="0" fontId="8" fillId="5" borderId="48" xfId="0" applyFont="1" applyFill="1" applyBorder="1" applyAlignment="1" applyProtection="1">
      <alignment shrinkToFit="1"/>
      <protection locked="0"/>
    </xf>
    <xf numFmtId="171" fontId="8" fillId="5" borderId="48" xfId="0" applyNumberFormat="1" applyFont="1" applyFill="1" applyBorder="1" applyAlignment="1" applyProtection="1">
      <alignment horizontal="left" shrinkToFit="1"/>
      <protection locked="0"/>
    </xf>
    <xf numFmtId="0" fontId="9" fillId="0" borderId="0" xfId="0" applyFont="1"/>
    <xf numFmtId="0" fontId="2" fillId="0" borderId="48" xfId="0" applyFont="1" applyBorder="1" applyAlignment="1" applyProtection="1">
      <alignment horizontal="center"/>
      <protection locked="0"/>
    </xf>
    <xf numFmtId="0" fontId="2" fillId="0" borderId="59" xfId="0" applyFont="1" applyBorder="1" applyAlignment="1" applyProtection="1">
      <alignment horizontal="center"/>
      <protection locked="0"/>
    </xf>
    <xf numFmtId="0" fontId="17" fillId="6" borderId="61" xfId="0" applyFont="1" applyFill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  <xf numFmtId="165" fontId="17" fillId="0" borderId="13" xfId="1" applyFont="1" applyFill="1" applyBorder="1" applyAlignment="1" applyProtection="1">
      <alignment horizontal="center" vertical="center"/>
    </xf>
    <xf numFmtId="165" fontId="17" fillId="6" borderId="62" xfId="1" applyFont="1" applyFill="1" applyBorder="1" applyAlignment="1" applyProtection="1">
      <alignment horizontal="center" vertical="center"/>
    </xf>
    <xf numFmtId="0" fontId="17" fillId="6" borderId="13" xfId="0" applyFont="1" applyFill="1" applyBorder="1" applyAlignment="1">
      <alignment horizontal="center" vertical="center" wrapText="1"/>
    </xf>
    <xf numFmtId="49" fontId="2" fillId="0" borderId="3" xfId="1" applyNumberFormat="1" applyFont="1" applyBorder="1" applyAlignment="1" applyProtection="1">
      <alignment horizontal="center"/>
      <protection locked="0"/>
    </xf>
    <xf numFmtId="0" fontId="3" fillId="0" borderId="0" xfId="0" applyFon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171" fontId="3" fillId="0" borderId="0" xfId="0" applyNumberFormat="1" applyFont="1" applyAlignment="1" applyProtection="1">
      <alignment horizontal="left" vertical="center"/>
      <protection locked="0"/>
    </xf>
    <xf numFmtId="165" fontId="0" fillId="0" borderId="48" xfId="1" applyFont="1" applyBorder="1" applyAlignment="1">
      <alignment vertical="center"/>
    </xf>
    <xf numFmtId="49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left" vertical="center" wrapText="1"/>
    </xf>
    <xf numFmtId="165" fontId="2" fillId="0" borderId="0" xfId="1" applyFont="1" applyAlignment="1" applyProtection="1">
      <alignment horizontal="center" vertical="center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2" fillId="0" borderId="38" xfId="0" applyNumberFormat="1" applyFont="1" applyBorder="1" applyAlignment="1" applyProtection="1">
      <alignment horizontal="center"/>
      <protection locked="0"/>
    </xf>
    <xf numFmtId="0" fontId="2" fillId="0" borderId="3" xfId="0" applyFont="1" applyBorder="1" applyAlignment="1" applyProtection="1">
      <alignment horizontal="center" shrinkToFit="1"/>
      <protection locked="0"/>
    </xf>
    <xf numFmtId="172" fontId="0" fillId="0" borderId="48" xfId="0" applyNumberFormat="1" applyBorder="1" applyAlignment="1" applyProtection="1">
      <alignment horizontal="center" vertical="center"/>
      <protection locked="0"/>
    </xf>
    <xf numFmtId="49" fontId="0" fillId="0" borderId="48" xfId="0" applyNumberFormat="1" applyBorder="1" applyAlignment="1" applyProtection="1">
      <alignment vertical="center" wrapText="1"/>
      <protection locked="0"/>
    </xf>
    <xf numFmtId="49" fontId="2" fillId="0" borderId="48" xfId="0" applyNumberFormat="1" applyFont="1" applyBorder="1" applyAlignment="1" applyProtection="1">
      <alignment vertical="center" wrapText="1"/>
      <protection locked="0"/>
    </xf>
    <xf numFmtId="165" fontId="0" fillId="0" borderId="48" xfId="1" applyFont="1" applyBorder="1" applyAlignment="1" applyProtection="1">
      <alignment vertical="center"/>
      <protection locked="0"/>
    </xf>
    <xf numFmtId="49" fontId="0" fillId="0" borderId="48" xfId="0" applyNumberFormat="1" applyBorder="1" applyAlignment="1" applyProtection="1">
      <alignment vertical="center"/>
      <protection locked="0"/>
    </xf>
    <xf numFmtId="49" fontId="3" fillId="0" borderId="0" xfId="0" applyNumberFormat="1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alignment horizontal="left"/>
      <protection locked="0"/>
    </xf>
    <xf numFmtId="0" fontId="3" fillId="8" borderId="48" xfId="0" applyFont="1" applyFill="1" applyBorder="1" applyAlignment="1">
      <alignment horizontal="center" vertical="center"/>
    </xf>
    <xf numFmtId="165" fontId="17" fillId="0" borderId="62" xfId="1" applyFont="1" applyFill="1" applyBorder="1" applyAlignment="1" applyProtection="1">
      <alignment horizontal="center" vertical="center"/>
    </xf>
    <xf numFmtId="0" fontId="0" fillId="0" borderId="48" xfId="0" applyBorder="1" applyAlignment="1">
      <alignment horizontal="center"/>
    </xf>
    <xf numFmtId="165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3" fillId="0" borderId="0" xfId="1" applyFont="1" applyFill="1" applyAlignment="1" applyProtection="1">
      <alignment horizontal="left" vertical="center"/>
    </xf>
    <xf numFmtId="0" fontId="2" fillId="0" borderId="14" xfId="0" applyFont="1" applyBorder="1" applyAlignment="1">
      <alignment horizontal="left"/>
    </xf>
    <xf numFmtId="0" fontId="2" fillId="0" borderId="3" xfId="0" applyFont="1" applyBorder="1" applyAlignment="1">
      <alignment horizontal="center"/>
    </xf>
    <xf numFmtId="0" fontId="2" fillId="0" borderId="58" xfId="0" applyFont="1" applyBorder="1" applyAlignment="1">
      <alignment horizontal="left"/>
    </xf>
    <xf numFmtId="0" fontId="2" fillId="0" borderId="59" xfId="0" applyFont="1" applyBorder="1"/>
    <xf numFmtId="0" fontId="2" fillId="0" borderId="63" xfId="0" applyFont="1" applyBorder="1" applyAlignment="1">
      <alignment horizontal="center"/>
    </xf>
    <xf numFmtId="0" fontId="18" fillId="10" borderId="48" xfId="0" applyFont="1" applyFill="1" applyBorder="1"/>
    <xf numFmtId="0" fontId="18" fillId="11" borderId="48" xfId="0" applyFont="1" applyFill="1" applyBorder="1"/>
    <xf numFmtId="0" fontId="18" fillId="11" borderId="64" xfId="0" applyFont="1" applyFill="1" applyBorder="1"/>
    <xf numFmtId="0" fontId="2" fillId="0" borderId="48" xfId="0" applyFont="1" applyBorder="1" applyAlignment="1">
      <alignment shrinkToFit="1"/>
    </xf>
    <xf numFmtId="49" fontId="2" fillId="0" borderId="48" xfId="0" applyNumberFormat="1" applyFont="1" applyBorder="1" applyAlignment="1" applyProtection="1">
      <alignment horizontal="center"/>
      <protection locked="0"/>
    </xf>
    <xf numFmtId="0" fontId="2" fillId="0" borderId="48" xfId="0" applyFont="1" applyBorder="1" applyProtection="1">
      <protection locked="0"/>
    </xf>
    <xf numFmtId="165" fontId="17" fillId="0" borderId="13" xfId="1" applyFont="1" applyFill="1" applyBorder="1" applyAlignment="1" applyProtection="1">
      <alignment horizontal="center" vertical="center" wrapText="1"/>
    </xf>
    <xf numFmtId="0" fontId="2" fillId="0" borderId="14" xfId="0" quotePrefix="1" applyFont="1" applyBorder="1" applyAlignment="1">
      <alignment horizontal="left"/>
    </xf>
    <xf numFmtId="0" fontId="2" fillId="0" borderId="58" xfId="0" quotePrefix="1" applyFont="1" applyBorder="1" applyAlignment="1">
      <alignment horizontal="left"/>
    </xf>
    <xf numFmtId="0" fontId="19" fillId="0" borderId="48" xfId="0" applyFont="1" applyBorder="1" applyAlignment="1" applyProtection="1">
      <alignment horizontal="center"/>
      <protection locked="0"/>
    </xf>
    <xf numFmtId="0" fontId="19" fillId="0" borderId="46" xfId="0" applyFont="1" applyBorder="1" applyAlignment="1">
      <alignment horizontal="center"/>
    </xf>
    <xf numFmtId="0" fontId="19" fillId="0" borderId="0" xfId="0" applyFont="1"/>
    <xf numFmtId="0" fontId="19" fillId="0" borderId="0" xfId="0" applyFont="1" applyAlignment="1">
      <alignment horizontal="center"/>
    </xf>
    <xf numFmtId="0" fontId="21" fillId="10" borderId="48" xfId="0" applyFont="1" applyFill="1" applyBorder="1"/>
    <xf numFmtId="0" fontId="21" fillId="11" borderId="48" xfId="0" applyFont="1" applyFill="1" applyBorder="1"/>
    <xf numFmtId="0" fontId="20" fillId="11" borderId="64" xfId="0" applyFont="1" applyFill="1" applyBorder="1"/>
    <xf numFmtId="49" fontId="23" fillId="0" borderId="48" xfId="0" applyNumberFormat="1" applyFont="1" applyBorder="1" applyAlignment="1">
      <alignment horizontal="center"/>
    </xf>
    <xf numFmtId="0" fontId="23" fillId="0" borderId="48" xfId="0" applyFont="1" applyBorder="1" applyAlignment="1">
      <alignment horizontal="center"/>
    </xf>
    <xf numFmtId="0" fontId="23" fillId="0" borderId="48" xfId="0" applyFont="1" applyBorder="1" applyAlignment="1" applyProtection="1">
      <alignment horizontal="center"/>
      <protection locked="0"/>
    </xf>
    <xf numFmtId="49" fontId="23" fillId="0" borderId="14" xfId="0" applyNumberFormat="1" applyFont="1" applyBorder="1" applyAlignment="1">
      <alignment horizontal="center"/>
    </xf>
    <xf numFmtId="49" fontId="19" fillId="0" borderId="48" xfId="0" applyNumberFormat="1" applyFont="1" applyBorder="1" applyAlignment="1">
      <alignment horizontal="left"/>
    </xf>
    <xf numFmtId="0" fontId="19" fillId="0" borderId="48" xfId="0" applyFont="1" applyBorder="1" applyAlignment="1">
      <alignment horizontal="left"/>
    </xf>
    <xf numFmtId="49" fontId="19" fillId="0" borderId="48" xfId="0" applyNumberFormat="1" applyFont="1" applyBorder="1" applyAlignment="1">
      <alignment horizontal="center"/>
    </xf>
    <xf numFmtId="49" fontId="24" fillId="0" borderId="48" xfId="0" quotePrefix="1" applyNumberFormat="1" applyFont="1" applyBorder="1" applyAlignment="1">
      <alignment horizontal="left"/>
    </xf>
    <xf numFmtId="49" fontId="19" fillId="0" borderId="48" xfId="0" quotePrefix="1" applyNumberFormat="1" applyFont="1" applyBorder="1" applyAlignment="1">
      <alignment horizontal="left"/>
    </xf>
    <xf numFmtId="49" fontId="24" fillId="0" borderId="48" xfId="0" applyNumberFormat="1" applyFont="1" applyBorder="1" applyAlignment="1">
      <alignment horizontal="left"/>
    </xf>
    <xf numFmtId="0" fontId="24" fillId="0" borderId="48" xfId="0" applyFont="1" applyBorder="1" applyAlignment="1">
      <alignment horizontal="left"/>
    </xf>
    <xf numFmtId="0" fontId="24" fillId="0" borderId="48" xfId="0" applyFont="1" applyBorder="1" applyAlignment="1" applyProtection="1">
      <alignment horizontal="center"/>
      <protection locked="0"/>
    </xf>
    <xf numFmtId="49" fontId="24" fillId="0" borderId="48" xfId="0" applyNumberFormat="1" applyFont="1" applyBorder="1" applyAlignment="1">
      <alignment horizontal="center"/>
    </xf>
    <xf numFmtId="49" fontId="24" fillId="0" borderId="14" xfId="0" applyNumberFormat="1" applyFont="1" applyBorder="1" applyAlignment="1">
      <alignment horizontal="left"/>
    </xf>
    <xf numFmtId="49" fontId="24" fillId="0" borderId="14" xfId="0" quotePrefix="1" applyNumberFormat="1" applyFont="1" applyBorder="1" applyAlignment="1">
      <alignment horizontal="left"/>
    </xf>
    <xf numFmtId="0" fontId="25" fillId="0" borderId="0" xfId="0" applyFont="1" applyAlignment="1">
      <alignment horizontal="center"/>
    </xf>
    <xf numFmtId="49" fontId="26" fillId="0" borderId="48" xfId="0" applyNumberFormat="1" applyFont="1" applyBorder="1" applyAlignment="1">
      <alignment horizontal="left"/>
    </xf>
    <xf numFmtId="0" fontId="26" fillId="0" borderId="48" xfId="0" applyFont="1" applyBorder="1" applyAlignment="1">
      <alignment horizontal="left"/>
    </xf>
    <xf numFmtId="0" fontId="26" fillId="0" borderId="48" xfId="0" applyFont="1" applyBorder="1" applyAlignment="1" applyProtection="1">
      <alignment horizontal="center"/>
      <protection locked="0"/>
    </xf>
    <xf numFmtId="49" fontId="26" fillId="0" borderId="48" xfId="0" applyNumberFormat="1" applyFont="1" applyBorder="1" applyAlignment="1">
      <alignment horizontal="center"/>
    </xf>
    <xf numFmtId="0" fontId="1" fillId="0" borderId="0" xfId="5"/>
    <xf numFmtId="0" fontId="2" fillId="0" borderId="0" xfId="5" applyFont="1" applyAlignment="1">
      <alignment horizontal="right" vertical="center"/>
    </xf>
    <xf numFmtId="0" fontId="31" fillId="0" borderId="0" xfId="5" applyFont="1" applyAlignment="1">
      <alignment vertical="center"/>
    </xf>
    <xf numFmtId="0" fontId="14" fillId="0" borderId="0" xfId="3" applyFont="1"/>
    <xf numFmtId="0" fontId="32" fillId="0" borderId="0" xfId="5" applyFont="1"/>
    <xf numFmtId="0" fontId="33" fillId="0" borderId="0" xfId="5" applyFont="1" applyAlignment="1">
      <alignment vertical="center"/>
    </xf>
    <xf numFmtId="0" fontId="34" fillId="0" borderId="0" xfId="5" applyFont="1" applyAlignment="1">
      <alignment vertical="center"/>
    </xf>
    <xf numFmtId="0" fontId="3" fillId="0" borderId="0" xfId="5" applyFont="1"/>
    <xf numFmtId="0" fontId="27" fillId="0" borderId="0" xfId="5" applyFont="1"/>
    <xf numFmtId="0" fontId="2" fillId="0" borderId="0" xfId="5" applyFont="1"/>
    <xf numFmtId="0" fontId="2" fillId="0" borderId="0" xfId="7"/>
    <xf numFmtId="0" fontId="28" fillId="0" borderId="0" xfId="5" applyFont="1" applyAlignment="1">
      <alignment vertical="center"/>
    </xf>
    <xf numFmtId="0" fontId="35" fillId="0" borderId="0" xfId="5" applyFont="1"/>
    <xf numFmtId="0" fontId="2" fillId="0" borderId="0" xfId="5" applyFont="1" applyAlignment="1">
      <alignment wrapText="1"/>
    </xf>
    <xf numFmtId="165" fontId="2" fillId="0" borderId="0" xfId="1" applyFont="1"/>
    <xf numFmtId="0" fontId="29" fillId="0" borderId="0" xfId="5" applyFont="1" applyAlignment="1">
      <alignment horizontal="right" vertical="center"/>
    </xf>
    <xf numFmtId="0" fontId="29" fillId="0" borderId="0" xfId="5" applyFont="1" applyAlignment="1">
      <alignment horizontal="right" vertical="center" wrapText="1"/>
    </xf>
    <xf numFmtId="165" fontId="30" fillId="0" borderId="0" xfId="1" applyFont="1" applyBorder="1" applyAlignment="1">
      <alignment horizontal="right" vertical="center"/>
    </xf>
    <xf numFmtId="165" fontId="0" fillId="0" borderId="0" xfId="1" applyFont="1"/>
    <xf numFmtId="0" fontId="39" fillId="0" borderId="0" xfId="0" applyFont="1" applyAlignment="1">
      <alignment horizontal="centerContinuous" vertical="center"/>
    </xf>
    <xf numFmtId="0" fontId="40" fillId="0" borderId="0" xfId="0" applyFont="1" applyAlignment="1">
      <alignment horizontal="centerContinuous" vertical="center"/>
    </xf>
    <xf numFmtId="0" fontId="41" fillId="0" borderId="0" xfId="0" applyFont="1" applyAlignment="1">
      <alignment horizontal="centerContinuous" vertical="center"/>
    </xf>
    <xf numFmtId="173" fontId="42" fillId="0" borderId="0" xfId="0" applyNumberFormat="1" applyFont="1" applyAlignment="1">
      <alignment horizontal="centerContinuous" vertical="center"/>
    </xf>
    <xf numFmtId="1" fontId="0" fillId="0" borderId="0" xfId="1" applyNumberFormat="1" applyFont="1" applyBorder="1"/>
    <xf numFmtId="0" fontId="0" fillId="0" borderId="71" xfId="0" applyBorder="1"/>
    <xf numFmtId="165" fontId="0" fillId="0" borderId="71" xfId="1" applyFont="1" applyBorder="1"/>
    <xf numFmtId="1" fontId="0" fillId="0" borderId="71" xfId="1" applyNumberFormat="1" applyFont="1" applyBorder="1"/>
    <xf numFmtId="165" fontId="0" fillId="0" borderId="71" xfId="0" applyNumberFormat="1" applyBorder="1"/>
    <xf numFmtId="1" fontId="2" fillId="0" borderId="71" xfId="1" applyNumberFormat="1" applyFont="1" applyBorder="1"/>
    <xf numFmtId="0" fontId="2" fillId="0" borderId="71" xfId="0" applyFont="1" applyBorder="1"/>
    <xf numFmtId="16" fontId="0" fillId="0" borderId="71" xfId="0" applyNumberFormat="1" applyBorder="1"/>
    <xf numFmtId="1" fontId="0" fillId="0" borderId="71" xfId="1" applyNumberFormat="1" applyFont="1" applyFill="1" applyBorder="1"/>
    <xf numFmtId="0" fontId="2" fillId="0" borderId="1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0" fillId="0" borderId="72" xfId="0" pivotButton="1" applyBorder="1"/>
    <xf numFmtId="0" fontId="0" fillId="0" borderId="73" xfId="0" pivotButton="1" applyBorder="1"/>
    <xf numFmtId="0" fontId="0" fillId="0" borderId="74" xfId="0" applyBorder="1"/>
    <xf numFmtId="0" fontId="0" fillId="0" borderId="75" xfId="0" applyBorder="1"/>
    <xf numFmtId="0" fontId="0" fillId="0" borderId="76" xfId="0" applyBorder="1"/>
    <xf numFmtId="0" fontId="0" fillId="0" borderId="76" xfId="0" pivotButton="1" applyBorder="1"/>
    <xf numFmtId="14" fontId="0" fillId="0" borderId="72" xfId="0" applyNumberFormat="1" applyBorder="1"/>
    <xf numFmtId="0" fontId="0" fillId="0" borderId="72" xfId="0" applyBorder="1"/>
    <xf numFmtId="0" fontId="0" fillId="0" borderId="77" xfId="0" applyBorder="1"/>
    <xf numFmtId="172" fontId="45" fillId="0" borderId="42" xfId="0" applyNumberFormat="1" applyFont="1" applyBorder="1" applyAlignment="1">
      <alignment horizontal="center" vertical="center" shrinkToFit="1"/>
    </xf>
    <xf numFmtId="165" fontId="45" fillId="0" borderId="30" xfId="1" applyFont="1" applyBorder="1" applyAlignment="1" applyProtection="1">
      <alignment vertical="center" shrinkToFit="1"/>
    </xf>
    <xf numFmtId="0" fontId="47" fillId="9" borderId="3" xfId="0" applyFont="1" applyFill="1" applyBorder="1" applyAlignment="1">
      <alignment horizontal="center" vertical="center" shrinkToFit="1"/>
    </xf>
    <xf numFmtId="0" fontId="45" fillId="0" borderId="48" xfId="0" applyFont="1" applyBorder="1" applyAlignment="1">
      <alignment vertical="center"/>
    </xf>
    <xf numFmtId="0" fontId="46" fillId="0" borderId="34" xfId="0" applyFont="1" applyBorder="1" applyAlignment="1">
      <alignment horizontal="center" vertical="center" shrinkToFit="1"/>
    </xf>
    <xf numFmtId="49" fontId="46" fillId="0" borderId="32" xfId="1" applyNumberFormat="1" applyFont="1" applyBorder="1" applyAlignment="1" applyProtection="1">
      <alignment horizontal="center" vertical="center" shrinkToFit="1"/>
    </xf>
    <xf numFmtId="14" fontId="45" fillId="0" borderId="27" xfId="5" applyNumberFormat="1" applyFont="1" applyBorder="1" applyAlignment="1">
      <alignment horizontal="center" vertical="center" wrapText="1"/>
    </xf>
    <xf numFmtId="14" fontId="45" fillId="0" borderId="48" xfId="5" applyNumberFormat="1" applyFont="1" applyBorder="1" applyAlignment="1">
      <alignment horizontal="center" vertical="center" wrapText="1"/>
    </xf>
    <xf numFmtId="14" fontId="45" fillId="0" borderId="62" xfId="5" applyNumberFormat="1" applyFont="1" applyBorder="1" applyAlignment="1">
      <alignment horizontal="center" vertical="center" wrapText="1"/>
    </xf>
    <xf numFmtId="14" fontId="45" fillId="0" borderId="3" xfId="5" applyNumberFormat="1" applyFont="1" applyBorder="1" applyAlignment="1">
      <alignment horizontal="center" vertical="center" wrapText="1"/>
    </xf>
    <xf numFmtId="14" fontId="45" fillId="0" borderId="13" xfId="5" applyNumberFormat="1" applyFont="1" applyBorder="1" applyAlignment="1">
      <alignment horizontal="center" vertical="center" wrapText="1"/>
    </xf>
    <xf numFmtId="14" fontId="45" fillId="0" borderId="37" xfId="5" applyNumberFormat="1" applyFont="1" applyBorder="1" applyAlignment="1">
      <alignment horizontal="center" vertical="center" wrapText="1"/>
    </xf>
    <xf numFmtId="14" fontId="45" fillId="0" borderId="27" xfId="5" applyNumberFormat="1" applyFont="1" applyBorder="1" applyAlignment="1">
      <alignment horizontal="left" vertical="top" wrapText="1"/>
    </xf>
    <xf numFmtId="14" fontId="45" fillId="0" borderId="48" xfId="5" applyNumberFormat="1" applyFont="1" applyBorder="1" applyAlignment="1">
      <alignment horizontal="left" vertical="top" wrapText="1"/>
    </xf>
    <xf numFmtId="176" fontId="3" fillId="0" borderId="0" xfId="5" applyNumberFormat="1" applyFont="1"/>
    <xf numFmtId="177" fontId="45" fillId="0" borderId="28" xfId="1" applyNumberFormat="1" applyFont="1" applyBorder="1" applyAlignment="1">
      <alignment horizontal="center" vertical="center" wrapText="1"/>
    </xf>
    <xf numFmtId="177" fontId="45" fillId="0" borderId="30" xfId="1" applyNumberFormat="1" applyFont="1" applyBorder="1" applyAlignment="1">
      <alignment horizontal="center" vertical="center" wrapText="1"/>
    </xf>
    <xf numFmtId="178" fontId="45" fillId="0" borderId="37" xfId="5" applyNumberFormat="1" applyFont="1" applyBorder="1" applyAlignment="1">
      <alignment horizontal="center" vertical="center" wrapText="1"/>
    </xf>
    <xf numFmtId="16" fontId="0" fillId="0" borderId="0" xfId="0" applyNumberFormat="1"/>
    <xf numFmtId="0" fontId="2" fillId="0" borderId="48" xfId="0" applyFont="1" applyBorder="1" applyAlignment="1">
      <alignment horizontal="left"/>
    </xf>
    <xf numFmtId="14" fontId="0" fillId="0" borderId="75" xfId="0" applyNumberFormat="1" applyBorder="1"/>
    <xf numFmtId="14" fontId="45" fillId="0" borderId="78" xfId="5" applyNumberFormat="1" applyFont="1" applyBorder="1" applyAlignment="1">
      <alignment horizontal="center" vertical="center" wrapText="1"/>
    </xf>
    <xf numFmtId="14" fontId="45" fillId="0" borderId="63" xfId="5" applyNumberFormat="1" applyFont="1" applyBorder="1" applyAlignment="1">
      <alignment horizontal="center" vertical="center" wrapText="1"/>
    </xf>
    <xf numFmtId="14" fontId="45" fillId="0" borderId="59" xfId="5" applyNumberFormat="1" applyFont="1" applyBorder="1" applyAlignment="1">
      <alignment horizontal="center" vertical="center" wrapText="1"/>
    </xf>
    <xf numFmtId="177" fontId="45" fillId="0" borderId="60" xfId="1" applyNumberFormat="1" applyFont="1" applyBorder="1" applyAlignment="1">
      <alignment horizontal="center" vertical="center" wrapText="1"/>
    </xf>
    <xf numFmtId="0" fontId="45" fillId="0" borderId="67" xfId="5" applyFont="1" applyBorder="1" applyAlignment="1">
      <alignment wrapText="1"/>
    </xf>
    <xf numFmtId="0" fontId="45" fillId="0" borderId="69" xfId="5" applyFont="1" applyBorder="1" applyAlignment="1">
      <alignment wrapText="1"/>
    </xf>
    <xf numFmtId="0" fontId="45" fillId="0" borderId="79" xfId="5" applyFont="1" applyBorder="1" applyAlignment="1">
      <alignment wrapText="1"/>
    </xf>
    <xf numFmtId="0" fontId="45" fillId="0" borderId="71" xfId="5" applyFont="1" applyBorder="1" applyAlignment="1">
      <alignment wrapText="1"/>
    </xf>
    <xf numFmtId="0" fontId="45" fillId="0" borderId="71" xfId="5" applyFont="1" applyBorder="1" applyAlignment="1">
      <alignment horizontal="center" wrapText="1"/>
    </xf>
    <xf numFmtId="177" fontId="46" fillId="0" borderId="70" xfId="1" applyNumberFormat="1" applyFont="1" applyBorder="1" applyAlignment="1">
      <alignment horizontal="center" vertical="center" wrapText="1"/>
    </xf>
    <xf numFmtId="0" fontId="52" fillId="0" borderId="0" xfId="5" applyFont="1" applyAlignment="1">
      <alignment vertical="center"/>
    </xf>
    <xf numFmtId="0" fontId="53" fillId="0" borderId="0" xfId="5" applyFont="1"/>
    <xf numFmtId="0" fontId="54" fillId="0" borderId="0" xfId="5" applyFont="1"/>
    <xf numFmtId="0" fontId="46" fillId="0" borderId="0" xfId="5" applyFont="1"/>
    <xf numFmtId="0" fontId="55" fillId="0" borderId="0" xfId="5" applyFont="1"/>
    <xf numFmtId="0" fontId="53" fillId="0" borderId="0" xfId="5" applyFont="1" applyAlignment="1">
      <alignment wrapText="1"/>
    </xf>
    <xf numFmtId="165" fontId="53" fillId="0" borderId="0" xfId="1" applyFont="1" applyBorder="1"/>
    <xf numFmtId="0" fontId="38" fillId="0" borderId="0" xfId="5" applyFont="1" applyAlignment="1">
      <alignment horizontal="center"/>
    </xf>
    <xf numFmtId="0" fontId="56" fillId="0" borderId="0" xfId="5" applyFont="1"/>
    <xf numFmtId="0" fontId="38" fillId="0" borderId="0" xfId="5" applyFont="1" applyAlignment="1">
      <alignment horizontal="center" wrapText="1"/>
    </xf>
    <xf numFmtId="165" fontId="38" fillId="0" borderId="0" xfId="1" applyFont="1" applyBorder="1"/>
    <xf numFmtId="0" fontId="45" fillId="0" borderId="0" xfId="5" applyFont="1" applyAlignment="1">
      <alignment horizontal="right" vertical="center"/>
    </xf>
    <xf numFmtId="0" fontId="49" fillId="0" borderId="0" xfId="5" applyFont="1" applyAlignment="1">
      <alignment horizontal="center"/>
    </xf>
    <xf numFmtId="0" fontId="55" fillId="0" borderId="24" xfId="5" applyFont="1" applyBorder="1"/>
    <xf numFmtId="0" fontId="55" fillId="0" borderId="24" xfId="5" applyFont="1" applyBorder="1" applyAlignment="1">
      <alignment wrapText="1"/>
    </xf>
    <xf numFmtId="165" fontId="55" fillId="0" borderId="24" xfId="1" applyFont="1" applyBorder="1"/>
    <xf numFmtId="0" fontId="59" fillId="0" borderId="67" xfId="5" applyFont="1" applyBorder="1" applyAlignment="1">
      <alignment horizontal="center" vertical="center"/>
    </xf>
    <xf numFmtId="0" fontId="59" fillId="0" borderId="69" xfId="5" applyFont="1" applyBorder="1" applyAlignment="1">
      <alignment horizontal="center" vertical="center"/>
    </xf>
    <xf numFmtId="0" fontId="59" fillId="0" borderId="18" xfId="5" applyFont="1" applyBorder="1" applyAlignment="1">
      <alignment horizontal="center" vertical="center"/>
    </xf>
    <xf numFmtId="0" fontId="45" fillId="0" borderId="0" xfId="5" applyFont="1"/>
    <xf numFmtId="0" fontId="58" fillId="0" borderId="0" xfId="5" applyFont="1" applyAlignment="1">
      <alignment vertical="center"/>
    </xf>
    <xf numFmtId="0" fontId="55" fillId="0" borderId="16" xfId="5" applyFont="1" applyBorder="1"/>
    <xf numFmtId="0" fontId="55" fillId="0" borderId="17" xfId="5" applyFont="1" applyBorder="1"/>
    <xf numFmtId="0" fontId="55" fillId="0" borderId="17" xfId="5" applyFont="1" applyBorder="1" applyAlignment="1">
      <alignment wrapText="1"/>
    </xf>
    <xf numFmtId="165" fontId="55" fillId="0" borderId="18" xfId="1" applyFont="1" applyBorder="1"/>
    <xf numFmtId="0" fontId="58" fillId="0" borderId="1" xfId="5" applyFont="1" applyBorder="1" applyAlignment="1">
      <alignment horizontal="center"/>
    </xf>
    <xf numFmtId="0" fontId="58" fillId="0" borderId="0" xfId="5" applyFont="1" applyAlignment="1">
      <alignment horizontal="center"/>
    </xf>
    <xf numFmtId="0" fontId="58" fillId="0" borderId="0" xfId="5" applyFont="1" applyAlignment="1">
      <alignment horizontal="center" wrapText="1"/>
    </xf>
    <xf numFmtId="165" fontId="58" fillId="0" borderId="19" xfId="1" applyFont="1" applyBorder="1" applyAlignment="1">
      <alignment horizontal="center"/>
    </xf>
    <xf numFmtId="0" fontId="59" fillId="0" borderId="1" xfId="5" applyFont="1" applyBorder="1" applyAlignment="1">
      <alignment horizontal="center"/>
    </xf>
    <xf numFmtId="0" fontId="59" fillId="0" borderId="0" xfId="5" applyFont="1" applyAlignment="1">
      <alignment horizontal="center"/>
    </xf>
    <xf numFmtId="165" fontId="59" fillId="0" borderId="19" xfId="1" applyFont="1" applyBorder="1" applyAlignment="1">
      <alignment horizontal="center"/>
    </xf>
    <xf numFmtId="0" fontId="59" fillId="0" borderId="0" xfId="5" applyFont="1"/>
    <xf numFmtId="0" fontId="62" fillId="0" borderId="1" xfId="5" applyFont="1" applyBorder="1" applyAlignment="1">
      <alignment horizontal="center" vertical="center"/>
    </xf>
    <xf numFmtId="0" fontId="62" fillId="0" borderId="0" xfId="5" applyFont="1" applyAlignment="1">
      <alignment horizontal="center" vertical="center"/>
    </xf>
    <xf numFmtId="0" fontId="62" fillId="0" borderId="0" xfId="5" applyFont="1" applyAlignment="1">
      <alignment horizontal="center" vertical="center" wrapText="1"/>
    </xf>
    <xf numFmtId="165" fontId="62" fillId="0" borderId="19" xfId="1" applyFont="1" applyBorder="1" applyAlignment="1">
      <alignment horizontal="center" vertical="center"/>
    </xf>
    <xf numFmtId="0" fontId="59" fillId="0" borderId="1" xfId="5" applyFont="1" applyBorder="1"/>
    <xf numFmtId="0" fontId="59" fillId="0" borderId="19" xfId="5" applyFont="1" applyBorder="1"/>
    <xf numFmtId="0" fontId="59" fillId="0" borderId="23" xfId="5" applyFont="1" applyBorder="1"/>
    <xf numFmtId="0" fontId="59" fillId="0" borderId="24" xfId="5" applyFont="1" applyBorder="1"/>
    <xf numFmtId="0" fontId="59" fillId="0" borderId="25" xfId="5" applyFont="1" applyBorder="1"/>
    <xf numFmtId="14" fontId="45" fillId="0" borderId="27" xfId="5" applyNumberFormat="1" applyFont="1" applyBorder="1" applyAlignment="1">
      <alignment horizontal="left" vertical="center" wrapText="1"/>
    </xf>
    <xf numFmtId="14" fontId="45" fillId="0" borderId="48" xfId="5" applyNumberFormat="1" applyFont="1" applyBorder="1" applyAlignment="1">
      <alignment horizontal="left" vertical="center" wrapText="1"/>
    </xf>
    <xf numFmtId="175" fontId="45" fillId="6" borderId="14" xfId="0" applyNumberFormat="1" applyFont="1" applyFill="1" applyBorder="1" applyAlignment="1">
      <alignment horizontal="center" vertical="center" wrapText="1" shrinkToFit="1"/>
    </xf>
    <xf numFmtId="0" fontId="45" fillId="0" borderId="0" xfId="0" applyFont="1" applyAlignment="1">
      <alignment vertical="center" wrapText="1"/>
    </xf>
    <xf numFmtId="172" fontId="45" fillId="0" borderId="2" xfId="0" applyNumberFormat="1" applyFont="1" applyBorder="1" applyAlignment="1" applyProtection="1">
      <alignment horizontal="center" vertical="center" wrapText="1" shrinkToFit="1"/>
      <protection locked="0"/>
    </xf>
    <xf numFmtId="49" fontId="45" fillId="0" borderId="2" xfId="0" applyNumberFormat="1" applyFont="1" applyBorder="1" applyAlignment="1" applyProtection="1">
      <alignment horizontal="center" vertical="center" wrapText="1" shrinkToFit="1"/>
      <protection locked="0"/>
    </xf>
    <xf numFmtId="49" fontId="45" fillId="0" borderId="48" xfId="0" applyNumberFormat="1" applyFont="1" applyBorder="1" applyAlignment="1" applyProtection="1">
      <alignment horizontal="center" vertical="center" wrapText="1" shrinkToFit="1"/>
      <protection locked="0"/>
    </xf>
    <xf numFmtId="0" fontId="45" fillId="6" borderId="48" xfId="0" applyFont="1" applyFill="1" applyBorder="1" applyAlignment="1" applyProtection="1">
      <alignment horizontal="center" vertical="center" wrapText="1" shrinkToFit="1"/>
      <protection locked="0"/>
    </xf>
    <xf numFmtId="49" fontId="45" fillId="0" borderId="2" xfId="0" applyNumberFormat="1" applyFont="1" applyBorder="1" applyAlignment="1" applyProtection="1">
      <alignment horizontal="left" vertical="center" wrapText="1" shrinkToFit="1"/>
      <protection locked="0"/>
    </xf>
    <xf numFmtId="49" fontId="45" fillId="0" borderId="48" xfId="0" applyNumberFormat="1" applyFont="1" applyBorder="1" applyAlignment="1" applyProtection="1">
      <alignment horizontal="left" vertical="center" wrapText="1" shrinkToFit="1"/>
      <protection locked="0"/>
    </xf>
    <xf numFmtId="0" fontId="45" fillId="6" borderId="2" xfId="0" applyFont="1" applyFill="1" applyBorder="1" applyAlignment="1">
      <alignment vertical="center" wrapText="1" shrinkToFit="1"/>
    </xf>
    <xf numFmtId="0" fontId="45" fillId="6" borderId="48" xfId="0" quotePrefix="1" applyFont="1" applyFill="1" applyBorder="1" applyAlignment="1" applyProtection="1">
      <alignment horizontal="center" vertical="center" wrapText="1" shrinkToFit="1"/>
      <protection locked="0"/>
    </xf>
    <xf numFmtId="0" fontId="45" fillId="0" borderId="48" xfId="0" quotePrefix="1" applyFont="1" applyBorder="1" applyAlignment="1" applyProtection="1">
      <alignment horizontal="center" vertical="center" wrapText="1" shrinkToFit="1"/>
      <protection locked="0"/>
    </xf>
    <xf numFmtId="165" fontId="45" fillId="0" borderId="2" xfId="1" applyFont="1" applyBorder="1" applyAlignment="1" applyProtection="1">
      <alignment vertical="center" wrapText="1" shrinkToFit="1"/>
      <protection locked="0"/>
    </xf>
    <xf numFmtId="49" fontId="45" fillId="0" borderId="3" xfId="1" applyNumberFormat="1" applyFont="1" applyBorder="1" applyAlignment="1" applyProtection="1">
      <alignment horizontal="center" vertical="center" wrapText="1" shrinkToFit="1"/>
      <protection locked="0"/>
    </xf>
    <xf numFmtId="165" fontId="45" fillId="6" borderId="3" xfId="1" applyFont="1" applyFill="1" applyBorder="1" applyAlignment="1" applyProtection="1">
      <alignment vertical="center" wrapText="1" shrinkToFit="1"/>
    </xf>
    <xf numFmtId="0" fontId="45" fillId="6" borderId="48" xfId="0" applyFont="1" applyFill="1" applyBorder="1" applyAlignment="1">
      <alignment vertical="center" wrapText="1" shrinkToFit="1"/>
    </xf>
    <xf numFmtId="165" fontId="45" fillId="0" borderId="48" xfId="1" applyFont="1" applyBorder="1" applyAlignment="1" applyProtection="1">
      <alignment vertical="center" wrapText="1" shrinkToFit="1"/>
      <protection locked="0"/>
    </xf>
    <xf numFmtId="49" fontId="45" fillId="0" borderId="48" xfId="1" applyNumberFormat="1" applyFont="1" applyBorder="1" applyAlignment="1" applyProtection="1">
      <alignment horizontal="left" vertical="center" wrapText="1" shrinkToFit="1"/>
      <protection locked="0"/>
    </xf>
    <xf numFmtId="172" fontId="45" fillId="0" borderId="48" xfId="0" applyNumberFormat="1" applyFont="1" applyBorder="1" applyAlignment="1" applyProtection="1">
      <alignment horizontal="center" vertical="center" wrapText="1" shrinkToFit="1"/>
      <protection locked="0"/>
    </xf>
    <xf numFmtId="49" fontId="45" fillId="5" borderId="48" xfId="0" applyNumberFormat="1" applyFont="1" applyFill="1" applyBorder="1" applyAlignment="1" applyProtection="1">
      <alignment horizontal="center" vertical="center" wrapText="1" shrinkToFit="1"/>
      <protection locked="0"/>
    </xf>
    <xf numFmtId="0" fontId="46" fillId="0" borderId="0" xfId="0" applyFont="1" applyAlignment="1">
      <alignment vertical="center"/>
    </xf>
    <xf numFmtId="0" fontId="63" fillId="0" borderId="0" xfId="0" applyFont="1" applyAlignment="1">
      <alignment vertical="center"/>
    </xf>
    <xf numFmtId="0" fontId="50" fillId="0" borderId="0" xfId="0" applyFont="1" applyAlignment="1">
      <alignment horizontal="center" vertical="center"/>
    </xf>
    <xf numFmtId="0" fontId="50" fillId="12" borderId="0" xfId="0" applyFont="1" applyFill="1" applyAlignment="1">
      <alignment horizontal="center" vertical="center"/>
    </xf>
    <xf numFmtId="0" fontId="50" fillId="0" borderId="0" xfId="0" applyFont="1" applyAlignment="1">
      <alignment vertical="center"/>
    </xf>
    <xf numFmtId="49" fontId="50" fillId="0" borderId="0" xfId="0" applyNumberFormat="1" applyFont="1" applyAlignment="1">
      <alignment horizontal="left" vertical="center"/>
    </xf>
    <xf numFmtId="4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horizontal="center" vertical="center"/>
    </xf>
    <xf numFmtId="49" fontId="63" fillId="0" borderId="0" xfId="0" applyNumberFormat="1" applyFont="1" applyAlignment="1">
      <alignment horizontal="left" vertical="center" wrapText="1"/>
    </xf>
    <xf numFmtId="165" fontId="63" fillId="12" borderId="0" xfId="1" applyFont="1" applyFill="1" applyAlignment="1">
      <alignment horizontal="left" vertical="center" wrapText="1"/>
    </xf>
    <xf numFmtId="43" fontId="63" fillId="12" borderId="0" xfId="0" applyNumberFormat="1" applyFont="1" applyFill="1" applyAlignment="1">
      <alignment vertical="center" wrapText="1"/>
    </xf>
    <xf numFmtId="49" fontId="64" fillId="0" borderId="0" xfId="0" applyNumberFormat="1" applyFont="1" applyAlignment="1">
      <alignment horizontal="center" vertical="center" shrinkToFit="1"/>
    </xf>
    <xf numFmtId="0" fontId="50" fillId="0" borderId="0" xfId="0" applyFont="1" applyAlignment="1">
      <alignment horizontal="left" vertical="center"/>
    </xf>
    <xf numFmtId="0" fontId="63" fillId="12" borderId="0" xfId="0" applyFont="1" applyFill="1" applyAlignment="1">
      <alignment vertical="center"/>
    </xf>
    <xf numFmtId="43" fontId="63" fillId="12" borderId="0" xfId="0" applyNumberFormat="1" applyFont="1" applyFill="1" applyAlignment="1">
      <alignment vertical="center"/>
    </xf>
    <xf numFmtId="49" fontId="63" fillId="12" borderId="0" xfId="0" applyNumberFormat="1" applyFont="1" applyFill="1" applyAlignment="1">
      <alignment horizontal="left" vertical="center" wrapText="1"/>
    </xf>
    <xf numFmtId="0" fontId="63" fillId="12" borderId="0" xfId="0" applyFont="1" applyFill="1" applyAlignment="1">
      <alignment vertical="center" wrapText="1"/>
    </xf>
    <xf numFmtId="165" fontId="63" fillId="0" borderId="0" xfId="1" applyFont="1" applyAlignment="1">
      <alignment vertical="center"/>
    </xf>
    <xf numFmtId="0" fontId="65" fillId="0" borderId="0" xfId="0" applyFont="1" applyAlignment="1">
      <alignment vertical="center"/>
    </xf>
    <xf numFmtId="49" fontId="45" fillId="0" borderId="48" xfId="0" applyNumberFormat="1" applyFont="1" applyBorder="1" applyAlignment="1" applyProtection="1">
      <alignment vertical="center" wrapText="1" shrinkToFit="1"/>
      <protection locked="0"/>
    </xf>
    <xf numFmtId="175" fontId="46" fillId="6" borderId="14" xfId="0" applyNumberFormat="1" applyFont="1" applyFill="1" applyBorder="1" applyAlignment="1">
      <alignment horizontal="center" vertical="center" shrinkToFit="1"/>
    </xf>
    <xf numFmtId="172" fontId="46" fillId="0" borderId="48" xfId="0" applyNumberFormat="1" applyFont="1" applyBorder="1" applyAlignment="1" applyProtection="1">
      <alignment horizontal="center" vertical="center" shrinkToFit="1"/>
      <protection locked="0"/>
    </xf>
    <xf numFmtId="49" fontId="46" fillId="0" borderId="2" xfId="0" applyNumberFormat="1" applyFont="1" applyBorder="1" applyAlignment="1" applyProtection="1">
      <alignment horizontal="center" vertical="center" shrinkToFit="1"/>
      <protection locked="0"/>
    </xf>
    <xf numFmtId="49" fontId="46" fillId="0" borderId="48" xfId="0" applyNumberFormat="1" applyFont="1" applyBorder="1" applyAlignment="1" applyProtection="1">
      <alignment horizontal="center" vertical="center" shrinkToFit="1"/>
      <protection locked="0"/>
    </xf>
    <xf numFmtId="49" fontId="46" fillId="5" borderId="48" xfId="0" applyNumberFormat="1" applyFont="1" applyFill="1" applyBorder="1" applyAlignment="1" applyProtection="1">
      <alignment horizontal="center" vertical="center" shrinkToFit="1"/>
      <protection locked="0"/>
    </xf>
    <xf numFmtId="49" fontId="46" fillId="0" borderId="48" xfId="0" applyNumberFormat="1" applyFont="1" applyBorder="1" applyAlignment="1" applyProtection="1">
      <alignment horizontal="left" vertical="center" wrapText="1" shrinkToFit="1"/>
      <protection locked="0"/>
    </xf>
    <xf numFmtId="0" fontId="46" fillId="6" borderId="48" xfId="0" applyFont="1" applyFill="1" applyBorder="1" applyAlignment="1">
      <alignment vertical="center" wrapText="1" shrinkToFit="1"/>
    </xf>
    <xf numFmtId="0" fontId="46" fillId="6" borderId="48" xfId="0" quotePrefix="1" applyFont="1" applyFill="1" applyBorder="1" applyAlignment="1" applyProtection="1">
      <alignment horizontal="center" vertical="center" shrinkToFit="1"/>
      <protection locked="0"/>
    </xf>
    <xf numFmtId="0" fontId="46" fillId="0" borderId="48" xfId="0" quotePrefix="1" applyFont="1" applyBorder="1" applyAlignment="1" applyProtection="1">
      <alignment horizontal="center" vertical="center" shrinkToFit="1"/>
      <protection locked="0"/>
    </xf>
    <xf numFmtId="165" fontId="46" fillId="0" borderId="48" xfId="1" applyFont="1" applyBorder="1" applyAlignment="1" applyProtection="1">
      <alignment vertical="center" shrinkToFit="1"/>
      <protection locked="0"/>
    </xf>
    <xf numFmtId="49" fontId="46" fillId="0" borderId="48" xfId="1" applyNumberFormat="1" applyFont="1" applyBorder="1" applyAlignment="1" applyProtection="1">
      <alignment horizontal="left" vertical="center" wrapText="1" shrinkToFit="1"/>
      <protection locked="0"/>
    </xf>
    <xf numFmtId="49" fontId="46" fillId="0" borderId="3" xfId="1" applyNumberFormat="1" applyFont="1" applyBorder="1" applyAlignment="1" applyProtection="1">
      <alignment horizontal="center" vertical="center" shrinkToFit="1"/>
      <protection locked="0"/>
    </xf>
    <xf numFmtId="0" fontId="45" fillId="0" borderId="0" xfId="0" applyFont="1" applyAlignment="1">
      <alignment vertical="center"/>
    </xf>
    <xf numFmtId="165" fontId="46" fillId="0" borderId="0" xfId="1" applyFont="1" applyFill="1" applyAlignment="1" applyProtection="1">
      <alignment horizontal="left" vertical="center"/>
    </xf>
    <xf numFmtId="165" fontId="46" fillId="0" borderId="0" xfId="1" applyFont="1" applyAlignment="1" applyProtection="1">
      <alignment horizontal="left" vertical="center"/>
    </xf>
    <xf numFmtId="0" fontId="45" fillId="0" borderId="0" xfId="0" applyFont="1" applyAlignment="1">
      <alignment horizontal="center" vertical="center"/>
    </xf>
    <xf numFmtId="165" fontId="45" fillId="0" borderId="0" xfId="1" applyFont="1" applyAlignment="1" applyProtection="1">
      <alignment vertical="center"/>
    </xf>
    <xf numFmtId="0" fontId="46" fillId="0" borderId="48" xfId="0" applyFont="1" applyBorder="1" applyAlignment="1">
      <alignment horizontal="center" vertical="center"/>
    </xf>
    <xf numFmtId="0" fontId="46" fillId="0" borderId="42" xfId="0" applyFont="1" applyBorder="1" applyAlignment="1">
      <alignment horizontal="center" vertical="center"/>
    </xf>
    <xf numFmtId="0" fontId="46" fillId="0" borderId="30" xfId="0" applyFont="1" applyBorder="1" applyAlignment="1">
      <alignment horizontal="center" vertical="center"/>
    </xf>
    <xf numFmtId="0" fontId="46" fillId="0" borderId="42" xfId="0" applyFont="1" applyBorder="1" applyAlignment="1">
      <alignment vertical="center"/>
    </xf>
    <xf numFmtId="0" fontId="47" fillId="9" borderId="48" xfId="0" applyFont="1" applyFill="1" applyBorder="1" applyAlignment="1">
      <alignment horizontal="center" vertical="center"/>
    </xf>
    <xf numFmtId="49" fontId="45" fillId="6" borderId="48" xfId="0" applyNumberFormat="1" applyFont="1" applyFill="1" applyBorder="1" applyAlignment="1" applyProtection="1">
      <alignment horizontal="center" vertical="center" shrinkToFit="1"/>
      <protection locked="0"/>
    </xf>
    <xf numFmtId="49" fontId="45" fillId="0" borderId="3" xfId="0" applyNumberFormat="1" applyFont="1" applyBorder="1" applyAlignment="1" applyProtection="1">
      <alignment horizontal="center" vertical="center" shrinkToFit="1"/>
      <protection locked="0"/>
    </xf>
    <xf numFmtId="0" fontId="47" fillId="9" borderId="48" xfId="0" quotePrefix="1" applyFont="1" applyFill="1" applyBorder="1" applyAlignment="1">
      <alignment horizontal="left" vertical="center"/>
    </xf>
    <xf numFmtId="174" fontId="47" fillId="9" borderId="48" xfId="0" applyNumberFormat="1" applyFont="1" applyFill="1" applyBorder="1" applyAlignment="1">
      <alignment horizontal="center" vertical="center" shrinkToFit="1"/>
    </xf>
    <xf numFmtId="0" fontId="46" fillId="0" borderId="42" xfId="1" applyNumberFormat="1" applyFont="1" applyBorder="1" applyAlignment="1" applyProtection="1">
      <alignment horizontal="center" vertical="center" shrinkToFit="1"/>
      <protection locked="0"/>
    </xf>
    <xf numFmtId="0" fontId="46" fillId="0" borderId="48" xfId="1" applyNumberFormat="1" applyFont="1" applyBorder="1" applyAlignment="1" applyProtection="1">
      <alignment horizontal="center" vertical="center" shrinkToFit="1"/>
      <protection locked="0"/>
    </xf>
    <xf numFmtId="49" fontId="45" fillId="0" borderId="48" xfId="0" applyNumberFormat="1" applyFont="1" applyBorder="1" applyAlignment="1" applyProtection="1">
      <alignment horizontal="center" vertical="center" shrinkToFit="1"/>
      <protection locked="0"/>
    </xf>
    <xf numFmtId="0" fontId="46" fillId="0" borderId="48" xfId="0" applyFont="1" applyBorder="1" applyAlignment="1">
      <alignment vertical="center" shrinkToFit="1"/>
    </xf>
    <xf numFmtId="0" fontId="45" fillId="0" borderId="48" xfId="0" applyFont="1" applyBorder="1" applyAlignment="1">
      <alignment vertical="center" shrinkToFit="1"/>
    </xf>
    <xf numFmtId="0" fontId="7" fillId="0" borderId="0" xfId="0" applyFont="1" applyAlignment="1">
      <alignment horizontal="centerContinuous" vertical="center"/>
    </xf>
    <xf numFmtId="0" fontId="7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56" fillId="0" borderId="30" xfId="0" applyFont="1" applyBorder="1" applyAlignment="1">
      <alignment horizontal="center" vertical="center" shrinkToFit="1"/>
    </xf>
    <xf numFmtId="49" fontId="56" fillId="0" borderId="30" xfId="0" applyNumberFormat="1" applyFont="1" applyBorder="1" applyAlignment="1">
      <alignment horizontal="center" vertical="center"/>
    </xf>
    <xf numFmtId="165" fontId="38" fillId="0" borderId="30" xfId="1" applyFont="1" applyBorder="1" applyAlignment="1" applyProtection="1">
      <alignment vertical="center" shrinkToFit="1"/>
    </xf>
    <xf numFmtId="165" fontId="56" fillId="0" borderId="44" xfId="1" applyFont="1" applyBorder="1" applyAlignment="1" applyProtection="1">
      <alignment vertical="center" shrinkToFit="1"/>
    </xf>
    <xf numFmtId="165" fontId="27" fillId="0" borderId="0" xfId="0" applyNumberFormat="1" applyFont="1" applyAlignment="1">
      <alignment vertical="center"/>
    </xf>
    <xf numFmtId="0" fontId="27" fillId="0" borderId="0" xfId="0" applyFont="1" applyAlignment="1">
      <alignment horizontal="centerContinuous" vertical="center"/>
    </xf>
    <xf numFmtId="0" fontId="56" fillId="0" borderId="42" xfId="0" applyFont="1" applyBorder="1" applyAlignment="1">
      <alignment horizontal="center" vertical="center"/>
    </xf>
    <xf numFmtId="0" fontId="56" fillId="0" borderId="42" xfId="1" applyNumberFormat="1" applyFont="1" applyBorder="1" applyAlignment="1" applyProtection="1">
      <alignment horizontal="center" vertical="center" shrinkToFit="1"/>
      <protection locked="0"/>
    </xf>
    <xf numFmtId="0" fontId="56" fillId="0" borderId="42" xfId="1" applyNumberFormat="1" applyFont="1" applyFill="1" applyBorder="1" applyAlignment="1" applyProtection="1">
      <alignment horizontal="center" vertical="center" shrinkToFit="1"/>
      <protection locked="0"/>
    </xf>
    <xf numFmtId="0" fontId="56" fillId="4" borderId="50" xfId="0" applyFont="1" applyFill="1" applyBorder="1" applyAlignment="1">
      <alignment horizontal="center" vertical="center" shrinkToFit="1"/>
    </xf>
    <xf numFmtId="0" fontId="38" fillId="0" borderId="48" xfId="0" applyFont="1" applyBorder="1" applyAlignment="1">
      <alignment horizontal="left" vertical="center" wrapText="1" shrinkToFit="1"/>
    </xf>
    <xf numFmtId="165" fontId="38" fillId="0" borderId="48" xfId="1" applyFont="1" applyBorder="1" applyAlignment="1" applyProtection="1">
      <alignment vertical="center" shrinkToFit="1"/>
    </xf>
    <xf numFmtId="0" fontId="56" fillId="0" borderId="48" xfId="1" applyNumberFormat="1" applyFont="1" applyFill="1" applyBorder="1" applyAlignment="1" applyProtection="1">
      <alignment horizontal="center" vertical="center" shrinkToFit="1"/>
      <protection locked="0"/>
    </xf>
    <xf numFmtId="165" fontId="38" fillId="0" borderId="48" xfId="0" applyNumberFormat="1" applyFont="1" applyBorder="1" applyAlignment="1">
      <alignment vertical="center"/>
    </xf>
    <xf numFmtId="0" fontId="56" fillId="0" borderId="50" xfId="1" applyNumberFormat="1" applyFont="1" applyBorder="1" applyAlignment="1" applyProtection="1">
      <alignment horizontal="center" vertical="center" shrinkToFit="1"/>
    </xf>
    <xf numFmtId="165" fontId="38" fillId="0" borderId="48" xfId="1" applyFont="1" applyBorder="1" applyAlignment="1" applyProtection="1">
      <alignment vertical="center" shrinkToFit="1"/>
      <protection locked="0"/>
    </xf>
    <xf numFmtId="165" fontId="38" fillId="0" borderId="30" xfId="1" applyFont="1" applyBorder="1" applyAlignment="1" applyProtection="1">
      <alignment vertical="center" shrinkToFit="1"/>
      <protection locked="0"/>
    </xf>
    <xf numFmtId="172" fontId="38" fillId="0" borderId="42" xfId="0" applyNumberFormat="1" applyFont="1" applyBorder="1" applyAlignment="1">
      <alignment horizontal="center" vertical="top" shrinkToFit="1"/>
    </xf>
    <xf numFmtId="49" fontId="38" fillId="6" borderId="48" xfId="0" applyNumberFormat="1" applyFont="1" applyFill="1" applyBorder="1" applyAlignment="1" applyProtection="1">
      <alignment horizontal="center" vertical="top" wrapText="1" shrinkToFit="1"/>
      <protection locked="0"/>
    </xf>
    <xf numFmtId="49" fontId="38" fillId="7" borderId="48" xfId="0" applyNumberFormat="1" applyFont="1" applyFill="1" applyBorder="1" applyAlignment="1" applyProtection="1">
      <alignment horizontal="center" vertical="top" wrapText="1" shrinkToFit="1"/>
      <protection locked="0"/>
    </xf>
    <xf numFmtId="0" fontId="38" fillId="0" borderId="48" xfId="0" applyFont="1" applyBorder="1" applyAlignment="1">
      <alignment horizontal="left" vertical="top" wrapText="1" shrinkToFit="1"/>
    </xf>
    <xf numFmtId="0" fontId="66" fillId="9" borderId="3" xfId="0" applyFont="1" applyFill="1" applyBorder="1" applyAlignment="1">
      <alignment horizontal="center" vertical="top" wrapText="1" shrinkToFit="1"/>
    </xf>
    <xf numFmtId="165" fontId="38" fillId="0" borderId="30" xfId="1" applyFont="1" applyBorder="1" applyAlignment="1" applyProtection="1">
      <alignment vertical="top" shrinkToFit="1"/>
    </xf>
    <xf numFmtId="0" fontId="7" fillId="0" borderId="0" xfId="0" applyFont="1" applyAlignment="1">
      <alignment vertical="top"/>
    </xf>
    <xf numFmtId="49" fontId="38" fillId="7" borderId="48" xfId="0" applyNumberFormat="1" applyFont="1" applyFill="1" applyBorder="1" applyAlignment="1" applyProtection="1">
      <alignment horizontal="center" vertical="top" shrinkToFit="1"/>
      <protection locked="0"/>
    </xf>
    <xf numFmtId="175" fontId="45" fillId="6" borderId="14" xfId="0" applyNumberFormat="1" applyFont="1" applyFill="1" applyBorder="1" applyAlignment="1">
      <alignment horizontal="center" vertical="center" shrinkToFit="1"/>
    </xf>
    <xf numFmtId="49" fontId="67" fillId="0" borderId="48" xfId="0" applyNumberFormat="1" applyFont="1" applyBorder="1" applyAlignment="1" applyProtection="1">
      <alignment horizontal="center" vertical="center" shrinkToFit="1"/>
      <protection locked="0"/>
    </xf>
    <xf numFmtId="0" fontId="67" fillId="6" borderId="48" xfId="0" applyFont="1" applyFill="1" applyBorder="1" applyAlignment="1">
      <alignment vertical="center" wrapText="1" shrinkToFit="1"/>
    </xf>
    <xf numFmtId="0" fontId="67" fillId="6" borderId="48" xfId="0" quotePrefix="1" applyFont="1" applyFill="1" applyBorder="1" applyAlignment="1" applyProtection="1">
      <alignment horizontal="center" vertical="center" shrinkToFit="1"/>
      <protection locked="0"/>
    </xf>
    <xf numFmtId="0" fontId="67" fillId="0" borderId="48" xfId="0" quotePrefix="1" applyFont="1" applyBorder="1" applyAlignment="1" applyProtection="1">
      <alignment horizontal="center" vertical="center" shrinkToFit="1"/>
      <protection locked="0"/>
    </xf>
    <xf numFmtId="165" fontId="67" fillId="0" borderId="48" xfId="1" applyFont="1" applyBorder="1" applyAlignment="1" applyProtection="1">
      <alignment vertical="center" shrinkToFit="1"/>
      <protection locked="0"/>
    </xf>
    <xf numFmtId="49" fontId="67" fillId="0" borderId="48" xfId="1" applyNumberFormat="1" applyFont="1" applyBorder="1" applyAlignment="1" applyProtection="1">
      <alignment horizontal="center" vertical="center" shrinkToFit="1"/>
      <protection locked="0"/>
    </xf>
    <xf numFmtId="49" fontId="67" fillId="0" borderId="3" xfId="1" applyNumberFormat="1" applyFont="1" applyBorder="1" applyAlignment="1" applyProtection="1">
      <alignment horizontal="center" vertical="center" shrinkToFit="1"/>
      <protection locked="0"/>
    </xf>
    <xf numFmtId="165" fontId="67" fillId="6" borderId="3" xfId="1" applyFont="1" applyFill="1" applyBorder="1" applyAlignment="1" applyProtection="1">
      <alignment vertical="center" shrinkToFit="1"/>
    </xf>
    <xf numFmtId="49" fontId="45" fillId="0" borderId="48" xfId="0" quotePrefix="1" applyNumberFormat="1" applyFont="1" applyBorder="1" applyAlignment="1" applyProtection="1">
      <alignment vertical="center" wrapText="1" shrinkToFit="1"/>
      <protection locked="0"/>
    </xf>
    <xf numFmtId="165" fontId="45" fillId="0" borderId="48" xfId="1" quotePrefix="1" applyFont="1" applyBorder="1" applyAlignment="1" applyProtection="1">
      <alignment vertical="center" wrapText="1" shrinkToFit="1"/>
      <protection locked="0"/>
    </xf>
    <xf numFmtId="172" fontId="67" fillId="0" borderId="48" xfId="0" applyNumberFormat="1" applyFont="1" applyBorder="1" applyAlignment="1" applyProtection="1">
      <alignment horizontal="center" vertical="center" shrinkToFit="1"/>
      <protection locked="0"/>
    </xf>
    <xf numFmtId="49" fontId="67" fillId="5" borderId="48" xfId="0" applyNumberFormat="1" applyFont="1" applyFill="1" applyBorder="1" applyAlignment="1" applyProtection="1">
      <alignment horizontal="center" vertical="center" shrinkToFit="1"/>
      <protection locked="0"/>
    </xf>
    <xf numFmtId="0" fontId="67" fillId="6" borderId="48" xfId="0" applyFont="1" applyFill="1" applyBorder="1" applyAlignment="1" applyProtection="1">
      <alignment horizontal="center" vertical="center" shrinkToFit="1"/>
      <protection locked="0"/>
    </xf>
    <xf numFmtId="49" fontId="67" fillId="0" borderId="48" xfId="0" applyNumberFormat="1" applyFont="1" applyBorder="1" applyAlignment="1" applyProtection="1">
      <alignment horizontal="left" vertical="center" wrapText="1" shrinkToFit="1"/>
      <protection locked="0"/>
    </xf>
    <xf numFmtId="49" fontId="38" fillId="6" borderId="48" xfId="0" applyNumberFormat="1" applyFont="1" applyFill="1" applyBorder="1" applyAlignment="1" applyProtection="1">
      <alignment horizontal="center" vertical="center" wrapText="1" shrinkToFit="1"/>
      <protection locked="0"/>
    </xf>
    <xf numFmtId="49" fontId="38" fillId="7" borderId="48" xfId="0" applyNumberFormat="1" applyFont="1" applyFill="1" applyBorder="1" applyAlignment="1" applyProtection="1">
      <alignment horizontal="center" vertical="center" wrapText="1" shrinkToFit="1"/>
      <protection locked="0"/>
    </xf>
    <xf numFmtId="49" fontId="38" fillId="7" borderId="48" xfId="0" applyNumberFormat="1" applyFont="1" applyFill="1" applyBorder="1" applyAlignment="1" applyProtection="1">
      <alignment horizontal="center" vertical="center" shrinkToFit="1"/>
      <protection locked="0"/>
    </xf>
    <xf numFmtId="165" fontId="0" fillId="0" borderId="0" xfId="1" applyFont="1" applyAlignment="1">
      <alignment vertical="center"/>
    </xf>
    <xf numFmtId="165" fontId="56" fillId="0" borderId="48" xfId="1" applyFont="1" applyBorder="1" applyAlignment="1" applyProtection="1">
      <alignment vertical="center" shrinkToFit="1"/>
    </xf>
    <xf numFmtId="49" fontId="45" fillId="0" borderId="48" xfId="1" applyNumberFormat="1" applyFont="1" applyBorder="1" applyAlignment="1" applyProtection="1">
      <alignment horizontal="center" vertical="center" wrapText="1" shrinkToFit="1"/>
      <protection locked="0"/>
    </xf>
    <xf numFmtId="0" fontId="3" fillId="0" borderId="0" xfId="3" applyFont="1" applyAlignment="1">
      <alignment horizontal="center"/>
    </xf>
    <xf numFmtId="0" fontId="2" fillId="0" borderId="0" xfId="3" applyFont="1" applyAlignment="1">
      <alignment horizontal="center"/>
    </xf>
    <xf numFmtId="0" fontId="18" fillId="0" borderId="1" xfId="0" applyFont="1" applyBorder="1" applyAlignment="1">
      <alignment horizontal="center" wrapText="1"/>
    </xf>
    <xf numFmtId="0" fontId="18" fillId="0" borderId="0" xfId="0" applyFont="1" applyAlignment="1">
      <alignment horizontal="center" wrapText="1"/>
    </xf>
    <xf numFmtId="0" fontId="18" fillId="0" borderId="19" xfId="0" applyFont="1" applyBorder="1" applyAlignment="1">
      <alignment horizontal="center" wrapText="1"/>
    </xf>
    <xf numFmtId="0" fontId="37" fillId="0" borderId="23" xfId="0" applyFont="1" applyBorder="1" applyAlignment="1">
      <alignment horizontal="center"/>
    </xf>
    <xf numFmtId="0" fontId="37" fillId="0" borderId="24" xfId="0" applyFont="1" applyBorder="1" applyAlignment="1">
      <alignment horizontal="center"/>
    </xf>
    <xf numFmtId="0" fontId="37" fillId="0" borderId="25" xfId="0" applyFont="1" applyBorder="1" applyAlignment="1">
      <alignment horizontal="center"/>
    </xf>
    <xf numFmtId="0" fontId="48" fillId="0" borderId="0" xfId="0" applyFont="1" applyAlignment="1">
      <alignment horizontal="center" vertical="center"/>
    </xf>
    <xf numFmtId="0" fontId="7" fillId="0" borderId="68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9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19" xfId="0" applyFont="1" applyBorder="1" applyAlignment="1">
      <alignment horizontal="center"/>
    </xf>
    <xf numFmtId="0" fontId="38" fillId="0" borderId="0" xfId="0" applyFont="1" applyAlignment="1">
      <alignment horizontal="center" vertical="center" wrapText="1"/>
    </xf>
    <xf numFmtId="0" fontId="47" fillId="9" borderId="45" xfId="0" applyFont="1" applyFill="1" applyBorder="1" applyAlignment="1">
      <alignment horizontal="center" vertical="center"/>
    </xf>
    <xf numFmtId="0" fontId="47" fillId="9" borderId="17" xfId="0" applyFont="1" applyFill="1" applyBorder="1" applyAlignment="1">
      <alignment horizontal="center" vertical="center"/>
    </xf>
    <xf numFmtId="0" fontId="47" fillId="9" borderId="26" xfId="0" applyFont="1" applyFill="1" applyBorder="1" applyAlignment="1">
      <alignment horizontal="center" vertical="center"/>
    </xf>
    <xf numFmtId="0" fontId="47" fillId="9" borderId="62" xfId="0" applyFont="1" applyFill="1" applyBorder="1" applyAlignment="1">
      <alignment horizontal="center" vertical="center"/>
    </xf>
    <xf numFmtId="0" fontId="47" fillId="9" borderId="20" xfId="0" applyFont="1" applyFill="1" applyBorder="1" applyAlignment="1">
      <alignment horizontal="center" vertical="center"/>
    </xf>
    <xf numFmtId="0" fontId="47" fillId="9" borderId="61" xfId="0" applyFont="1" applyFill="1" applyBorder="1" applyAlignment="1">
      <alignment horizontal="center" vertical="center"/>
    </xf>
    <xf numFmtId="0" fontId="46" fillId="0" borderId="48" xfId="0" applyFont="1" applyBorder="1" applyAlignment="1">
      <alignment horizontal="center" vertical="center"/>
    </xf>
    <xf numFmtId="174" fontId="46" fillId="0" borderId="3" xfId="0" applyNumberFormat="1" applyFont="1" applyBorder="1" applyAlignment="1">
      <alignment horizontal="left" vertical="center" shrinkToFit="1"/>
    </xf>
    <xf numFmtId="174" fontId="46" fillId="0" borderId="14" xfId="0" applyNumberFormat="1" applyFont="1" applyBorder="1" applyAlignment="1">
      <alignment horizontal="left" vertical="center" shrinkToFit="1"/>
    </xf>
    <xf numFmtId="0" fontId="46" fillId="4" borderId="43" xfId="0" applyFont="1" applyFill="1" applyBorder="1" applyAlignment="1">
      <alignment horizontal="center" vertical="center" shrinkToFit="1"/>
    </xf>
    <xf numFmtId="0" fontId="46" fillId="4" borderId="34" xfId="0" applyFont="1" applyFill="1" applyBorder="1" applyAlignment="1">
      <alignment horizontal="center" vertical="center" shrinkToFit="1"/>
    </xf>
    <xf numFmtId="0" fontId="46" fillId="4" borderId="35" xfId="0" applyFont="1" applyFill="1" applyBorder="1" applyAlignment="1">
      <alignment horizontal="center" vertical="center" shrinkToFit="1"/>
    </xf>
    <xf numFmtId="0" fontId="46" fillId="0" borderId="49" xfId="0" applyFont="1" applyBorder="1" applyAlignment="1">
      <alignment horizontal="center" vertical="center"/>
    </xf>
    <xf numFmtId="0" fontId="46" fillId="0" borderId="42" xfId="0" applyFont="1" applyBorder="1" applyAlignment="1">
      <alignment horizontal="center" vertical="center"/>
    </xf>
    <xf numFmtId="0" fontId="54" fillId="6" borderId="27" xfId="0" applyFont="1" applyFill="1" applyBorder="1" applyAlignment="1">
      <alignment horizontal="center" vertical="center" wrapText="1"/>
    </xf>
    <xf numFmtId="0" fontId="54" fillId="6" borderId="48" xfId="0" applyFont="1" applyFill="1" applyBorder="1" applyAlignment="1">
      <alignment horizontal="center" vertical="center"/>
    </xf>
    <xf numFmtId="0" fontId="46" fillId="0" borderId="27" xfId="0" applyFont="1" applyBorder="1" applyAlignment="1">
      <alignment horizontal="center" vertical="center"/>
    </xf>
    <xf numFmtId="0" fontId="46" fillId="0" borderId="30" xfId="0" applyFont="1" applyBorder="1" applyAlignment="1">
      <alignment horizontal="center" vertical="center"/>
    </xf>
    <xf numFmtId="165" fontId="46" fillId="0" borderId="54" xfId="1" applyFont="1" applyBorder="1" applyAlignment="1" applyProtection="1">
      <alignment horizontal="center" vertical="center"/>
    </xf>
    <xf numFmtId="165" fontId="46" fillId="0" borderId="55" xfId="1" applyFont="1" applyBorder="1" applyAlignment="1" applyProtection="1">
      <alignment horizontal="center" vertical="center"/>
    </xf>
    <xf numFmtId="165" fontId="46" fillId="0" borderId="41" xfId="1" applyFont="1" applyBorder="1" applyAlignment="1" applyProtection="1">
      <alignment horizontal="center" vertical="center"/>
    </xf>
    <xf numFmtId="0" fontId="46" fillId="0" borderId="28" xfId="0" applyFont="1" applyBorder="1" applyAlignment="1">
      <alignment horizontal="center" vertical="center"/>
    </xf>
    <xf numFmtId="0" fontId="46" fillId="0" borderId="51" xfId="0" applyFont="1" applyBorder="1" applyAlignment="1">
      <alignment horizontal="center" vertical="center"/>
    </xf>
    <xf numFmtId="0" fontId="46" fillId="0" borderId="39" xfId="0" applyFont="1" applyBorder="1" applyAlignment="1">
      <alignment horizontal="center" vertical="center"/>
    </xf>
    <xf numFmtId="0" fontId="46" fillId="0" borderId="52" xfId="0" applyFont="1" applyBorder="1" applyAlignment="1">
      <alignment horizontal="center" vertical="center"/>
    </xf>
    <xf numFmtId="0" fontId="46" fillId="0" borderId="53" xfId="0" applyFont="1" applyBorder="1" applyAlignment="1">
      <alignment horizontal="center" vertical="center"/>
    </xf>
    <xf numFmtId="0" fontId="46" fillId="0" borderId="15" xfId="0" applyFont="1" applyBorder="1" applyAlignment="1">
      <alignment horizontal="center" vertical="center"/>
    </xf>
    <xf numFmtId="0" fontId="46" fillId="0" borderId="14" xfId="0" applyFont="1" applyBorder="1" applyAlignment="1">
      <alignment horizontal="center" vertical="center"/>
    </xf>
    <xf numFmtId="0" fontId="54" fillId="0" borderId="27" xfId="0" applyFont="1" applyBorder="1" applyAlignment="1">
      <alignment horizontal="center" vertical="center" wrapText="1"/>
    </xf>
    <xf numFmtId="0" fontId="54" fillId="0" borderId="48" xfId="0" applyFont="1" applyBorder="1" applyAlignment="1">
      <alignment horizontal="center" vertical="center"/>
    </xf>
    <xf numFmtId="0" fontId="58" fillId="0" borderId="1" xfId="5" applyFont="1" applyBorder="1" applyAlignment="1">
      <alignment horizontal="center"/>
    </xf>
    <xf numFmtId="0" fontId="58" fillId="0" borderId="0" xfId="5" applyFont="1" applyAlignment="1">
      <alignment horizontal="center"/>
    </xf>
    <xf numFmtId="0" fontId="58" fillId="0" borderId="19" xfId="5" applyFont="1" applyBorder="1" applyAlignment="1">
      <alignment horizontal="center"/>
    </xf>
    <xf numFmtId="0" fontId="59" fillId="0" borderId="0" xfId="5" applyFont="1" applyAlignment="1">
      <alignment horizontal="center"/>
    </xf>
    <xf numFmtId="0" fontId="59" fillId="0" borderId="1" xfId="5" applyFont="1" applyBorder="1" applyAlignment="1">
      <alignment horizontal="center"/>
    </xf>
    <xf numFmtId="0" fontId="59" fillId="0" borderId="19" xfId="5" applyFont="1" applyBorder="1" applyAlignment="1">
      <alignment horizontal="center"/>
    </xf>
    <xf numFmtId="0" fontId="62" fillId="0" borderId="1" xfId="5" applyFont="1" applyBorder="1" applyAlignment="1">
      <alignment horizontal="center" vertical="center"/>
    </xf>
    <xf numFmtId="0" fontId="62" fillId="0" borderId="0" xfId="5" applyFont="1" applyAlignment="1">
      <alignment horizontal="center" vertical="center"/>
    </xf>
    <xf numFmtId="0" fontId="62" fillId="0" borderId="19" xfId="5" applyFont="1" applyBorder="1" applyAlignment="1">
      <alignment horizontal="center" vertical="center"/>
    </xf>
    <xf numFmtId="0" fontId="58" fillId="0" borderId="65" xfId="5" applyFont="1" applyBorder="1" applyAlignment="1">
      <alignment horizontal="center" vertical="center" wrapText="1"/>
    </xf>
    <xf numFmtId="0" fontId="58" fillId="0" borderId="66" xfId="5" applyFont="1" applyBorder="1" applyAlignment="1">
      <alignment horizontal="center" vertical="center" wrapText="1"/>
    </xf>
    <xf numFmtId="0" fontId="58" fillId="0" borderId="65" xfId="5" applyFont="1" applyBorder="1" applyAlignment="1">
      <alignment horizontal="center" vertical="center"/>
    </xf>
    <xf numFmtId="0" fontId="58" fillId="0" borderId="66" xfId="5" applyFont="1" applyBorder="1" applyAlignment="1">
      <alignment horizontal="center" vertical="center"/>
    </xf>
    <xf numFmtId="165" fontId="58" fillId="0" borderId="65" xfId="1" applyFont="1" applyBorder="1" applyAlignment="1">
      <alignment horizontal="center" vertical="center"/>
    </xf>
    <xf numFmtId="165" fontId="58" fillId="0" borderId="66" xfId="1" applyFont="1" applyBorder="1" applyAlignment="1">
      <alignment horizontal="center" vertical="center"/>
    </xf>
    <xf numFmtId="0" fontId="59" fillId="0" borderId="24" xfId="5" applyFont="1" applyBorder="1" applyAlignment="1">
      <alignment horizontal="left"/>
    </xf>
    <xf numFmtId="0" fontId="59" fillId="0" borderId="24" xfId="5" applyFont="1" applyBorder="1" applyAlignment="1">
      <alignment horizontal="right" vertical="center"/>
    </xf>
    <xf numFmtId="178" fontId="60" fillId="0" borderId="0" xfId="5" applyNumberFormat="1" applyFont="1" applyAlignment="1">
      <alignment horizontal="left"/>
    </xf>
    <xf numFmtId="0" fontId="59" fillId="0" borderId="0" xfId="5" applyFont="1" applyAlignment="1">
      <alignment horizontal="right" vertical="center"/>
    </xf>
    <xf numFmtId="0" fontId="49" fillId="0" borderId="0" xfId="5" applyFont="1" applyAlignment="1">
      <alignment horizontal="right" vertical="center"/>
    </xf>
    <xf numFmtId="0" fontId="50" fillId="0" borderId="0" xfId="5" applyFont="1" applyAlignment="1">
      <alignment horizontal="center"/>
    </xf>
    <xf numFmtId="0" fontId="56" fillId="0" borderId="0" xfId="5" applyFont="1" applyAlignment="1">
      <alignment horizontal="left"/>
    </xf>
    <xf numFmtId="0" fontId="48" fillId="0" borderId="0" xfId="5" applyFont="1" applyAlignment="1">
      <alignment horizontal="center"/>
    </xf>
    <xf numFmtId="0" fontId="61" fillId="0" borderId="1" xfId="5" applyFont="1" applyBorder="1" applyAlignment="1">
      <alignment horizontal="center"/>
    </xf>
    <xf numFmtId="0" fontId="61" fillId="0" borderId="0" xfId="5" applyFont="1" applyAlignment="1">
      <alignment horizontal="center"/>
    </xf>
    <xf numFmtId="0" fontId="61" fillId="0" borderId="19" xfId="5" applyFont="1" applyBorder="1" applyAlignment="1">
      <alignment horizontal="center"/>
    </xf>
    <xf numFmtId="0" fontId="58" fillId="0" borderId="68" xfId="5" applyFont="1" applyBorder="1" applyAlignment="1">
      <alignment horizontal="center" vertical="center"/>
    </xf>
    <xf numFmtId="0" fontId="58" fillId="0" borderId="69" xfId="5" applyFont="1" applyBorder="1" applyAlignment="1">
      <alignment horizontal="center" vertical="center"/>
    </xf>
    <xf numFmtId="0" fontId="2" fillId="0" borderId="42" xfId="0" applyFont="1" applyBorder="1"/>
    <xf numFmtId="0" fontId="2" fillId="0" borderId="2" xfId="0" applyFont="1" applyBorder="1"/>
    <xf numFmtId="0" fontId="2" fillId="0" borderId="3" xfId="0" applyFont="1" applyBorder="1" applyAlignment="1">
      <alignment shrinkToFit="1"/>
    </xf>
    <xf numFmtId="0" fontId="2" fillId="0" borderId="15" xfId="0" applyFont="1" applyBorder="1" applyAlignment="1">
      <alignment shrinkToFit="1"/>
    </xf>
    <xf numFmtId="0" fontId="2" fillId="0" borderId="14" xfId="0" applyFont="1" applyBorder="1" applyAlignment="1">
      <alignment shrinkToFit="1"/>
    </xf>
    <xf numFmtId="165" fontId="2" fillId="0" borderId="2" xfId="1" applyFont="1" applyBorder="1" applyProtection="1"/>
    <xf numFmtId="165" fontId="2" fillId="0" borderId="30" xfId="1" applyFont="1" applyBorder="1" applyProtection="1"/>
    <xf numFmtId="39" fontId="9" fillId="0" borderId="16" xfId="0" applyNumberFormat="1" applyFont="1" applyBorder="1" applyAlignment="1">
      <alignment horizontal="center" vertical="center"/>
    </xf>
    <xf numFmtId="39" fontId="9" fillId="0" borderId="17" xfId="0" applyNumberFormat="1" applyFont="1" applyBorder="1" applyAlignment="1">
      <alignment horizontal="center" vertical="center"/>
    </xf>
    <xf numFmtId="39" fontId="9" fillId="0" borderId="18" xfId="0" applyNumberFormat="1" applyFont="1" applyBorder="1" applyAlignment="1">
      <alignment horizontal="center" vertical="center"/>
    </xf>
    <xf numFmtId="49" fontId="3" fillId="0" borderId="20" xfId="1" applyNumberFormat="1" applyFont="1" applyBorder="1" applyAlignment="1" applyProtection="1">
      <alignment horizontal="center"/>
      <protection locked="0"/>
    </xf>
    <xf numFmtId="49" fontId="3" fillId="0" borderId="21" xfId="1" applyNumberFormat="1" applyFont="1" applyBorder="1" applyAlignment="1" applyProtection="1">
      <alignment horizontal="center"/>
      <protection locked="0"/>
    </xf>
    <xf numFmtId="169" fontId="0" fillId="0" borderId="15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63" xfId="0" applyFont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1" fontId="9" fillId="0" borderId="37" xfId="0" applyNumberFormat="1" applyFont="1" applyBorder="1"/>
    <xf numFmtId="1" fontId="9" fillId="0" borderId="13" xfId="0" applyNumberFormat="1" applyFont="1" applyBorder="1"/>
    <xf numFmtId="0" fontId="11" fillId="0" borderId="38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0" fontId="11" fillId="0" borderId="40" xfId="0" applyFont="1" applyBorder="1" applyAlignment="1">
      <alignment horizontal="center"/>
    </xf>
    <xf numFmtId="0" fontId="2" fillId="0" borderId="13" xfId="0" applyFont="1" applyBorder="1"/>
    <xf numFmtId="0" fontId="2" fillId="0" borderId="41" xfId="0" applyFont="1" applyBorder="1"/>
    <xf numFmtId="0" fontId="2" fillId="0" borderId="30" xfId="0" applyFont="1" applyBorder="1"/>
    <xf numFmtId="0" fontId="2" fillId="0" borderId="3" xfId="0" applyFont="1" applyBorder="1" applyAlignment="1">
      <alignment horizontal="left" shrinkToFit="1"/>
    </xf>
    <xf numFmtId="0" fontId="2" fillId="0" borderId="15" xfId="0" applyFont="1" applyBorder="1" applyAlignment="1">
      <alignment horizontal="left" shrinkToFit="1"/>
    </xf>
    <xf numFmtId="0" fontId="2" fillId="0" borderId="14" xfId="0" applyFont="1" applyBorder="1" applyAlignment="1">
      <alignment horizontal="left" shrinkToFit="1"/>
    </xf>
    <xf numFmtId="0" fontId="2" fillId="0" borderId="3" xfId="0" applyFont="1" applyBorder="1" applyAlignment="1">
      <alignment horizontal="left"/>
    </xf>
    <xf numFmtId="0" fontId="2" fillId="0" borderId="15" xfId="0" applyFont="1" applyBorder="1" applyAlignment="1">
      <alignment horizontal="left"/>
    </xf>
    <xf numFmtId="170" fontId="2" fillId="0" borderId="15" xfId="0" applyNumberFormat="1" applyFont="1" applyBorder="1" applyAlignment="1">
      <alignment horizontal="left" shrinkToFit="1"/>
    </xf>
    <xf numFmtId="170" fontId="2" fillId="0" borderId="14" xfId="0" applyNumberFormat="1" applyFont="1" applyBorder="1" applyAlignment="1">
      <alignment horizontal="left" shrinkToFit="1"/>
    </xf>
    <xf numFmtId="39" fontId="2" fillId="0" borderId="45" xfId="1" applyNumberFormat="1" applyFont="1" applyBorder="1" applyProtection="1"/>
    <xf numFmtId="39" fontId="2" fillId="0" borderId="17" xfId="1" applyNumberFormat="1" applyFont="1" applyBorder="1" applyProtection="1"/>
    <xf numFmtId="39" fontId="2" fillId="0" borderId="18" xfId="1" applyNumberFormat="1" applyFont="1" applyBorder="1" applyProtection="1"/>
    <xf numFmtId="0" fontId="2" fillId="0" borderId="14" xfId="0" applyFont="1" applyBorder="1" applyAlignment="1">
      <alignment horizontal="left"/>
    </xf>
    <xf numFmtId="0" fontId="3" fillId="3" borderId="56" xfId="0" applyFont="1" applyFill="1" applyBorder="1" applyAlignment="1">
      <alignment horizontal="center"/>
    </xf>
    <xf numFmtId="0" fontId="3" fillId="3" borderId="57" xfId="0" applyFont="1" applyFill="1" applyBorder="1" applyAlignment="1">
      <alignment horizontal="center"/>
    </xf>
    <xf numFmtId="0" fontId="3" fillId="3" borderId="58" xfId="0" applyFont="1" applyFill="1" applyBorder="1" applyAlignment="1">
      <alignment horizontal="center"/>
    </xf>
    <xf numFmtId="165" fontId="3" fillId="0" borderId="59" xfId="1" applyFont="1" applyBorder="1" applyProtection="1"/>
    <xf numFmtId="165" fontId="3" fillId="0" borderId="60" xfId="1" applyFont="1" applyBorder="1" applyProtection="1"/>
    <xf numFmtId="0" fontId="2" fillId="0" borderId="15" xfId="0" applyFont="1" applyBorder="1" applyAlignment="1" applyProtection="1">
      <alignment horizontal="left" shrinkToFit="1"/>
      <protection locked="0"/>
    </xf>
    <xf numFmtId="0" fontId="2" fillId="0" borderId="14" xfId="0" applyFont="1" applyBorder="1" applyAlignment="1" applyProtection="1">
      <alignment horizontal="left" shrinkToFit="1"/>
      <protection locked="0"/>
    </xf>
    <xf numFmtId="0" fontId="2" fillId="0" borderId="15" xfId="0" applyFont="1" applyBorder="1" applyAlignment="1" applyProtection="1">
      <alignment horizontal="left"/>
      <protection locked="0"/>
    </xf>
    <xf numFmtId="0" fontId="2" fillId="0" borderId="14" xfId="0" applyFont="1" applyBorder="1" applyAlignment="1" applyProtection="1">
      <alignment horizontal="left"/>
      <protection locked="0"/>
    </xf>
    <xf numFmtId="0" fontId="3" fillId="0" borderId="14" xfId="0" applyFont="1" applyBorder="1" applyAlignment="1">
      <alignment horizontal="center" vertical="center"/>
    </xf>
    <xf numFmtId="49" fontId="65" fillId="0" borderId="48" xfId="1" applyNumberFormat="1" applyFont="1" applyBorder="1" applyAlignment="1" applyProtection="1">
      <alignment horizontal="center" vertical="center" shrinkToFit="1"/>
      <protection locked="0"/>
    </xf>
    <xf numFmtId="164" fontId="67" fillId="0" borderId="48" xfId="1" applyNumberFormat="1" applyFont="1" applyBorder="1" applyAlignment="1" applyProtection="1">
      <alignment horizontal="center" vertical="center" shrinkToFit="1"/>
      <protection locked="0"/>
    </xf>
    <xf numFmtId="43" fontId="68" fillId="0" borderId="0" xfId="0" applyNumberFormat="1" applyFont="1"/>
    <xf numFmtId="43" fontId="0" fillId="0" borderId="0" xfId="0" applyNumberFormat="1" applyAlignment="1">
      <alignment vertical="center"/>
    </xf>
    <xf numFmtId="0" fontId="2" fillId="0" borderId="0" xfId="0" applyFont="1" applyFill="1" applyAlignment="1">
      <alignment horizontal="centerContinuous" vertical="center"/>
    </xf>
    <xf numFmtId="0" fontId="2" fillId="0" borderId="0" xfId="0" applyFont="1" applyFill="1" applyAlignment="1">
      <alignment horizontal="center" vertical="center"/>
    </xf>
    <xf numFmtId="0" fontId="45" fillId="0" borderId="0" xfId="0" applyFont="1" applyFill="1" applyAlignment="1">
      <alignment horizontal="center" vertical="center"/>
    </xf>
    <xf numFmtId="0" fontId="46" fillId="0" borderId="48" xfId="0" applyFont="1" applyFill="1" applyBorder="1" applyAlignment="1">
      <alignment horizontal="center" vertical="center" shrinkToFit="1"/>
    </xf>
    <xf numFmtId="165" fontId="45" fillId="0" borderId="48" xfId="1" applyFont="1" applyFill="1" applyBorder="1" applyAlignment="1" applyProtection="1">
      <alignment vertical="center" shrinkToFit="1"/>
    </xf>
    <xf numFmtId="165" fontId="38" fillId="0" borderId="48" xfId="1" applyFont="1" applyFill="1" applyBorder="1" applyAlignment="1" applyProtection="1">
      <alignment vertical="center" shrinkToFit="1"/>
    </xf>
    <xf numFmtId="165" fontId="56" fillId="0" borderId="48" xfId="1" applyFont="1" applyFill="1" applyBorder="1" applyAlignment="1" applyProtection="1">
      <alignment vertical="center" shrinkToFit="1"/>
    </xf>
    <xf numFmtId="0" fontId="45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165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</cellXfs>
  <cellStyles count="11">
    <cellStyle name="Comma" xfId="1" builtinId="3"/>
    <cellStyle name="Comma 2" xfId="4" xr:uid="{00000000-0005-0000-0000-000001000000}"/>
    <cellStyle name="Comma 3" xfId="6" xr:uid="{00000000-0005-0000-0000-000002000000}"/>
    <cellStyle name="Comma 3 2" xfId="9" xr:uid="{00000000-0005-0000-0000-000003000000}"/>
    <cellStyle name="Currency" xfId="2" builtinId="4"/>
    <cellStyle name="Hyperlink 2" xfId="10" xr:uid="{00000000-0005-0000-0000-000005000000}"/>
    <cellStyle name="Normal" xfId="0" builtinId="0"/>
    <cellStyle name="Normal 2" xfId="3" xr:uid="{00000000-0005-0000-0000-000007000000}"/>
    <cellStyle name="Normal 2 2" xfId="8" xr:uid="{00000000-0005-0000-0000-000008000000}"/>
    <cellStyle name="Normal 3" xfId="5" xr:uid="{00000000-0005-0000-0000-000009000000}"/>
    <cellStyle name="Normal 4" xfId="7" xr:uid="{00000000-0005-0000-0000-00000A000000}"/>
  </cellStyles>
  <dxfs count="88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165" formatCode="_(* #,##0.00_);_(* \(#,##0.00\);_(* &quot;-&quot;??_);_(@_)"/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_(* #,##0.00_);_(* \(#,##0.00\);_(* &quot;-&quot;??_);_(@_)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readingOrder="0"/>
    </dxf>
    <dxf>
      <alignment horizontal="center" readingOrder="0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165" formatCode="_(* #,##0.00_);_(* \(#,##0.00\);_(* &quot;-&quot;??_);_(@_)"/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numFmt numFmtId="165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protection locked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fill>
        <patternFill patternType="solid">
          <fgColor indexed="64"/>
          <bgColor theme="9" tint="0.79998168889431442"/>
        </patternFill>
      </fill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general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numFmt numFmtId="30" formatCode="@"/>
      <alignment horizontal="left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numFmt numFmtId="30" formatCode="@"/>
      <alignment horizontal="left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auto="1"/>
        <name val="Cambria"/>
        <family val="1"/>
        <scheme val="major"/>
      </font>
      <numFmt numFmtId="172" formatCode="mm/dd/yy;@"/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175" formatCode="[$-3409]dd\-mmm\-yy;@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alignment vertical="center" textRotation="0" indent="0" justifyLastLine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left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9" defaultPivotStyle="PivotStyleLight16"/>
  <colors>
    <mruColors>
      <color rgb="FFFFFFCC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eetMetadata" Target="metadata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133</xdr:row>
      <xdr:rowOff>114300</xdr:rowOff>
    </xdr:from>
    <xdr:to>
      <xdr:col>1</xdr:col>
      <xdr:colOff>123825</xdr:colOff>
      <xdr:row>134</xdr:row>
      <xdr:rowOff>133351</xdr:rowOff>
    </xdr:to>
    <xdr:sp macro="" textlink="">
      <xdr:nvSpPr>
        <xdr:cNvPr id="2" name="Text Box 18">
          <a:extLst>
            <a:ext uri="{FF2B5EF4-FFF2-40B4-BE49-F238E27FC236}">
              <a16:creationId xmlns:a16="http://schemas.microsoft.com/office/drawing/2014/main" id="{0C701229-5CDF-45FE-A251-D48B97D00690}"/>
            </a:ext>
          </a:extLst>
        </xdr:cNvPr>
        <xdr:cNvSpPr txBox="1">
          <a:spLocks noChangeArrowheads="1"/>
        </xdr:cNvSpPr>
      </xdr:nvSpPr>
      <xdr:spPr bwMode="auto">
        <a:xfrm>
          <a:off x="723900" y="7286625"/>
          <a:ext cx="762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05r/Downloads/Cash-in-Bank-Register-BLAN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III\Users\Users\ROMMEL\Documents\ARISP%203\JEV\ARISP%203%20JEV%202013-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er's Guide"/>
      <sheetName val="Account"/>
      <sheetName val="TB 2013 converted"/>
      <sheetName val="Data"/>
      <sheetName val="CkDRegister"/>
      <sheetName val="Recap"/>
      <sheetName val="JEV Check"/>
      <sheetName val="Breakdown of Deposits"/>
      <sheetName val="Sheet1"/>
      <sheetName val="Cash-in-Bank-Register-BLANK"/>
    </sheetNames>
    <sheetDataSet>
      <sheetData sheetId="0" refreshError="1"/>
      <sheetData sheetId="1">
        <row r="6">
          <cell r="G6" t="str">
            <v>PRINCESS SHAIRA GRACE T. TORALBA</v>
          </cell>
        </row>
        <row r="7">
          <cell r="G7" t="str">
            <v>PRINCESS SHAIRA GRACE T. TORALBA</v>
          </cell>
        </row>
        <row r="8">
          <cell r="G8" t="str">
            <v>Rosalita M. Ubando</v>
          </cell>
        </row>
        <row r="9">
          <cell r="G9" t="str">
            <v>Mayla Rose Rafal</v>
          </cell>
        </row>
        <row r="10">
          <cell r="G10" t="str">
            <v>Marilou Lorenzo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ount"/>
      <sheetName val="78"/>
      <sheetName val="79"/>
      <sheetName val="80"/>
      <sheetName val="81"/>
      <sheetName val="82"/>
      <sheetName val="CkDJ"/>
      <sheetName val="83"/>
      <sheetName val="84"/>
      <sheetName val="ChDJ"/>
      <sheetName val="85"/>
      <sheetName val="86"/>
      <sheetName val="87"/>
      <sheetName val="88"/>
      <sheetName val="TB"/>
      <sheetName val="BS"/>
      <sheetName val="CF"/>
    </sheetNames>
    <sheetDataSet>
      <sheetData sheetId="0"/>
      <sheetData sheetId="1">
        <row r="3">
          <cell r="S3">
            <v>41639</v>
          </cell>
        </row>
      </sheetData>
      <sheetData sheetId="2"/>
      <sheetData sheetId="3"/>
      <sheetData sheetId="4"/>
      <sheetData sheetId="5"/>
      <sheetData sheetId="6" refreshError="1"/>
      <sheetData sheetId="7"/>
      <sheetData sheetId="8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ine" refreshedDate="45447.520561458332" createdVersion="3" refreshedVersion="8" minRefreshableVersion="3" recordCount="643" xr:uid="{00000000-000A-0000-FFFF-FFFF11000000}">
  <cacheSource type="worksheet">
    <worksheetSource ref="M13:P131" sheet="Data"/>
  </cacheSource>
  <cacheFields count="4">
    <cacheField name="PPSAS Code" numFmtId="0">
      <sharedItems containsBlank="1" containsMixedTypes="1" containsNumber="1" containsInteger="1" minValue="1010202024" maxValue="5029999000" count="64">
        <n v="5010101000"/>
        <n v="5010201000"/>
        <s v="1010202000RO"/>
        <n v="2010102000"/>
        <n v="5010102000"/>
        <n v="2020102001"/>
        <n v="2020103001"/>
        <n v="2020104000"/>
        <n v="5021306001"/>
        <n v="2020101005"/>
        <n v="2020101004"/>
        <n v="2020101002"/>
        <n v="5020201000"/>
        <n v="5021407000"/>
        <n v="5020401000"/>
        <n v="5020503000"/>
        <n v="5020502002"/>
        <n v="5010202000"/>
        <n v="5010299034"/>
        <n v="5010299035"/>
        <n v="2020101001"/>
        <n v="2020103004"/>
        <n v="2020102003"/>
        <n v="2040108000"/>
        <n v="2020103005"/>
        <n v="2020103002"/>
        <n v="2999999000"/>
        <n v="2020102004"/>
        <n v="2020102006"/>
        <n v="2020103003"/>
        <n v="5010213000"/>
        <n v="5020101000"/>
        <n v="5020399000"/>
        <n v="1040502000"/>
        <n v="5020309000"/>
        <n v="5021501000"/>
        <n v="5020502001"/>
        <n v="1040401000"/>
        <n v="5021503000"/>
        <n v="5020402000"/>
        <n v="2020101003"/>
        <n v="1040503000"/>
        <n v="1040601000"/>
        <n v="5010216000"/>
        <n v="1040408000"/>
        <n v="1040499000"/>
        <n v="2020103000"/>
        <n v="5010302000"/>
        <n v="5010301000"/>
        <n v="5010304000"/>
        <n v="5021305008"/>
        <n v="5010303000"/>
        <n v="5020301000"/>
        <n v="5029903000"/>
        <n v="5029999000"/>
        <m/>
        <n v="1010202024" u="1"/>
        <n v="2020102000" u="1"/>
        <n v="1990201000" u="1"/>
        <n v="1069902000" u="1"/>
        <n v="2999999003" u="1"/>
        <n v="1990102000" u="1"/>
        <n v="2040104000" u="1"/>
        <n v="2020101000" u="1"/>
      </sharedItems>
    </cacheField>
    <cacheField name="NGAS Code" numFmtId="0">
      <sharedItems containsBlank="1"/>
    </cacheField>
    <cacheField name="Debit" numFmtId="165">
      <sharedItems containsString="0" containsBlank="1" containsNumber="1" minValue="66" maxValue="1048849.3400000001"/>
    </cacheField>
    <cacheField name="Credit" numFmtId="165">
      <sharedItems containsString="0" containsBlank="1" containsNumber="1" minValue="6.18" maxValue="1048849.34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ine" refreshedDate="45447.520595023147" createdVersion="3" refreshedVersion="8" minRefreshableVersion="3" recordCount="365" xr:uid="{00000000-000A-0000-FFFF-FFFF10000000}">
  <cacheSource type="worksheet">
    <worksheetSource ref="M8:N64" sheet="CkDRegister"/>
  </cacheSource>
  <cacheFields count="2">
    <cacheField name="Acct. Code" numFmtId="0">
      <sharedItems containsString="0" containsBlank="1" containsNumber="1" containsInteger="1" minValue="0" maxValue="2999999003" count="25">
        <m/>
        <n v="0"/>
        <n v="2020102001"/>
        <n v="2020103001"/>
        <n v="2020104000"/>
        <n v="2020101005"/>
        <n v="2020101004"/>
        <n v="2020101002"/>
        <n v="2020101001"/>
        <n v="2020103004"/>
        <n v="2020102003"/>
        <n v="2040108000"/>
        <n v="2020103005"/>
        <n v="2020103002"/>
        <n v="2999999000"/>
        <n v="2020102004"/>
        <n v="2020102006"/>
        <n v="2020103003"/>
        <n v="2010102000"/>
        <n v="2020101003"/>
        <n v="2020103000" u="1"/>
        <n v="2040104000" u="1"/>
        <n v="2020101000" u="1"/>
        <n v="1990201000" u="1"/>
        <n v="2999999003" u="1"/>
      </sharedItems>
    </cacheField>
    <cacheField name="Amount" numFmtId="165">
      <sharedItems containsString="0" containsBlank="1" containsNumber="1" minValue="0" maxValue="80956.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ine" refreshedDate="45447.520617592592" createdVersion="6" refreshedVersion="8" minRefreshableVersion="3" recordCount="365" xr:uid="{00000000-000A-0000-FFFF-FFFF12000000}">
  <cacheSource type="worksheet">
    <worksheetSource ref="O8:P64" sheet="CkDRegister"/>
  </cacheSource>
  <cacheFields count="2">
    <cacheField name="Acct. Code" numFmtId="0">
      <sharedItems containsString="0" containsBlank="1" containsNumber="1" containsInteger="1" minValue="0" maxValue="5029999000" count="53">
        <m/>
        <n v="5010101000"/>
        <n v="5010201000"/>
        <n v="2010102000"/>
        <n v="5010102000"/>
        <n v="0"/>
        <n v="5021306001"/>
        <n v="5020201000"/>
        <n v="5021407000"/>
        <n v="5020401000"/>
        <n v="5020503000"/>
        <n v="5020502002"/>
        <n v="5010202000"/>
        <n v="5010299034"/>
        <n v="5010299035"/>
        <n v="5010213000"/>
        <n v="5020101000"/>
        <n v="5020399000"/>
        <n v="1040502000"/>
        <n v="5020309000"/>
        <n v="5021501000"/>
        <n v="5020502001"/>
        <n v="1040401000"/>
        <n v="5021503000"/>
        <n v="5020402000"/>
        <n v="1040503000"/>
        <n v="1040601000"/>
        <n v="5010216000"/>
        <n v="1040408000"/>
        <n v="1040499000"/>
        <n v="2999999000"/>
        <n v="2020103000"/>
        <n v="5010302000"/>
        <n v="2020103001"/>
        <n v="2020103002"/>
        <n v="2020103005"/>
        <n v="2020103003"/>
        <n v="2040108000"/>
        <n v="5010301000"/>
        <n v="2020102001"/>
        <n v="5010304000"/>
        <n v="2020102003"/>
        <n v="2020101001"/>
        <n v="5021305008"/>
        <n v="5010303000"/>
        <n v="2020104000"/>
        <n v="5020301000"/>
        <n v="5029903000"/>
        <n v="5029999000"/>
        <n v="2020101002"/>
        <n v="2020101005"/>
        <n v="2020101004"/>
        <n v="2020101003"/>
      </sharedItems>
    </cacheField>
    <cacheField name="1" numFmtId="165">
      <sharedItems containsString="0" containsBlank="1" containsNumber="1" minValue="0" maxValue="1048849.34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ine" refreshedDate="45447.52063634259" createdVersion="6" refreshedVersion="8" minRefreshableVersion="3" recordCount="643" xr:uid="{00000000-000A-0000-FFFF-FFFF13000000}">
  <cacheSource type="worksheet">
    <worksheetSource name="Data[[Debit]:[ASA '# / Obligation '#]]"/>
  </cacheSource>
  <cacheFields count="3">
    <cacheField name="Debit" numFmtId="165">
      <sharedItems containsString="0" containsBlank="1" containsNumber="1" minValue="66" maxValue="1048849.3400000001"/>
    </cacheField>
    <cacheField name="Credit" numFmtId="165">
      <sharedItems containsString="0" containsBlank="1" containsNumber="1" minValue="6.18" maxValue="1048849.3400000001"/>
    </cacheField>
    <cacheField name="ASA # / Obligation #" numFmtId="49">
      <sharedItems containsBlank="1" count="15">
        <s v="501-2024-180"/>
        <m/>
        <s v="501-2024-044"/>
        <s v="501-2024-076"/>
        <s v="501-2024-074"/>
        <s v="1-501-2024-074"/>
        <s v="501-2024-74"/>
        <s v="5"/>
        <s v="501-2024-204"/>
        <s v="501-2024-078"/>
        <s v="1-501-2024-204"/>
        <s v="1-501-2024-180"/>
        <s v="1-501-2024-"/>
        <s v="501-204-074"/>
        <s v="501-24-03-016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MO ADMIN" refreshedDate="45478.554523148145" createdVersion="8" refreshedVersion="8" minRefreshableVersion="3" recordCount="81" xr:uid="{00000000-000A-0000-FFFF-FFFF14000000}">
  <cacheSource type="worksheet">
    <worksheetSource name="Data"/>
  </cacheSource>
  <cacheFields count="20">
    <cacheField name="Report Date" numFmtId="175">
      <sharedItems containsSemiMixedTypes="0" containsNonDate="0" containsDate="1" containsString="0" minDate="1899-12-30T00:00:00" maxDate="2024-07-01T00:00:00"/>
    </cacheField>
    <cacheField name="Check Date" numFmtId="172">
      <sharedItems containsNonDate="0" containsDate="1" containsString="0" containsBlank="1" minDate="2024-03-27T00:00:00" maxDate="2024-06-29T00:00:00" count="24">
        <d v="2024-06-04T00:00:00"/>
        <d v="2024-06-05T00:00:00"/>
        <d v="2024-06-10T00:00:00"/>
        <d v="2024-06-11T00:00:00"/>
        <d v="2024-06-20T00:00:00"/>
        <d v="2024-06-21T00:00:00"/>
        <d v="2024-06-24T00:00:00"/>
        <d v="2024-06-28T00:00:00"/>
        <m/>
        <d v="2024-03-27T00:00:00" u="1"/>
        <d v="2024-04-02T00:00:00" u="1"/>
        <d v="2024-04-03T00:00:00" u="1"/>
        <d v="2024-04-04T00:00:00" u="1"/>
        <d v="2024-04-11T00:00:00" u="1"/>
        <d v="2024-04-12T00:00:00" u="1"/>
        <d v="2024-04-15T00:00:00" u="1"/>
        <d v="2024-04-17T00:00:00" u="1"/>
        <d v="2024-04-19T00:00:00" u="1"/>
        <d v="2024-04-22T00:00:00" u="1"/>
        <d v="2024-04-24T00:00:00" u="1"/>
        <d v="2024-04-25T00:00:00" u="1"/>
        <d v="2024-04-26T00:00:00" u="1"/>
        <d v="2024-04-27T00:00:00" u="1"/>
        <d v="2024-04-30T00:00:00" u="1"/>
      </sharedItems>
    </cacheField>
    <cacheField name="Check/Serial Number" numFmtId="49">
      <sharedItems containsBlank="1" count="199">
        <s v="PAYROLL-2024-06-0022"/>
        <s v="PAYROLL-2024-06-0023"/>
        <s v="1799920"/>
        <s v="1799921"/>
        <s v="1799922"/>
        <s v="PAYROLL-2024-06-0024"/>
        <s v="1799923"/>
        <s v="PAYROLL-2024-06-0025"/>
        <s v="PHIC-2024-06-0045"/>
        <s v="PHIC-2024-06-0046"/>
        <s v="1799924"/>
        <s v="1799925"/>
        <s v="1799926"/>
        <s v="1799927"/>
        <s v="1799928"/>
        <s v="1799929"/>
        <s v="1799930"/>
        <s v="1799931"/>
        <s v="1799932"/>
        <s v="PAYROLL-2024-06-0024-A"/>
        <s v="1799933"/>
        <s v="1799934"/>
        <s v="1799935"/>
        <s v="1799936"/>
        <m/>
        <s v="PHIC-2024-05-0045" u="1"/>
        <s v="PHIC-2024-05-0046" u="1"/>
        <s v="1817650" u="1"/>
        <s v="1817651" u="1"/>
        <s v="1817652" u="1"/>
        <s v="1817653" u="1"/>
        <s v="PAYROLL-2024-04-0089" u="1"/>
        <s v="PAYROLL-2024-04-0090" u="1"/>
        <s v="PAYROLL-2024-04-0091" u="1"/>
        <s v="1817654" u="1"/>
        <s v="1817655" u="1"/>
        <s v="1817656" u="1"/>
        <s v="1817657" u="1"/>
        <s v="1817658" u="1"/>
        <s v="1817659" u="1"/>
        <s v="1817660" u="1"/>
        <s v="1817661" u="1"/>
        <s v="1817662" u="1"/>
        <s v="1817663" u="1"/>
        <s v="1817664" u="1"/>
        <s v="1817665" u="1"/>
        <s v="1817666" u="1"/>
        <s v="1817667" u="1"/>
        <s v="1817668" u="1"/>
        <s v="1817669" u="1"/>
        <s v="1817670" u="1"/>
        <s v="1817671" u="1"/>
        <s v="1817672" u="1"/>
        <s v="1817673" u="1"/>
        <s v="1817674" u="1"/>
        <s v="1817675" u="1"/>
        <s v="1817676" u="1"/>
        <s v="1817677" u="1"/>
        <s v="1817678" u="1"/>
        <s v="1817679" u="1"/>
        <s v="PAYROLL-2024-04-0092-1" u="1"/>
        <s v="PAYROLL-2024-04-0092-2" u="1"/>
        <s v="PAYROLL-2024-04-0092-3" u="1"/>
        <s v="PAYROLL-2024-04-0092-4" u="1"/>
        <s v="PAYROLL-2024-04-0093" u="1"/>
        <s v="PAYROLL-2024-04-0094" u="1"/>
        <s v="PAYROLL-2024-04-0095-1" u="1"/>
        <s v="PAYROLL-2024-04-0095-2" u="1"/>
        <s v="PAYROLL-2024-04-0096" u="1"/>
        <s v="PAYROLL-2024-04-0097" u="1"/>
        <s v="PAYROLL-2024-04-0098" u="1"/>
        <s v="PAYROLL-2024-04-0099" u="1"/>
        <s v="1817680" u="1"/>
        <s v="1817681" u="1"/>
        <s v="1817682" u="1"/>
        <s v="1817683" u="1"/>
        <s v="1817684" u="1"/>
        <s v="1817685" u="1"/>
        <s v="1817686" u="1"/>
        <s v="1817687" u="1"/>
        <s v="1817688" u="1"/>
        <s v="1817689" u="1"/>
        <s v="1817690" u="1"/>
        <s v="1817691" u="1"/>
        <s v="1817692" u="1"/>
        <s v="1817693" u="1"/>
        <s v="PAYROLL-2024-04-0100" u="1"/>
        <s v="PAYROLL-2024-04-0101" u="1"/>
        <s v="PAYROLL-2024-04-0102" u="1"/>
        <s v="PAYROLL-2024-04-0103" u="1"/>
        <s v="PAYROLL-2024-04-0104" u="1"/>
        <s v="PAYROLL-2024-04-0105" u="1"/>
        <s v="PAYROLL-2024-04-0106" u="1"/>
        <s v="PAYROLL-2024-04-0107" u="1"/>
        <s v="1817694" u="1"/>
        <s v="1817695" u="1"/>
        <s v="1817696" u="1"/>
        <s v="1817697" u="1"/>
        <s v="1817698" u="1"/>
        <s v="1817699" u="1"/>
        <s v="1817700" u="1"/>
        <s v="1817701" u="1"/>
        <s v="1817702" u="1"/>
        <s v="1817703" u="1"/>
        <s v="1817704" u="1"/>
        <s v="1817705" u="1"/>
        <s v="1817706" u="1"/>
        <s v="1817707" u="1"/>
        <s v="1817708" u="1"/>
        <s v="1817709" u="1"/>
        <s v="1817710" u="1"/>
        <s v="1817711" u="1"/>
        <s v="1817712" u="1"/>
        <s v="1817713" u="1"/>
        <s v="1817714" u="1"/>
        <s v="1817715" u="1"/>
        <s v="1817716" u="1"/>
        <s v="1817717" u="1"/>
        <s v="1817718" u="1"/>
        <s v="1817719" u="1"/>
        <s v="1817720" u="1"/>
        <s v="1817721" u="1"/>
        <s v="1817722" u="1"/>
        <s v="1817723" u="1"/>
        <s v="1817724" u="1"/>
        <s v="1817725" u="1"/>
        <s v="1817726" u="1"/>
        <s v="1817727" u="1"/>
        <s v="1817728" u="1"/>
        <s v="1817729" u="1"/>
        <s v="1817730" u="1"/>
        <s v="1817731" u="1"/>
        <s v="1817732" u="1"/>
        <s v="1817733" u="1"/>
        <s v="1817734" u="1"/>
        <s v="1817735" u="1"/>
        <s v="1817736" u="1"/>
        <s v="1817737" u="1"/>
        <s v="1817738" u="1"/>
        <s v="1817739" u="1"/>
        <s v="1817740" u="1"/>
        <s v="1817741" u="1"/>
        <s v="1817742" u="1"/>
        <s v="1817743" u="1"/>
        <s v="1817744" u="1"/>
        <s v="1817745" u="1"/>
        <s v="1817746" u="1"/>
        <s v="1817747" u="1"/>
        <s v="1817748" u="1"/>
        <s v="1817749" u="1"/>
        <s v="1817750" u="1"/>
        <s v="1817751" u="1"/>
        <s v="1817752" u="1"/>
        <s v="1817753" u="1"/>
        <s v="1817754" u="1"/>
        <s v="1817755" u="1"/>
        <s v="1817756" u="1"/>
        <s v="1817757" u="1"/>
        <s v="1817758" u="1"/>
        <s v="1817759" u="1"/>
        <s v="1817760" u="1"/>
        <s v="1817761" u="1"/>
        <s v="1817762" u="1"/>
        <s v="1817763" u="1"/>
        <s v="1817764" u="1"/>
        <s v="1817765" u="1"/>
        <s v="1817766" u="1"/>
        <s v="DEBITMEMO-PHIC0019" u="1"/>
        <s v="DEBITMEMO-PHIC0020" u="1"/>
        <s v="DEBITMEMO-PHIC0021" u="1"/>
        <s v="DEBITMEMO-PHIC0022" u="1"/>
        <s v="DEBITMEMO-PHIC0023" u="1"/>
        <s v="DEBITMEMO-PHIC0024" u="1"/>
        <s v="1817767" u="1"/>
        <s v="1817768" u="1"/>
        <s v="1817769" u="1"/>
        <s v="1817770" u="1"/>
        <s v="1817771" u="1"/>
        <s v="1817772" u="1"/>
        <s v="PAYROLL-2024-04-0092-2a" u="1"/>
        <s v="PAYROLL-2024-04-0092-3a" u="1"/>
        <s v="PAYROLL-2024-04-0092-4a" u="1"/>
        <s v="PAYROLL-2024-04-0093a" u="1"/>
        <s v="PAYROLL-2024-04-0094a" u="1"/>
        <s v="PAYROLL-2024-04-0095-1a" u="1"/>
        <s v="PAYROLL-2024-04-0095-2a" u="1"/>
        <s v="PAYROLL-2024-04-0096a" u="1"/>
        <s v="PAYROLL-2024-04-0097a" u="1"/>
        <s v="PAYROLL-2024-04-0098a" u="1"/>
        <s v="PAYROLL-2024-04-0099a" u="1"/>
        <s v="PAYROLL-2024-04-0101a" u="1"/>
        <s v="PAYROLL-2024-04-0103a" u="1"/>
        <s v="1817773" u="1"/>
        <s v="1817774" u="1"/>
        <s v="1817775" u="1"/>
        <s v="1817776" u="1"/>
        <s v="1817777" u="1"/>
        <s v="1817778" u="1"/>
        <s v="1817779" u="1"/>
      </sharedItems>
    </cacheField>
    <cacheField name="DV/Payroll Number" numFmtId="49">
      <sharedItems containsBlank="1" count="186">
        <s v="PAYROLL-2024-06-0022"/>
        <s v="PAYROLL-2024-05-0023"/>
        <s v="2024-06-0080"/>
        <s v="2024-06-0081"/>
        <s v="2024-06-0082"/>
        <s v="PAYROLL-2024-05-00024"/>
        <s v="2024-06-0083"/>
        <s v="PAYROLL-2024-06-0025"/>
        <s v="PHIC-2024-06-0045"/>
        <s v="PHIC-2024-06-0046"/>
        <s v="0224-06-0084"/>
        <s v="0224-06-0085"/>
        <s v="2024-06-0086"/>
        <s v="2024-06-0087"/>
        <s v="2024-06-0088"/>
        <s v="2024-06-0089"/>
        <s v="2024-06-0090"/>
        <s v="2024-06-0091"/>
        <s v="2024-06-0092"/>
        <s v="PAYROLL-2024-06-0024-A"/>
        <s v="2024-06-0093"/>
        <s v="2024-06-0094"/>
        <s v="2024-06-095"/>
        <s v="2024-06-096"/>
        <m/>
        <s v="PHIC-2024-05-0045" u="1"/>
        <s v="PHIC-2024-05-0046" u="1"/>
        <s v="2024-04-0270" u="1"/>
        <s v="2024-04-0271" u="1"/>
        <s v="2024-04-0272" u="1"/>
        <s v="2024-04-0273" u="1"/>
        <s v="DM-PAYROLL-2024-04-0089" u="1"/>
        <s v="DM-PAYROLL-2024-04-0090" u="1"/>
        <s v="DM-PAYROLL-2024-04-0091" u="1"/>
        <s v="2024-04-0274" u="1"/>
        <s v="2024-04-0275" u="1"/>
        <s v="2024-04-0276" u="1"/>
        <s v="2024-04-0277" u="1"/>
        <s v="2024-04-0278" u="1"/>
        <s v="2024-04-0279" u="1"/>
        <s v="2024-04-0280" u="1"/>
        <s v="2024-04-0281" u="1"/>
        <s v="2024-04-0282" u="1"/>
        <s v="2024-04-0283" u="1"/>
        <s v="2024-04-0284" u="1"/>
        <s v="2024-04-0285" u="1"/>
        <s v="2024-04-0286" u="1"/>
        <s v="2024-04-0287" u="1"/>
        <s v="2024-04-0288" u="1"/>
        <s v="2024-04-0289" u="1"/>
        <s v="2024-04-0290" u="1"/>
        <s v="2024-04-0291" u="1"/>
        <s v="2024-04-0292" u="1"/>
        <s v="2024-04-0293" u="1"/>
        <s v="2024-04-0294" u="1"/>
        <s v="2024-04-0295" u="1"/>
        <s v="2024-04-0296" u="1"/>
        <s v="2024-04-0297" u="1"/>
        <s v="2024-04-0298" u="1"/>
        <s v="2024-04-0299" u="1"/>
        <s v="DM-PAYROLL-2024-04-0092-1" u="1"/>
        <s v="DM-PAYROLL-2024-04-0092-2" u="1"/>
        <s v="DM-PAYROLL-2024-04-0092-3" u="1"/>
        <s v="DM-PAYROLL-2024-04-0092-4" u="1"/>
        <s v="DM-PAYROLL-2024-04-0093" u="1"/>
        <s v="DM-PAYROLL-2024-04-0094" u="1"/>
        <s v="DM-PAYROLL-2024-04-0095-1" u="1"/>
        <s v="DM-PAYROLL-2024-04-0095-2" u="1"/>
        <s v="DM-PAYROLL-2024-04-0096" u="1"/>
        <s v="DM-PAYROLL-2024-04-0097" u="1"/>
        <s v="DM-PAYROLL-2024-04-0098" u="1"/>
        <s v="DM-PAYROLL-2024-04-0099" u="1"/>
        <s v="2024-04-0300" u="1"/>
        <s v="2024-04-0301" u="1"/>
        <s v="2024-04-0302" u="1"/>
        <s v="2024-04-0303" u="1"/>
        <s v="2024-04-0304" u="1"/>
        <s v="2024-04-0305" u="1"/>
        <s v="2024-04-0306" u="1"/>
        <s v="2024-04-0307" u="1"/>
        <s v="2024-04-0308" u="1"/>
        <s v="2024-04-0309" u="1"/>
        <s v="2024-04-0310" u="1"/>
        <s v="2024-04-0311" u="1"/>
        <s v="2024-04-0312" u="1"/>
        <s v="2024-04-0313" u="1"/>
        <s v="DM-PAYROLL-2024-04-0100" u="1"/>
        <s v="DM-PAYROLL-2024-04-0101" u="1"/>
        <s v="DM-PAYROLL-2024-04-0102" u="1"/>
        <s v="DM-PAYROLL-2024-04-0103" u="1"/>
        <s v="DM-PAYROLL-2024-04-0104" u="1"/>
        <s v="DM-PAYROLL-2024-04-0105" u="1"/>
        <s v="DM-PAYROLL-2024-04-0106" u="1"/>
        <s v="DM-PAYROLL-2024-04-0107" u="1"/>
        <s v="2024-04-0314" u="1"/>
        <s v="2024-04-0315" u="1"/>
        <s v="2024-04-0316" u="1"/>
        <s v="2024-04-0317" u="1"/>
        <s v="2024-04-0318" u="1"/>
        <s v="2024-04-0319" u="1"/>
        <s v="2024-04-0320" u="1"/>
        <s v="2024-04-0321" u="1"/>
        <s v="2024-04-0322" u="1"/>
        <s v="2024-04-0323" u="1"/>
        <s v="2024-04-0324" u="1"/>
        <s v="2024-04-0325" u="1"/>
        <s v="2024-04-0326" u="1"/>
        <s v="2024-04-0327" u="1"/>
        <s v="2024-04-0328" u="1"/>
        <s v="2024-04-0329" u="1"/>
        <s v="2024-04-0330" u="1"/>
        <s v="2024-04-0331" u="1"/>
        <s v="2024-04-0332" u="1"/>
        <s v="2024-04-0333" u="1"/>
        <s v="2024-04-0334" u="1"/>
        <s v="2024-04-0335" u="1"/>
        <s v="2024-04-0336" u="1"/>
        <s v="2024-04-0337" u="1"/>
        <s v="2024-04-0338" u="1"/>
        <s v="2024-04-0339" u="1"/>
        <s v="2024-04-0340" u="1"/>
        <s v="2024-04-0341" u="1"/>
        <s v="2024-04-0342" u="1"/>
        <s v="2024-04-0343" u="1"/>
        <s v="2024-04-0344" u="1"/>
        <s v="2024-04-0345" u="1"/>
        <s v="2024-04-0346" u="1"/>
        <s v="2024-04-0347" u="1"/>
        <s v="2024-04-0348" u="1"/>
        <s v="2024-04-0349" u="1"/>
        <s v="2024-04-0350" u="1"/>
        <s v="2024-04-0351" u="1"/>
        <s v="2024-04-0352" u="1"/>
        <s v="2024-04-0353" u="1"/>
        <s v="2024-04-0354" u="1"/>
        <s v="2024-04-0355" u="1"/>
        <s v="2024-04-0356" u="1"/>
        <s v="2024-04-0357" u="1"/>
        <s v="2024-04-0358" u="1"/>
        <s v="2024-04-0359" u="1"/>
        <s v="2024-04-0360" u="1"/>
        <s v="2024-04-0361" u="1"/>
        <s v="2024-04-0362" u="1"/>
        <s v="2024-04-0363" u="1"/>
        <s v="2024-04-0364" u="1"/>
        <s v="2024-04-0365" u="1"/>
        <s v="2024-04-0366" u="1"/>
        <s v="2024-04-0367" u="1"/>
        <s v="2024-04-0368" u="1"/>
        <s v="2024-04-0369" u="1"/>
        <s v="2024-04-0370" u="1"/>
        <s v="2024-04-0371" u="1"/>
        <s v="2024-04-0372" u="1"/>
        <s v="2024-04-0373" u="1"/>
        <s v="2024-04-0374" u="1"/>
        <s v="2024-04-0375" u="1"/>
        <s v="2024-04-0376" u="1"/>
        <s v="2024-04-0377" u="1"/>
        <s v="2024-04-0378" u="1"/>
        <s v="2024-04-0379" u="1"/>
        <s v="2024-04-0380" u="1"/>
        <s v="2024-04-0381" u="1"/>
        <s v="2024-04-0382" u="1"/>
        <s v="2024-04-0383" u="1"/>
        <s v="2024-04-0384" u="1"/>
        <s v="2024-04-0385" u="1"/>
        <s v="2024-04-0386" u="1"/>
        <s v="DM-PHIC-2024-04-019" u="1"/>
        <s v="DM-PHIC-2024-04-020" u="1"/>
        <s v="DM-PHIC-2024-04-021" u="1"/>
        <s v="DM-PHIC-2024-04-022" u="1"/>
        <s v="DM-PHIC-2024-04-023" u="1"/>
        <s v="DM-PHIC-2024-04-024" u="1"/>
        <s v="2024-04-0387" u="1"/>
        <s v="2024-04-0388" u="1"/>
        <s v="2024-04-0389" u="1"/>
        <s v="2024-04-0390" u="1"/>
        <s v="2024-04-0391" u="1"/>
        <s v="2024-04-0392" u="1"/>
        <s v="2024-04-0393" u="1"/>
        <s v="2024-04-0394" u="1"/>
        <s v="2024-04-0395" u="1"/>
        <s v="2024-04-0396" u="1"/>
        <s v="2024-04-0397" u="1"/>
        <s v="2024-04-0398" u="1"/>
        <s v="2024-04-0399" u="1"/>
      </sharedItems>
    </cacheField>
    <cacheField name="ORS/BURS No." numFmtId="49">
      <sharedItems containsBlank="1" count="111">
        <s v="1-501-2024-05-052"/>
        <s v="1-501-2024-05-051"/>
        <s v="1501-2024-02-006"/>
        <s v="1-501-2022-07-013"/>
        <s v="1-501-2022-07-015"/>
        <s v="1-501-2024-06-056"/>
        <s v="1-501-2024-02-002"/>
        <s v="1-501-2024-06-052"/>
        <s v="1-501-2024-06-059"/>
        <s v="1-501-2024-06-055"/>
        <s v="1-501-2024-06-058"/>
        <s v="1-501-2024-06-053"/>
        <s v="1-501-2024-06-057"/>
        <s v="1-501-2024-06-029"/>
        <m/>
        <s v="1-501-5052" u="1"/>
        <s v="501-2024-03-110" u="1"/>
        <s v="501-2024-03-109" u="1"/>
        <s v="501-2024-03-108" u="1"/>
        <s v="501-2024-074" u="1"/>
        <s v="1-501-2024-04-158" u="1"/>
        <s v="1-501-2024-04-159" u="1"/>
        <s v="1-501-2024-04-160" u="1"/>
        <s v="501-2024-075" u="1"/>
        <s v="501-2024-04-118" u="1"/>
        <s v="501-2024-04-115" u="1"/>
        <s v="501-2024-04-114" u="1"/>
        <s v="501-2024-04-138" u="1"/>
        <s v="501-2024-04-113" u="1"/>
        <s v="1-501-2024-04-134" u="1"/>
        <s v="1-501-2024-04-120" u="1"/>
        <s v="1-501-2024-04-121" u="1"/>
        <s v="1-501-2024-074" u="1"/>
        <s v="1-501-2024-04-119" u="1"/>
        <s v="501-2024-04-132" u="1"/>
        <s v="501-2024-04-136" u="1"/>
        <s v="501-2024-04-129" u="1"/>
        <s v="501-2024-04-131" u="1"/>
        <s v="501-2024-04-116" u="1"/>
        <s v="501-2024-04-127" u="1"/>
        <s v="501-2024-04-124" u="1"/>
        <s v="501-2024-04-135" u="1"/>
        <s v="1-501-2024-04-133" u="1"/>
        <s v="1-501-2024-04-142" u="1"/>
        <s v="1-501-2024-04-155" u="1"/>
        <s v="501-20247-04-150" u="1"/>
        <s v="1-501-2024-04-196" u="1"/>
        <s v="1-501-2024-04-189" u="1"/>
        <s v="1-501-2024-04-173" u="1"/>
        <s v="1-501-2024-04-167" u="1"/>
        <s v="1-501-2024-04-169" u="1"/>
        <s v="1-501-2024-04-172" u="1"/>
        <s v="1-501-2024-04-170" u="1"/>
        <s v="501-2024-04-137" u="1"/>
        <s v="501-2024-04-19" u="1"/>
        <s v="501-2024-04-20" u="1"/>
        <s v="501-2024-04-21" u="1"/>
        <s v="501-2024-03-078" u="1"/>
        <s v="501-2024-03-076" u="1"/>
        <s v="501-2024-03-077" u="1"/>
        <s v="501-2024-04-140" u="1"/>
        <s v="1-501-2024-04-161" u="1"/>
        <s v="501-2024-04-159" u="1"/>
        <s v="501-2024-04-160" u="1"/>
        <s v="1-501-2024-04-162" u="1"/>
        <s v="1-501-2024-04-096" u="1"/>
        <s v="1-501-2024-04-182" u="1"/>
        <s v="1-501-2024-04-174" u="1"/>
        <s v="1-501-2024-04-178" u="1"/>
        <s v="1-501-2024-04-164" u="1"/>
        <s v="1-501-2024-04-171" u="1"/>
        <s v="1-501-2024-04-163" u="1"/>
        <s v="1-501-2024-0165" u="1"/>
        <s v="501-2024-04-139" u="1"/>
        <s v="501-2024-04-158" u="1"/>
        <s v="501-2024-04-128" u="1"/>
        <s v="501-2024-04-141" u="1"/>
        <s v="501-2024-04-143" u="1"/>
        <s v="1-501-2024-168" u="1"/>
        <s v="1-501-2024-169" u="1"/>
        <s v="1-501-2024-04-166" u="1"/>
        <s v="1-501-2024-04-185" u="1"/>
        <s v="1-501-2024-04-188" u="1"/>
        <s v="1-501-2024-04-181" u="1"/>
        <s v="1-501-2024-04-168" u="1"/>
        <s v="1-501-2024-04-193" u="1"/>
        <s v="1-501-2024-04-198" u="1"/>
        <s v="1-501-2024-04-180" u="1"/>
        <s v="1-501-2024-04-176" u="1"/>
        <s v="1-501-2024-04-136" u="1"/>
        <s v="501-2024-04-175" u="1"/>
        <s v="501-2024-04-172" u="1"/>
        <s v="501-2024-04-148" u="1"/>
        <s v="501-2024-04-154" u="1"/>
        <s v="501-2024-04-174" u="1"/>
        <s v="501-2024-04-130" u="1"/>
        <s v="501-2024-04-157" u="1"/>
        <s v="501-2024-04-173" u="1"/>
        <s v="1-501-2024-04-199" u="1"/>
        <s v="1-501-2024-04-195" u="1"/>
        <s v="1-501-2024-04-194" u="1"/>
        <s v="1-501-2024-04-183" u="1"/>
        <s v="1-501-2024-04-106" u="1"/>
        <s v="1-501-2024-04-179" u="1"/>
        <s v="1-501-2024-04-175" u="1"/>
        <s v="1-501-2024-04-192" u="1"/>
        <s v="1-501-2024-04-165" u="1"/>
        <s v="1-501-2024-04-197" u="1"/>
        <s v="1-501-2024-04-184" u="1"/>
        <s v="501-2024-180" u="1"/>
        <s v="1-501-2024-04-191" u="1"/>
      </sharedItems>
    </cacheField>
    <cacheField name="Responsibility Center Code" numFmtId="49">
      <sharedItems containsBlank="1" count="2">
        <s v="5"/>
        <m/>
      </sharedItems>
    </cacheField>
    <cacheField name="Sub Code_x000a_(%)" numFmtId="49">
      <sharedItems containsBlank="1"/>
    </cacheField>
    <cacheField name="Gross Amount BIR" numFmtId="49">
      <sharedItems containsNonDate="0" containsString="0" containsBlank="1"/>
    </cacheField>
    <cacheField name="Series" numFmtId="0">
      <sharedItems containsSemiMixedTypes="0" containsString="0" containsNumber="1" containsInteger="1" minValue="0" maxValue="9"/>
    </cacheField>
    <cacheField name="Payee" numFmtId="49">
      <sharedItems containsBlank="1" count="82">
        <s v="JONALYN A. JULIAN"/>
        <s v="J. BARAQUIO &amp; 2 OTHERS"/>
        <s v="A.P. TAGARINO ENGINEERING AND CONSTRUCTION SERVICES"/>
        <s v="EDUARDO T. SANTOS CONSTRUCTION AND SUPPLIES"/>
        <s v="CELBROS CONSTRUCTION AND SUPPLIES"/>
        <s v="JONALYN A. JULIAN &amp; 1  OTHER"/>
        <s v="D' BROTHERS INTERNATIONAL TRADING CORPORATION"/>
        <s v="PHILIPPINE HEALTH INSURANCE CORPORATION"/>
        <s v="LBP-URDANETA for the Account of BIR NIA-PPIO (501-CARP) 000 916 415 174"/>
        <s v="H.D.M.F."/>
        <s v="G.S.I.S"/>
        <s v="BUREAU OF TREASURY Acct. No. 3402-2636-78"/>
        <s v="BUREAU OF TREASURY "/>
        <m/>
        <s v="J.BARAQUIO &amp; 2 OTHERS" u="1"/>
        <s v="EASTERN PANGASINAN COUNCIL OF PERSONNEL OFFICERS, INC." u="1"/>
        <s v="JOHN N. MOLANO " u="1"/>
        <s v="REYMART G. OGOY " u="1"/>
        <s v="CONVERGE ICT SOLUTIONS, INC. " u="1"/>
        <s v="SHIRLEY B. DUCUSIN &amp; 10 OTHERS" u="1"/>
        <s v="ROMMEL B. ALAN &amp; 19 OTHERS" u="1"/>
        <s v="HAROLD C. AUSTRIA &amp; 13 OTHERS" u="1"/>
        <s v="EDNA V. NANALES " u="1"/>
        <s v="FRANCIS CARLO L. ZACARIAS " u="1"/>
        <s v="DAGUPAN ELECTRIC CORPORATION" u="1"/>
        <s v="ARNEL B. OCAY" u="1"/>
        <s v="LEAH S. CORPUZ " u="1"/>
        <s v="PROCUREMENT SERVICE " u="1"/>
        <s v="PANELCO III" u="1"/>
        <s v="Cancelled" u="1"/>
        <s v="PRIMEWATER INFRASTRUCTURE CORPORATION " u="1"/>
        <s v="KING J AUTO SHOP " u="1"/>
        <s v="ALFREDO C. DULAY, JR" u="1"/>
        <s v="RENE BOY S. NACAR" u="1"/>
        <s v="L.T.O " u="1"/>
        <s v="JIMMY R. QUINTO " u="1"/>
        <s v="P.L.D.T INC. " u="1"/>
        <s v="IZBARINOS CORPORATION " u="1"/>
        <s v="GERTRUDES A. VIADO " u="1"/>
        <s v="BALDOMERO BARAQUIO &amp; 10 OTHERS " u="1"/>
        <s v="JOMEL A. BALBIN &amp; 15 OTHERS " u="1"/>
        <s v="A.ABALOS &amp; 10 OTHERS " u="1"/>
        <s v="ROJIE ALANGUI &amp; 12 OTHERS" u="1"/>
        <s v="DANILO BAJET &amp; 11 OTHERS" u="1"/>
        <s v="SHERRY C. AGUDERA &amp; 30 OTHERS " u="1"/>
        <s v="JOHN NEIL O. VILLANUEVA " u="1"/>
        <s v="PROVENCIO C. CALDERON JR. &amp; 3 OTHERS" u="1"/>
        <s v="ROWENA L. DIZON &amp; 12 OTHERS" u="1"/>
        <s v="LORETO'S KITCHENETTE " u="1"/>
        <s v="BITSTOP, INC." u="1"/>
        <s v="CIPRIANO Y. YABUT" u="1"/>
        <s v="PHILIPPINE ASSOCIATION OFFICERS AND ARCHIVISTS, INC. " u="1"/>
        <s v="JOMEL A. BALBIN " u="1"/>
        <s v="RYAN A. RIVERA" u="1"/>
        <s v="MANNY TABLADILLO" u="1"/>
        <s v="STEPHANIE SUIDACAL" u="1"/>
        <s v="RUTHLEEN P. DOMALANTA" u="1"/>
        <s v="NHEL AHR F. MAGALONG" u="1"/>
        <s v="PAUL INGERSON C. BONIFACIO &amp; 6 OTHERS " u="1"/>
        <s v="JOHN PAUL R. CALUYA &amp; 2 OTHERS " u="1"/>
        <s v="PLDT INC. " u="1"/>
        <s v="NICHOLAI M. DE GUZMAN" u="1"/>
        <s v="AGAPITO C. YAMAT JR. " u="1"/>
        <s v="HAROLD C. AUSTRIA " u="1"/>
        <s v="ROMEO P. LAURETA " u="1"/>
        <s v="H.D.M.F" u="1"/>
        <s v="NIA-PIMO 501 TRUST" u="1"/>
        <s v="NIA-REGION 1 EMPLOYEES MULTI-PURPOSE COOPERATIVE" u="1"/>
        <s v="PHILIPPINE HEALTH INSURANCE  CORPORATION " u="1"/>
        <s v="MARIGOLD STORE" u="1"/>
        <s v="XAVIERY COMPUTER CENTER" u="1"/>
        <s v="KWJ ENTERPRISES" u="1"/>
        <s v="JONAS T. TULIAO" u="1"/>
        <s v="LBP URDANETA FOR THE ACCOUNT OF BIR NIA-AMBAYOAN DIPALO RIS 000 916 415 052" u="1"/>
        <s v="LBP URDANETA FOR THE ACCOUNT OF BIR NIA SAN FABIAN DUMULOC RIS 000 916 415 042" u="1"/>
        <s v="LBP-URDANETA FOR THE ACCOUNT OF BIR NIA-AGNO SINOCALAN RIS 000 916 415 051" u="1"/>
        <s v="LBP-URDANETA FOR THE ACCOUNT OF BIR (NIA-PPIO) 501 SUBSIDY 000 916 415 181" u="1"/>
        <s v="LBP-URDANETA FOR THE ACCOUNT OF BIR NIA-PANG. PROVINCIAL IRRIGATION OFFICE (PPIO) 000 916 415 050" u="1"/>
        <s v="LBP-URDANETA FOR THE ACCOUNT OF BIR NIA 000 916 415 053 " u="1"/>
        <s v="ESPRINTSHOP PRINTING SERVICES " u="1"/>
        <s v="GLIDE AIRCONDITIONING SYSTEM SERVICES" u="1"/>
        <s v="LBP FOR THE ACCOUNT OF BIR NIA-PANG.PROVINCIAL IRRIGATION OFFICE (PPIO) 000 916 415 050" u="1"/>
      </sharedItems>
    </cacheField>
    <cacheField name="Particulars" numFmtId="49">
      <sharedItems containsBlank="1" count="178" longText="1">
        <s v="Salary differential (CPCS New Rate) of NIA Pangasinan IMO/ CARP (COTERMINOUS) for the period May 3-31,2024"/>
        <s v="Payment of Salaries and Allowances of Jerico T. Baraquio &amp; 2 Others of NIA Pangasinan IMO (CARP) for the period of for the period of May 16-31, 2024"/>
        <s v="To Third Partial Payment of contract under R1-PIMO-23-10-070 in connection with the Construction fo SINAPOG CIS (CARP-IC CY 2023) Located at Bolinao , Pangasinan "/>
        <s v="To Fourth and Final Payment of Contract under R1-PIMO-22-01-015 in connection with the CONSTRUCTION OF MALIMPIN SPIP-CARP IC CY 2022 located in Dasol, Pangasinan"/>
        <s v="Payment of retention deducted on the 1st,2nd &amp; 3rd partial payment of CELBROS CONSTRUCTION SUPPLIES  under contract no. R1-PIMO-22-03-041 in connection with the MINOSICUAN CIS (CARP IC CY 2022) located in Umingan, Pangasinan"/>
        <s v="Payment of Salaries and Allowances of Jonalyn A. Julian &amp; 1 Other of NIA Pangasinan IMO (CARP) for the period of for the period of June 01-15, 2024"/>
        <s v="Payment of contract under R1-PIMO-23-09-065 in connection with the CONSTRUCION OF SAN MIGUEL SPIP (CARP -IC CY 2023) located at Burgos, Pangasinan"/>
        <s v="To First Partial Payment of contract under R1-PIMO-23-09-065 in connection with the CONSTRUCION OF SAN MIGUEL SPIP (CARP -IC CY 2023) located at Burgos, Pangasinan"/>
        <s v="Payment of Salaries and Allowances of Jerico T. Baraquio &amp; 2 Others of NIA Pangasinan IMO (CARP) for the period of for the period of June 01-15, 2024"/>
        <s v="PHIC Premiums (Personal &amp; Government Shares) of Jonalyn A. Julian &amp; 1 other of NIA Pangasinan IMO (CARP), for the month of June, 2024"/>
        <s v="PHIC Premiums (Personal &amp; Government Shares) of Jericho T. Baraquio &amp; 2 others of NIA Pangasinan IMO (CARP), for the month of June, 2024"/>
        <s v="Withholding tax of Jericho T. Baraquio &amp; 2 others of NIA Pangasinan IMO(CARP) for the month of JUNE 2024"/>
        <s v="HDMF Premiums (Personal &amp; Government Shares) of Jonalyn A. Julian &amp; 1 other of NIA Pangasinan IMO (CARP), for the month of JUNE 2024"/>
        <s v="HDMF Modified  Pag ibig II MP2) of Jonalyn A. Julian &amp; 1 other of NIA Pangasinan IMO (CARP), for the month of JUNE 2024"/>
        <s v="HDMF Multipurpose Loan (MPL) of Shalimar E. Velasco of NIA Pangasinan IMO (CARP) for the month of JUNE 2024"/>
        <s v="HDMF Premiums (Personal &amp; Government Shares) of Jerico T. Baraquio  &amp; 2 others of NIA Pangasinan IMO (CARP), for the month of JUNE 2024"/>
        <s v="HDMF Multipurpose Loan (MPL) of Christian L. Basanes and 1 other  of NIA Pangasinan IMO (CARP) for the month of JUNE 2024"/>
        <s v="GSIS Premiums (Personal &amp; Government Shares) of Jerico T. Baraquio and 2 others of NIA Pangasinan IMO (Casual- CARP -IC) for the month of June 2024"/>
        <s v="GSIS Premiums  (Personal &amp; Government Shares)  of Jerico T. Baraquio and 2 others of NIA Pangasinan IMO (Casual- CARP -IC) for the month of June 2024"/>
        <s v="GSIS Premiums  (Personal &amp; Government Shares)  of Shalimar  and 1 others of NIA Pangasinan IMO  (CARP -IC) for the month of June 2024"/>
        <s v="Payment of Salaries and Allowances of Jonalyn A. Julian &amp; 1 Other of NIA Pangasinan IMO (CARP) for the period of for the period of June 16-30, 2024"/>
        <s v="Interest income under Fund 501 CARP for the 2nd quarter of CY 2024"/>
        <s v="Liquidated Damages under Contract # R1-PIMO-22-01-015 of Eduardo T. Santos Construction and Supplies-Malimpin SPIP (CARP-IC CY 2022) "/>
        <s v="Withholding of Income Tax (2% &amp;1%) of various suppliers/contractors of Pangasinan Irrigation Management Office , Urdaneta City for the month of June 2024 "/>
        <s v="Withholding of Final Tax (5%) of various suppliers/contractors of Pangasinan Irrigation Management Office , Urdaneta City for the month of June 2024 "/>
        <m/>
        <s v="REGISTRATION FEE OF TWO (2) PARTICIPANTS ON THE CONTINUING LEARNING ACTIVITIES FOR HUMAN RESOURCE MANAGEMENT PRACTITIONERS (CLASH) APRIL 12, 2024 IN LEVO HOTEL " u="1"/>
        <s v="PER DIEM INCURRED WHILE PERFORMING OFFICIAL DUTIES AS ACTING DIVISION MANAGER FEB. 28-29, 2024 &amp; MARCH 4, 2024" u="1"/>
        <s v="REIMBURSEMENT OF TOLL FEE &amp; SPARE PARTS OF SERVICE VEHICLE PLATE NUMBER F1Z-126 PIMO " u="1"/>
        <s v="INTERNET BILL PIMO  MARCH, 2024" u="1"/>
        <s v="PAYMENTOF CPCS NEW RATE SALARY ADJUSTMENT &amp; STEP INCREMENT OF PIMO JAN. 1, 2023 TO MARCH 31, 2024" u="1"/>
        <s v="PAYMENTOF CPCS NEW RATE SALARY ADJUSTMENT &amp; STEP INCREMENT OF ARIS &amp; SFDRIS JAN. 1, 2023 TO MARCH 31, 2024" u="1"/>
        <s v="PAYMENTOF CPCS NEW RATE SALARY ADJUSTMENT &amp; STEP INCREMENT OF LARIS &amp; ADRIS  JAN. 1, 2023 TO MARCH 31, 2024" u="1"/>
        <s v="REGISTRATION FEE DURING  THE CHRMP EASTERN PANGASINAN COUNCIL OF PERSONNEL OFFICER ( EPCPO MONTHLY MEETING MARCH 7, 2024 AT MUNICIPAL HALL, POZORRUBIO, PANG. " u="1"/>
        <s v="ELECTRIC CONSUMPTION SFDRIS MARCH, 2024 " u="1"/>
        <s v="HONORARIUM AS THE RESOURCE PERSON OF THE TRAINING WORKSHOP ENTITLED &quot;CYBER-SAVVY WORKFORCE: EMPOWERING EMPLOYEES THROUGH COMPREHENSIVE COMPUTER LITERACY&quot; ON APRIL 11, 2024" u="1"/>
        <s v="HONORARIUM AS THE RESOURCE PERSON OF THE  SEMINAR - WORKSHOP ENTITLED &quot;EQUILIBRIUM IN ACTION: MAGNIFYING  WORK-LIFE BALANCE FOR THE A THRIVING WORKPLACE&quot; ON APRIL 24, 2024 AT NIA RTC" u="1"/>
        <s v="JANITORIAL SUPPLIES (50 BUNDLES RAGS &amp; 2 OTHERS)" u="1"/>
        <s v="ELECTRIC CONSUMPTION 480 KWH NIA ARIIP 1  SAN ROQUE, SAN MANUEL, PANG. FOR THE MONTH OF JAN. 7, 2024 TO FEB. 6, 2024" u="1"/>
        <s v="ELECTRIC CONSUMPTION 800 KWH NIA ARIIP 2  SAN ROQUE, SAN MANUEL, PANG. FOR THE MONTH OF JAN. 7, 2024 TO FEB. 6, 2024" u="1"/>
        <s v="ELECTRIC CONSUMPTION (720 KWH OF NIA ARIIP 1 SAN ROQUE, SAN MANUEL, PANGASINAN FEB. 15, 2024 TO MARCH 15, 2024)" u="1"/>
        <s v="PAYMENT OF ELECTRIC CONSUMPTION (507 KWH) OF NIA ARIIP 2, SAN ROQUE, SAN MANUEL  PANG. FEB. 15, 2024 TO MARCH 15,2024" u="1"/>
        <s v="PREMIUM INSURANCE FOR EXCAVATOR CRAWLER PIMO WITH MOTOR # 77316643 &amp; 77318384" u="1"/>
        <s v="WATER BILL NIA-LARIS, BAKIT BAKIT, ROSALES MARCH 6, 2024 TO APRIL 3, 2024" u="1"/>
        <s v="CELLPHONE ALLOWANCE PIMO MARCH, 2024" u="1"/>
        <s v="SPARE PARTS HEAVY EQUIPMENT  WITH PROPERTY # AF15 -01T PIMO" u="1"/>
        <s v="SPARE PARTS &amp; JOB SERVICE VEHICLES PLATE NO. SFK 728 PIMO " u="1"/>
        <s v="PAYMENT OF GASOLINE ALLOWANCE MV FILE # 0101-0441618 MARCH, 2024" u="1"/>
        <s v="GASOLINE ALLOWANCE MC SUZUKI THUNDER 125 PLATE# SK 5891 ARIS FEB. 2024" u="1"/>
        <s v="LTO REGISTRATION PIMO PLATE # SAA 2794" u="1"/>
        <s v="WATER CONSUMPTION PIMO ADRIS APRIL, 2024" u="1"/>
        <s v="WATER BILL (1 CUM) PIMO MARCH 11, 2024 TO APRIL 9, 2024" u="1"/>
        <s v="PAYMENT OF GASOLINE ALLOWANCE MC SUZUKI THUNDER 125 PLATE# SK 5891 ARIS MARCH, 2024" u="1"/>
        <s v="PAYMENT OF GAS ALLOWANCE MARCH 2024 ADRIS " u="1"/>
        <s v="TELEPHONE BILL &amp; INTERNET BILL PIMO ADMINISTRATIVE UNIT MARCH, 2024" u="1"/>
        <s v="DIESEL FUEL FOR VARIOUS VEHICLES ADRIS MARCH 1-15, 2024" u="1"/>
        <s v="PAYMENT OF REPRESENTATION ALLOWANCE FOR THE MONTH OF APRIL, 2024" u="1"/>
        <s v="PAYMENT OF SALARIES &amp; ALLOWANCE PIMO APRIL 1-15, 2024" u="1"/>
        <s v="PAYMENT OF SALARIES &amp; ALLOWANCE ARIS APRIL 1-15, 2024" u="1"/>
        <s v="PAYMENT OF SALARIES &amp; ALLOWANCE SFDRIS APRIL 1-15, 2024" u="1"/>
        <s v="PAYMENT OF SALARIES &amp; ALLOWANCE LARIS APRIL 1-15, 2024" u="1"/>
        <s v="PAYMENT OF SALARIES &amp; ALLOWANCE ADRIS APRIL 1-15, 2024" u="1"/>
        <s v="PAYMENT OF SALARIES &amp; ALLOWANCE PIMO CASUAL - PS SUBSIDY  APRIL 1-15, 2024" u="1"/>
        <s v="PAYMENT OF SALARIES &amp; ALLOWANCE ADRIS &amp; LARIS CASUAL - PS SUBSIDY  APRIL 1-15, 2024" u="1"/>
        <s v="WATER BILL LARIS MARCH 7 - APRIL 5, 2024" u="1"/>
        <s v="PAYMENT OF DIESEL FUEL VARIOUS VEHICLES PIMO MARCH 16-29, 2024" u="1"/>
        <s v="GASOLINE FUEL OF VARIOUS MOTORCYCLE PIMO MARCH 16-31, 2024" u="1"/>
        <s v="MEALS &amp; SNACKS SERVED TRAINING WORKSHOP ENTITLED &quot;HARMINOUS CONNECTION: CULTIVATING STRONG INTEPERSONAL COMMUNICATION IN THE WORKPLACE&quot; FEB. 13&amp;14, 2024 AT NIA RTC URDANETA CITY" u="1"/>
        <s v="PAYMENT OF MEALS &amp; SNACKS SERVED DURING GAD SEMINAR WORKSHOP ON SEX &amp; GENDER, GENDER ISSUES AND FORMS OF GENDER BIASES ON MARCH 13, 2024 AT NIA RTC " u="1"/>
        <s v="PAYMENT OF CONSUMABLES (10 PCS MAINTENANCE BOX-EPSON L14150 PRINTER &amp; 2 OTHERS) FOR THE USE OF EPSON A3 PRINTERS ASSIGNED AT PANGASINAN IMO " u="1"/>
        <s v="PAYMENT OF 2 UNITS BATTERY FOR BIOMETRIC FOR USE OF THE BIOMETRICS (IFACE 702 &amp; UFACE 202) AT ADRIS &amp; LARIS OFFICE " u="1"/>
        <s v="REIMBURSEMENT OF THE MATERIALS USE FOT THE REPAIR OF THE WATERPUMP OF BABASIT, MANAOAG, PANG." u="1"/>
        <s v="PAYMENT OF ELECTRIC CONSUMPTION (13230 KWH) OF NIA PIMO APRIL, 2024" u="1"/>
        <s v="PAYMENT OF DIESEL FUEL VARIOUS VEHICLES PIMO MARCH 1-15, 2024" u="1"/>
        <s v="PAYMENT OF DIESEL FUEL FOR USE OF HEAVY EQUIPMENT PIMO MARCH 1-15, 2024" u="1"/>
        <s v="PAYMENT OF REGISTRATION FEE OF TWO (2) PARTICIPANTS ON THE SEMINAR ENTITLED EFFECTIVE PROCEDURES AND BEST PRACTICES FOR ELECTRONICS RECORDS PROTECTION FOR GOVERNMENT OFFICES &amp; IMPLEMENTING A COMPREHENSIVE ELECTRONICS RECORDS SECURITY  PROGRAM APRIL 23-25,2024 AT BOHOL PLAZA RESORT HOTEL, DAYO HILL, DAUIS, BOHOL " u="1"/>
        <s v="REPLENISH PETTY CASH FUND UNDER FUND 501 COB" u="1"/>
        <s v="PAYMENT OF MONTHLY GASOLINE ALLOWANCE WITH MV FILE NO. 01-0100000441608 MARCH, 2024" u="1"/>
        <s v="SALARIES / ALLOWANCES PIMO APRIL 1-15, 2024" u="1"/>
        <s v="SALARIES / ALLOWANCES ARIS APRIL 1-15, 2024" u="1"/>
        <s v="SALARIES / ALLOWANCES ADRIS APRIL 1-15, 2024" u="1"/>
        <s v="SALARIES / ALLOWANCES LARIS APRIL 1-15, 2024" u="1"/>
        <s v="SALARIES / ALLOWANCES PIMO CASUAL  MARCH 19-31, 2024" u="1"/>
        <s v="SALARIES / ALLOWANCES PIMO CASUAL  APRIL 1-15, 2024" u="1"/>
        <s v="TELEPHONE BILL &amp; INTERNET BILL ADRIS APRIL, 2024" u="1"/>
        <s v="PAYMENT OF ELECTRIC BILL (2164 KWH) USED IN THE OFFICE OF  ADRIS  APRIL, 2024" u="1"/>
        <s v="PAYMENT OF TELEPHONE BILL &amp; INTERNET BILL PIMO OIM FOR THE MONTH OF APRIL, 2024" u="1"/>
        <s v="REIMBURSEMENT ROPE FOR THE USE OF SIPHON MC-2, TALIBAEW CALASIAO, PANG. " u="1"/>
        <s v="GASOLINE ALLOWANCE MC HONDA XRM 125 ARIS MARCH, 2024" u="1"/>
        <s v="CELLPHONE ALLOWANCE ADRIS/LARIS  JANUARY,FEBRUARY,MARCH, 2024" u="1"/>
        <s v="CLAIM TRAVEL EXPENSE VOUCHER (TEV) PIMO " u="1"/>
        <s v="TELEPHONE BILL &amp; INTERNET BILL PIMO FINANCE APRIL, 2024 " u="1"/>
        <s v="TELEPHONE BILL &amp; INTERNET BILL ARIS  APRIL, 2024 " u="1"/>
        <s v="TELEPHONE BILL &amp; INTERNET BILL SFDRIS  APRIL, 2024 " u="1"/>
        <s v="TELEPHONE BILL &amp; INTERNET BILL LARIS  APRIL, 2024 " u="1"/>
        <s v="TELEPHONE BILL &amp; INTERNET BILL PROPERTY UNIT  MARCH, 2024 " u="1"/>
        <s v="HDMF PREMIUMS (PERSONAL &amp; GOVERNMENT SHARES) LARIS APRIL, 2024" u="1"/>
        <s v="HDMF HOUSING LOAN HL LARIS APRIL, 2024" u="1"/>
        <s v="HDMF MPL LARIS APRIL, 2024" u="1"/>
        <s v="HDMF MP2  LARIS APRIL, 2024" u="1"/>
        <s v="HDMF PREMIUMS (PERSONAL &amp; GOVERNMENT SHARES) ADRIS APRIL, 2024" u="1"/>
        <s v="HDMF MPL ADRIS APRIL, 2024" u="1"/>
        <s v="HDMF PREMIUMS PIMO CASUAL - PS SUBSIDY APRIL, 2024" u="1"/>
        <s v="HDMF PREMIUMS PIMO PS CASUAL - PS SUBSIDY APRIL, 2024" u="1"/>
        <s v="HDMF PREMIUMS PS CASUAL - PS SUBSIDY APRIL, 2024" u="1"/>
        <s v="HDMF M2 PIMO CASUAL PS SUBSIDY APRIL, 2024" u="1"/>
        <s v="HDMF MPL PIMO CASUAL PS SUBSIDY APRIL, 2024" u="1"/>
        <s v="HDMF MPL SFRIS APRIL, 2024" u="1"/>
        <s v="HDMF PREMIUMS SFDRIS APRIL, 2024" u="1"/>
        <s v="HDMF MP2 ARIS APRIL, 2024" u="1"/>
        <s v="HDMF CALAMITY LOAN CAL2 ARIS APRIL, 2024" u="1"/>
        <s v="HDMF MULTI-PURPOSE LOAN MPL ARIS APRIL, 2024" u="1"/>
        <s v="HDMF PREMIUMS ARIS APRIL, 2024" u="1"/>
        <s v="HDMF PREMIUMS PIMO APRIL, 2024" u="1"/>
        <s v="HDMF MULTI-PURPOSE LOAN MPL PIMO APRIL, 2024" u="1"/>
        <s v="HDMF MODIFIED PAG-IBIG II MP2 PIMO APRIL, 2024" u="1"/>
        <s v="TO TRANSFER THE PAYMENT OF COLLECTIVE NEGOTIATION AGREEMENT C.N.A &amp; VIABILITY INCENTIE GRANT VIG (APRIL, 2024 LARIS)" u="1"/>
        <s v="TO TRANSFER THE PAYMENT OF COLLECTIVE NEGOTIATION AGREEMENT C.N.A &amp; VIABILITY INCENTIE GRANT VIG (APRIL, 2024 ADRIS)" u="1"/>
        <s v="TO TRANSFER THE PAYMENT OF COLLECTIVE NEGOTIATION AGREEMENT C.N.A &amp; VIABILITY INCENTIE GRANT VIG (APRIL, 2024 PIMO CASUAL PS SUBSIDY)" u="1"/>
        <s v="PAYMENT OF C.N.A / VIG DISALLOWANCE ARIS APRIL, 2024" u="1"/>
        <s v="PAYMENT OF C.N.A / VIG DISALLOWANCE PIMO APRIL, 2024" u="1"/>
        <s v="NIA R1EMPC MULTIPURPOSE LOAN ADRIS APRIL, 2024" u="1"/>
        <s v="NIA R1EMPC MULTIPURPOSE LOAN LARIS APRIL, 2024" u="1"/>
        <s v="NIA R1EMPC MULTIPURPOSE LOAN PIMO CASUAL PS SUBSIDY APRIL, 2024" u="1"/>
        <s v="NIA R1EMPC MULTIPURPOSE LOAN PIMO SFRIS APRIL, 2024" u="1"/>
        <s v="NIA R1EMPC MULTIPURPOSE LOAN PIMO ARIS APRIL, 2024" u="1"/>
        <s v="NIA R1EMPC MULTIPURPOSE LOAN PIMO APRIL, 2024" u="1"/>
        <s v="ELECTRIC CONSUMPTION (596 KWH NIA ARIIP 2 SAN MANUEL, PANGASINAN APRIL 7, 2024 TO MAY 6, 2024)" u="1"/>
        <s v="PHIC PREMIUMS PIMO CASUAL - PS SUBSIDY APRIL, 2024" u="1"/>
        <s v="PHIC PREMIUMS PIMO CASUAL - PS SUBSIDY MARCH, 2024" u="1"/>
        <s v="PAYMENT OF ELECTRIC CONSUMPTION SFDRIS APRIL, 2024" u="1"/>
        <s v="PAYMENT OF FUEL VARIOIS MOTORCYCLE MARCH 1-15, 2024" u="1"/>
        <s v="PAYMENT OF OFFICE EQUIPMENT (2 UNITS STEEL CABINET ARIS)" u="1"/>
        <s v="PAYMENT OF ICT EQUIPMENT (2 UNITS PRINTER, MULTIFUNCTION PIMO FINANCE UNIT)" u="1"/>
        <s v="SPARE PARTS &amp; JOB F1Z 126 PIMO" u="1"/>
        <s v="REIMBURSEMENT AMOUNT PAID FOR MOTOR PARTS MV FILE 0101-00000441616" u="1"/>
        <s v="CELLPHONE ALLOWANCE ARIS/SAN FABIAN DUMOLOC RIS JAN. TO APRIL, 2024" u="1"/>
        <s v="PAYMENT OF GASOLINE ALLOWANCE MC YAMAHA YBR 125 PLATE# SG - 7335 ARIS MARCH, 2024" u="1"/>
        <s v="MONTHLY &amp; SALARY DIFFERENTIAL WITHHOLDING TAXES (WHT OF LAURETA &amp; 1 OTHER ADRIS JAN. 2023 TO APRIL, 2024" u="1"/>
        <s v="WITHHOLDING TAX SFDRIS APRIL, 2024" u="1"/>
        <s v="WITHHOLDING TAX ARIS APRIL, 2024" u="1"/>
        <s v="WITHHOLDING TAX CASUAL - PS SUBSIDY PIMO APRIL, 2024" u="1"/>
        <s v="WITHHOLDING TAX CASUAL -  PIMO APRIL, 2024" u="1"/>
        <s v="WITHHOLDING TAXES &amp; SALARY DIFFERENTIAL LARIS JAN. 2023 TO APRIL 2024" u="1"/>
        <s v="GSIS PREMIUMS (PERSONAL &amp; GOVERNMENT SHARES) PIMO APRIL, 2024" u="1"/>
        <s v="GSIS PREMIUMS (PERSONAL &amp; GOVERNMENT SHARES) ARIS APRIL, 2024" u="1"/>
        <s v="GSIS PREMIUMS (PERSONAL &amp; GOVERNMENT SHARES) SFDRIS APRIL, 2024" u="1"/>
        <s v="GSIS PREMIUMS (PERSONAL &amp; GOVERNMENT SHARES) LARIS APRIL, 2024" u="1"/>
        <s v="GSIS PREMIUMS (PERSONAL &amp; GOVERNMENT SHARES) AND GSIS LOANS ADRIS APRIL, 2024" u="1"/>
        <s v="GSIS PREMIUMS (PERSONAL &amp; GOVERNMENT SHARES) AND GSIS LOANS PIMO CASUAL PS SUBSIDY APRIL, 2024" u="1"/>
        <s v="GSIS PREMIUMS (PERSONAL &amp; GOVERNMENT SHARES) AND GSIS LOANS PIMO CASUAL PS SUBSIDY MARCH, 2024" u="1"/>
        <s v="PHIC PREMIUMS (PERSONAL &amp; GOVERNMENT SHARES ARIS APRIL, 2024)" u="1"/>
        <s v="PHIC PREMIUMS (PERSONAL &amp; GOVERNMENT SHARES PIMO CASUAL - PS SUBSIDY APRIL, 2024)" u="1"/>
        <s v="PHIC PREMIUMS (PERSONAL &amp; GOVERNMENT SHARES PIMO APRIL, 2024)" u="1"/>
        <s v="PHIC PREMIUMS (PERSONAL &amp; GOVERNMENT SHARES LARIS APRIL, 2024)" u="1"/>
        <s v="PHIC PREMIUMS (PERSONAL &amp; GOVERNMENT SHARES ADRIS APRIL, 2024)" u="1"/>
        <s v="PHIC PREMIUMS (PERSONAL &amp; GOVERNMENT SHARES SFDRIS APRIL, 2024)" u="1"/>
        <s v="ELECTRIC CONSUMPTION (2120 KWH LARIS APRIL, 2024)" u="1"/>
        <s v="PAYMENT OF DIESEL FUEL USE OF VARIOUS VEHICLES ADRIS APRIL 1-15, 2024" u="1"/>
        <s v="PAYMENT OF DIESEL FUEL USE OF VARIOUS VEHICLES PIMO APRIL 1-15, 2024" u="1"/>
        <s v="PAYMENT OF 150 PIECES CUSTOMIZED ID LANYARD PIMO " u="1"/>
        <s v="PREVENTVE MAINTENANCE (CLEANING) OF AIRCONDITION OF ENGINEERING, AFS,AGNO,COA) PIMO" u="1"/>
        <s v="PAYMENT OF SALARIES &amp; ALLOWANCE PIMO APRIL 16-30, 2024" u="1"/>
        <s v="PAYMENT OF SALARIES &amp; ALLOWANCE ARIS APRIL 16-30, 2024" u="1"/>
        <s v="PAYMENT OF SALARIES &amp; ALLOWANCE SFDRIS APRIL 16-30, 2024" u="1"/>
        <s v="PAYMENT OF SALARIES &amp; ALLOWANCE LARIS APRIL 16-30, 2024" u="1"/>
        <s v="PAYMENT OF SALARIES &amp; ALLOWANCE ADRIS APRIL 16-30, 2024" u="1"/>
        <s v="PAYMENT OF SALARIES &amp; ALLOWANCE PIMO CASUAL - PS SUBSIDY  APRIL 16-30, 2024" u="1"/>
        <s v="PAYMENT OF SALARIES &amp; ALLOWANCE ADRIS &amp; LARIS CASUAL - PS SUBSIDY  APRIL 16-30, 2024" u="1"/>
        <s v="SALARIES / ALLOWANCES ARIS APRIL 16-30, 2024" u="1"/>
        <s v="SALARIES / ALLOWANCES LARIS APRIL 16-30, 2024" u="1"/>
        <s v="GSIS PREMIUMS OF SALARY DIFFERENTIAL FROM JAN. 2023 TO MARCH 2024 ARIS/ SFDRIS " u="1"/>
        <s v="GSIS PREMIUMS (PERSONAL &amp; GOVERNANCE SHARES) SALARY DIFFERENTIAL JANUARY, 2023 TO MARCH, 2024 LARIS &amp; ADRIS " u="1"/>
        <s v="GSIS PREMIUMS (PERSONAL &amp; GOVERNANCE SHARES) SALARY DIFFERENTIAL JANUARY, 2023 TO MARCH, 2024 PIMO" u="1"/>
        <s v="PAYMENT OF ELECTRIC CONSUMPTION (400 KWH OF NIA ARIIP 1 SAN ROQUE, SAN MANUEL APRIL 7, 2024 TO MAY 6, 2024" u="1"/>
        <s v="WITHHOLDING OF FINAL VAT (5% OF VARIOUS SUPPLIERS/CONTRACTORS  OF PIMO APRIL, 2024" u="1"/>
        <s v="WITHHOLDING OF FINAL VAT (2% &amp; 1% OF VARIOUS SUPPLIERS/CONTRACTORS  OF PIMO APRIL, 2024" u="1"/>
        <s v="PERCENTAGE TAX  (3%) OF VARIOUS SUPPLIERS/ CONTRACTORS PIMO APRIL, 2024" u="1"/>
      </sharedItems>
    </cacheField>
    <cacheField name="Account Name" numFmtId="0">
      <sharedItems containsBlank="1"/>
    </cacheField>
    <cacheField name="PPSAS Code" numFmtId="0">
      <sharedItems containsBlank="1" containsMixedTypes="1" containsNumber="1" containsInteger="1" minValue="1040401000" maxValue="5029999000" count="54">
        <n v="5010101000"/>
        <n v="2020102001"/>
        <s v="1010202000RO"/>
        <n v="5010102000"/>
        <n v="5010201000"/>
        <n v="1069802000"/>
        <n v="2020101002"/>
        <n v="2020101004"/>
        <n v="1990201000"/>
        <n v="2040104000"/>
        <n v="2020101001"/>
        <n v="2020103001"/>
        <n v="2020103002"/>
        <n v="2020103005"/>
        <n v="2020104000"/>
        <n v="2020102000"/>
        <n v="5010303000"/>
        <n v="5010302000"/>
        <n v="5010301000"/>
        <n v="5010304000"/>
        <n v="2020109000"/>
        <m/>
        <n v="5020201000" u="1"/>
        <n v="5020101000" u="1"/>
        <n v="5021306001" u="1"/>
        <n v="5020503000" u="1"/>
        <n v="2010102000" u="1"/>
        <n v="2020102003" u="1"/>
        <n v="2040108000" u="1"/>
        <n v="5020402000" u="1"/>
        <n v="2020101006" u="1"/>
        <n v="5020102000" u="1"/>
        <n v="1040401000" u="1"/>
        <n v="5021503000" u="1"/>
        <n v="5020401000" u="1"/>
        <n v="5020502001" u="1"/>
        <n v="5021305008" u="1"/>
        <n v="2020101005" u="1"/>
        <n v="2020101003" u="1"/>
        <n v="5020309000" u="1"/>
        <n v="5021501000" u="1"/>
        <n v="5020502002" u="1"/>
        <n v="5010202000" u="1"/>
        <n v="5010299034" u="1"/>
        <n v="5010299035" u="1"/>
        <n v="2999999000" u="1"/>
        <n v="1040503000" u="1"/>
        <n v="5020399000" u="1"/>
        <n v="5020301000" u="1"/>
        <n v="5020326000" u="1"/>
        <n v="5029903000" u="1"/>
        <n v="5029999000" u="1"/>
        <n v="1040601000" u="1"/>
        <n v="5021305002" u="1"/>
      </sharedItems>
    </cacheField>
    <cacheField name="NGAS Code" numFmtId="0">
      <sharedItems containsBlank="1" count="56">
        <s v="701"/>
        <s v="413-1"/>
        <s v="111fo"/>
        <s v="705"/>
        <s v="711"/>
        <s v="270-INFRA"/>
        <s v="412-2"/>
        <s v="412-4"/>
        <s v="181"/>
        <s v="426"/>
        <s v="412-1"/>
        <s v="414-1"/>
        <s v="414-2"/>
        <s v="414-5"/>
        <s v="415"/>
        <s v="413"/>
        <s v="733"/>
        <s v="732"/>
        <s v="731"/>
        <s v="734"/>
        <s v="411"/>
        <s v="TOTAL"/>
        <m u="1"/>
        <s v="753" u="1"/>
        <s v="751" u="1"/>
        <s v="841" u="1"/>
        <s v="774" u="1"/>
        <s v="403-FO" u="1"/>
        <s v="403" u="1"/>
        <s v="413-3" u="1"/>
        <s v="428" u="1"/>
        <s v="767" u="1"/>
        <s v="412-6" u="1"/>
        <s v="752" u="1"/>
        <s v="155" u="1"/>
        <s v="893" u="1"/>
        <s v="766" u="1"/>
        <s v="773" u="1"/>
        <s v="830" u="1"/>
        <s v="412-5" u="1"/>
        <s v="412-3" u="1"/>
        <s v="761" u="1"/>
        <s v="891" u="1"/>
        <s v="772" u="1"/>
        <s v="713" u="1"/>
        <s v="719-1" u="1"/>
        <s v="719-2" u="1"/>
        <s v="439" u="1"/>
        <s v="169-3" u="1"/>
        <s v="765" u="1"/>
        <s v="755" u="1"/>
        <s v="770" u="1"/>
        <s v="783" u="1"/>
        <s v="884-14" u="1"/>
        <s v="169-15" u="1"/>
        <s v="821" u="1"/>
      </sharedItems>
    </cacheField>
    <cacheField name="Debit" numFmtId="165">
      <sharedItems containsString="0" containsBlank="1" containsNumber="1" minValue="200" maxValue="15300785.890000001"/>
    </cacheField>
    <cacheField name="Credit" numFmtId="165">
      <sharedItems containsString="0" containsBlank="1" containsNumber="1" minValue="22.31" maxValue="15300785.890000001"/>
    </cacheField>
    <cacheField name="ASA # / Obligation #" numFmtId="49">
      <sharedItems containsBlank="1"/>
    </cacheField>
    <cacheField name="Project" numFmtId="49">
      <sharedItems containsNonDate="0" containsString="0" containsBlank="1"/>
    </cacheField>
    <cacheField name="Sub-Project" numFmtId="49">
      <sharedItems containsNonDate="0" containsString="0" containsBlank="1"/>
    </cacheField>
    <cacheField name="Running Balance" numFmtId="165">
      <sharedItems containsSemiMixedTypes="0" containsString="0" containsNumber="1" minValue="0" maxValue="9853815.7400000002"/>
    </cacheField>
  </cacheFields>
  <extLst>
    <ext xmlns:x14="http://schemas.microsoft.com/office/spreadsheetml/2009/9/main" uri="{725AE2AE-9491-48be-B2B4-4EB974FC3084}">
      <x14:pivotCacheDefinition pivotCacheId="17215019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">
  <r>
    <x v="0"/>
    <s v="701"/>
    <n v="14708.5"/>
    <m/>
  </r>
  <r>
    <x v="1"/>
    <s v="711"/>
    <n v="1000"/>
    <m/>
  </r>
  <r>
    <x v="2"/>
    <s v="111FO"/>
    <m/>
    <n v="15708.5"/>
  </r>
  <r>
    <x v="3"/>
    <s v="403"/>
    <n v="5446.64"/>
    <m/>
  </r>
  <r>
    <x v="2"/>
    <s v="111FO"/>
    <m/>
    <n v="5446.64"/>
  </r>
  <r>
    <x v="0"/>
    <s v="701"/>
    <n v="8952.5"/>
    <m/>
  </r>
  <r>
    <x v="1"/>
    <s v="711"/>
    <n v="1000"/>
    <m/>
  </r>
  <r>
    <x v="2"/>
    <s v="111FO"/>
    <m/>
    <n v="9952.5"/>
  </r>
  <r>
    <x v="3"/>
    <s v="403"/>
    <n v="8486.7199999999993"/>
    <m/>
  </r>
  <r>
    <x v="2"/>
    <s v="111FO"/>
    <m/>
    <n v="8486.7199999999993"/>
  </r>
  <r>
    <x v="4"/>
    <s v="705"/>
    <n v="101710.73"/>
    <m/>
  </r>
  <r>
    <x v="1"/>
    <s v="711"/>
    <n v="7000"/>
    <m/>
  </r>
  <r>
    <x v="2"/>
    <s v="111FO"/>
    <m/>
    <n v="108710.73"/>
  </r>
  <r>
    <x v="4"/>
    <s v="705"/>
    <n v="19208"/>
    <m/>
  </r>
  <r>
    <x v="1"/>
    <s v="711"/>
    <n v="1818.2"/>
    <m/>
  </r>
  <r>
    <x v="5"/>
    <s v="413-1"/>
    <m/>
    <n v="1901.59"/>
  </r>
  <r>
    <x v="6"/>
    <s v="414-1"/>
    <m/>
    <n v="422.58"/>
  </r>
  <r>
    <x v="7"/>
    <s v="415"/>
    <m/>
    <n v="528.22"/>
  </r>
  <r>
    <x v="2"/>
    <s v="111FO"/>
    <m/>
    <n v="18173.810000000001"/>
  </r>
  <r>
    <x v="4"/>
    <s v="705"/>
    <n v="9604"/>
    <m/>
  </r>
  <r>
    <x v="1"/>
    <s v="711"/>
    <n v="909.1"/>
    <m/>
  </r>
  <r>
    <x v="2"/>
    <s v="111FO"/>
    <m/>
    <n v="10513.1"/>
  </r>
  <r>
    <x v="4"/>
    <s v="705"/>
    <n v="34792.89"/>
    <m/>
  </r>
  <r>
    <x v="1"/>
    <s v="711"/>
    <n v="3000"/>
    <m/>
  </r>
  <r>
    <x v="2"/>
    <s v="111FO"/>
    <m/>
    <n v="37792.89"/>
  </r>
  <r>
    <x v="8"/>
    <s v="841"/>
    <n v="69101"/>
    <m/>
  </r>
  <r>
    <x v="9"/>
    <s v="412-5"/>
    <m/>
    <n v="512.05999999999995"/>
  </r>
  <r>
    <x v="10"/>
    <s v="412-4"/>
    <m/>
    <n v="209.82"/>
  </r>
  <r>
    <x v="11"/>
    <s v="412-2"/>
    <m/>
    <n v="3084.87"/>
  </r>
  <r>
    <x v="2"/>
    <s v="111FO"/>
    <m/>
    <n v="65294.25"/>
  </r>
  <r>
    <x v="12"/>
    <s v="753"/>
    <n v="6000"/>
    <m/>
  </r>
  <r>
    <x v="2"/>
    <s v="111FO"/>
    <m/>
    <n v="6000"/>
  </r>
  <r>
    <x v="12"/>
    <s v="753"/>
    <n v="7500"/>
    <m/>
  </r>
  <r>
    <x v="2"/>
    <s v="111FO"/>
    <m/>
    <n v="7500"/>
  </r>
  <r>
    <x v="12"/>
    <s v="753"/>
    <n v="7500"/>
    <m/>
  </r>
  <r>
    <x v="2"/>
    <s v="111FO"/>
    <m/>
    <n v="7500"/>
  </r>
  <r>
    <x v="13"/>
    <s v="872"/>
    <n v="27465"/>
    <m/>
  </r>
  <r>
    <x v="2"/>
    <s v="111FO"/>
    <m/>
    <n v="27465"/>
  </r>
  <r>
    <x v="14"/>
    <s v="766"/>
    <n v="10891.55"/>
    <m/>
  </r>
  <r>
    <x v="10"/>
    <s v="412-4"/>
    <m/>
    <n v="194.49"/>
  </r>
  <r>
    <x v="11"/>
    <s v="412-2"/>
    <m/>
    <n v="486.23"/>
  </r>
  <r>
    <x v="2"/>
    <s v="111FO"/>
    <m/>
    <n v="10210.83"/>
  </r>
  <r>
    <x v="14"/>
    <s v="766"/>
    <n v="345.97"/>
    <m/>
  </r>
  <r>
    <x v="10"/>
    <s v="412-4"/>
    <m/>
    <n v="6.18"/>
  </r>
  <r>
    <x v="11"/>
    <s v="412-2"/>
    <m/>
    <n v="15.45"/>
  </r>
  <r>
    <x v="2"/>
    <s v="111FO"/>
    <m/>
    <n v="324.33999999999997"/>
  </r>
  <r>
    <x v="15"/>
    <s v="774"/>
    <n v="5586.21"/>
    <m/>
  </r>
  <r>
    <x v="10"/>
    <s v="412-4"/>
    <m/>
    <n v="99.75"/>
  </r>
  <r>
    <x v="11"/>
    <s v="412-2"/>
    <m/>
    <n v="249.38"/>
  </r>
  <r>
    <x v="2"/>
    <s v="111FO"/>
    <m/>
    <n v="5237.08"/>
  </r>
  <r>
    <x v="16"/>
    <s v="772"/>
    <n v="2489.98"/>
    <m/>
  </r>
  <r>
    <x v="10"/>
    <s v="412-4"/>
    <m/>
    <n v="44.46"/>
  </r>
  <r>
    <x v="11"/>
    <s v="412-2"/>
    <m/>
    <n v="111.16"/>
  </r>
  <r>
    <x v="2"/>
    <s v="111FO"/>
    <m/>
    <n v="2334.36"/>
  </r>
  <r>
    <x v="16"/>
    <s v="772"/>
    <n v="5446.82"/>
    <m/>
  </r>
  <r>
    <x v="10"/>
    <s v="412-4"/>
    <m/>
    <n v="97.26"/>
  </r>
  <r>
    <x v="11"/>
    <s v="412-2"/>
    <m/>
    <n v="243.16"/>
  </r>
  <r>
    <x v="2"/>
    <s v="111FO"/>
    <m/>
    <n v="5106.3999999999996"/>
  </r>
  <r>
    <x v="17"/>
    <s v="713"/>
    <n v="5000"/>
    <m/>
  </r>
  <r>
    <x v="2"/>
    <s v="111FO"/>
    <m/>
    <n v="5000"/>
  </r>
  <r>
    <x v="0"/>
    <s v="701"/>
    <n v="85970"/>
    <m/>
  </r>
  <r>
    <x v="1"/>
    <s v="711"/>
    <n v="2000"/>
    <m/>
  </r>
  <r>
    <x v="18"/>
    <s v="719-1"/>
    <n v="200"/>
    <m/>
  </r>
  <r>
    <x v="19"/>
    <s v="719-2"/>
    <n v="66"/>
    <m/>
  </r>
  <r>
    <x v="20"/>
    <s v="412-1"/>
    <m/>
    <n v="12135.61"/>
  </r>
  <r>
    <x v="5"/>
    <s v="413-1"/>
    <m/>
    <n v="7737.3"/>
  </r>
  <r>
    <x v="21"/>
    <s v="414-4"/>
    <m/>
    <n v="1719.4"/>
  </r>
  <r>
    <x v="7"/>
    <s v="415"/>
    <m/>
    <n v="2149.25"/>
  </r>
  <r>
    <x v="2"/>
    <s v="111FO"/>
    <m/>
    <n v="32247.22"/>
  </r>
  <r>
    <x v="0"/>
    <s v="701"/>
    <n v="60707"/>
    <m/>
  </r>
  <r>
    <x v="1"/>
    <s v="711"/>
    <n v="2000"/>
    <m/>
  </r>
  <r>
    <x v="20"/>
    <s v="412-1"/>
    <m/>
    <n v="3303.65"/>
  </r>
  <r>
    <x v="5"/>
    <s v="413-1"/>
    <m/>
    <n v="5463.63"/>
  </r>
  <r>
    <x v="22"/>
    <s v="413-3"/>
    <m/>
    <n v="6606.09"/>
  </r>
  <r>
    <x v="6"/>
    <s v="414-1"/>
    <m/>
    <n v="1214.1400000000001"/>
  </r>
  <r>
    <x v="7"/>
    <s v="415"/>
    <m/>
    <n v="1517.67"/>
  </r>
  <r>
    <x v="23"/>
    <s v="428"/>
    <m/>
    <n v="5166.95"/>
  </r>
  <r>
    <x v="2"/>
    <s v="111FO"/>
    <m/>
    <n v="19717.439999999999"/>
  </r>
  <r>
    <x v="0"/>
    <s v="701"/>
    <n v="313257"/>
    <m/>
  </r>
  <r>
    <x v="1"/>
    <s v="711"/>
    <n v="22000"/>
    <m/>
  </r>
  <r>
    <x v="18"/>
    <s v="719-1"/>
    <n v="400"/>
    <m/>
  </r>
  <r>
    <x v="19"/>
    <s v="719-2"/>
    <n v="132"/>
    <m/>
  </r>
  <r>
    <x v="20"/>
    <s v="412-1"/>
    <m/>
    <n v="8621.2999999999993"/>
  </r>
  <r>
    <x v="5"/>
    <s v="413-1"/>
    <m/>
    <n v="28193.13"/>
  </r>
  <r>
    <x v="22"/>
    <s v="413-3"/>
    <m/>
    <n v="2952.81"/>
  </r>
  <r>
    <x v="22"/>
    <s v="413-3"/>
    <m/>
    <n v="7584.72"/>
  </r>
  <r>
    <x v="22"/>
    <s v="413-3"/>
    <m/>
    <n v="19889.78"/>
  </r>
  <r>
    <x v="6"/>
    <s v="414-1"/>
    <m/>
    <n v="6703.46"/>
  </r>
  <r>
    <x v="24"/>
    <s v="414-5"/>
    <m/>
    <n v="6500"/>
  </r>
  <r>
    <x v="25"/>
    <s v="414-2"/>
    <m/>
    <n v="1574.71"/>
  </r>
  <r>
    <x v="7"/>
    <s v="415"/>
    <m/>
    <n v="7831.4"/>
  </r>
  <r>
    <x v="26"/>
    <s v="439"/>
    <m/>
    <n v="5750.66"/>
  </r>
  <r>
    <x v="23"/>
    <s v="428"/>
    <m/>
    <n v="5723.78"/>
  </r>
  <r>
    <x v="2"/>
    <s v="111FO"/>
    <m/>
    <n v="117231.65"/>
  </r>
  <r>
    <x v="0"/>
    <s v="701"/>
    <n v="464414"/>
    <m/>
  </r>
  <r>
    <x v="1"/>
    <s v="711"/>
    <n v="28000"/>
    <m/>
  </r>
  <r>
    <x v="18"/>
    <s v="719-1"/>
    <n v="200"/>
    <m/>
  </r>
  <r>
    <x v="19"/>
    <s v="719-2"/>
    <n v="66"/>
    <m/>
  </r>
  <r>
    <x v="20"/>
    <s v="412-1"/>
    <m/>
    <n v="18920.05"/>
  </r>
  <r>
    <x v="5"/>
    <s v="413-1"/>
    <m/>
    <n v="41797.26"/>
  </r>
  <r>
    <x v="22"/>
    <s v="413-3"/>
    <m/>
    <n v="300"/>
  </r>
  <r>
    <x v="22"/>
    <s v="413-3"/>
    <m/>
    <n v="655.56"/>
  </r>
  <r>
    <x v="22"/>
    <s v="413-3"/>
    <m/>
    <n v="12524.78"/>
  </r>
  <r>
    <x v="22"/>
    <s v="413-3"/>
    <m/>
    <n v="15338.45"/>
  </r>
  <r>
    <x v="6"/>
    <s v="414-1"/>
    <m/>
    <n v="22878.52"/>
  </r>
  <r>
    <x v="24"/>
    <s v="414-5"/>
    <m/>
    <n v="2000"/>
  </r>
  <r>
    <x v="25"/>
    <s v="414-2"/>
    <m/>
    <n v="17575.93"/>
  </r>
  <r>
    <x v="25"/>
    <s v="414-2"/>
    <m/>
    <n v="2865.36"/>
  </r>
  <r>
    <x v="7"/>
    <s v="415"/>
    <m/>
    <n v="11610.31"/>
  </r>
  <r>
    <x v="26"/>
    <s v="439"/>
    <m/>
    <n v="14893.4"/>
  </r>
  <r>
    <x v="23"/>
    <s v="428"/>
    <m/>
    <n v="17636.12"/>
  </r>
  <r>
    <x v="2"/>
    <s v="111FO"/>
    <m/>
    <n v="156842.17000000001"/>
  </r>
  <r>
    <x v="0"/>
    <s v="701"/>
    <n v="251030"/>
    <m/>
  </r>
  <r>
    <x v="1"/>
    <s v="711"/>
    <n v="22000"/>
    <m/>
  </r>
  <r>
    <x v="20"/>
    <s v="412-1"/>
    <m/>
    <n v="2405.17"/>
  </r>
  <r>
    <x v="5"/>
    <s v="413-1"/>
    <m/>
    <n v="22592.7"/>
  </r>
  <r>
    <x v="27"/>
    <s v="413-4"/>
    <m/>
    <n v="1300"/>
  </r>
  <r>
    <x v="28"/>
    <s v="413-6"/>
    <m/>
    <n v="1405.4"/>
  </r>
  <r>
    <x v="22"/>
    <s v="413-3"/>
    <m/>
    <n v="7213.62"/>
  </r>
  <r>
    <x v="22"/>
    <s v="413-3"/>
    <m/>
    <n v="22735.37"/>
  </r>
  <r>
    <x v="22"/>
    <s v="413-3"/>
    <m/>
    <n v="983.33"/>
  </r>
  <r>
    <x v="6"/>
    <s v="414-1"/>
    <m/>
    <n v="5122.04"/>
  </r>
  <r>
    <x v="25"/>
    <s v="414-2"/>
    <m/>
    <n v="12223.02"/>
  </r>
  <r>
    <x v="7"/>
    <s v="415"/>
    <m/>
    <n v="6275.74"/>
  </r>
  <r>
    <x v="26"/>
    <s v="439"/>
    <m/>
    <n v="31772.62"/>
  </r>
  <r>
    <x v="23"/>
    <s v="428"/>
    <m/>
    <n v="2250"/>
  </r>
  <r>
    <x v="2"/>
    <s v="111FO"/>
    <m/>
    <n v="78375.53"/>
  </r>
  <r>
    <x v="0"/>
    <s v="701"/>
    <n v="396115"/>
    <m/>
  </r>
  <r>
    <x v="1"/>
    <s v="711"/>
    <n v="28000"/>
    <m/>
  </r>
  <r>
    <x v="20"/>
    <s v="412-1"/>
    <m/>
    <n v="18091.54"/>
  </r>
  <r>
    <x v="5"/>
    <s v="413-1"/>
    <m/>
    <n v="35650.35"/>
  </r>
  <r>
    <x v="22"/>
    <s v="413-3"/>
    <m/>
    <n v="4153.6400000000003"/>
  </r>
  <r>
    <x v="27"/>
    <s v="413-4"/>
    <m/>
    <n v="200"/>
  </r>
  <r>
    <x v="28"/>
    <s v="413-6"/>
    <m/>
    <n v="1311.12"/>
  </r>
  <r>
    <x v="22"/>
    <s v="413-3"/>
    <m/>
    <n v="52913.54"/>
  </r>
  <r>
    <x v="22"/>
    <s v="413-3"/>
    <m/>
    <n v="23889.1"/>
  </r>
  <r>
    <x v="6"/>
    <s v="414-1"/>
    <m/>
    <n v="8103.76"/>
  </r>
  <r>
    <x v="24"/>
    <s v="414-5"/>
    <m/>
    <n v="1000"/>
  </r>
  <r>
    <x v="29"/>
    <s v="414-3"/>
    <m/>
    <n v="16725.77"/>
  </r>
  <r>
    <x v="29"/>
    <s v="414-3"/>
    <m/>
    <n v="3037.94"/>
  </r>
  <r>
    <x v="7"/>
    <s v="415"/>
    <m/>
    <n v="9902.84"/>
  </r>
  <r>
    <x v="26"/>
    <s v="439"/>
    <m/>
    <n v="12493.04"/>
  </r>
  <r>
    <x v="23"/>
    <s v="428"/>
    <m/>
    <n v="11033.19"/>
  </r>
  <r>
    <x v="2"/>
    <s v="111FO"/>
    <m/>
    <n v="112804.6"/>
  </r>
  <r>
    <x v="0"/>
    <s v="701"/>
    <n v="257000"/>
    <m/>
  </r>
  <r>
    <x v="1"/>
    <s v="711"/>
    <n v="24000"/>
    <m/>
  </r>
  <r>
    <x v="20"/>
    <s v="412-1"/>
    <m/>
    <n v="2154.0700000000002"/>
  </r>
  <r>
    <x v="5"/>
    <s v="413-1"/>
    <m/>
    <n v="23130"/>
  </r>
  <r>
    <x v="22"/>
    <s v="413-3"/>
    <m/>
    <n v="1349.63"/>
  </r>
  <r>
    <x v="27"/>
    <s v="413-4"/>
    <m/>
    <n v="200"/>
  </r>
  <r>
    <x v="28"/>
    <s v="413-6"/>
    <m/>
    <n v="706.86"/>
  </r>
  <r>
    <x v="22"/>
    <s v="413-3"/>
    <m/>
    <n v="49498.04"/>
  </r>
  <r>
    <x v="22"/>
    <s v="413-3"/>
    <m/>
    <n v="21634.15"/>
  </r>
  <r>
    <x v="22"/>
    <s v="413-3"/>
    <m/>
    <n v="983.33"/>
  </r>
  <r>
    <x v="6"/>
    <s v="414-1"/>
    <m/>
    <n v="6454.75"/>
  </r>
  <r>
    <x v="24"/>
    <s v="414-5"/>
    <m/>
    <n v="1000"/>
  </r>
  <r>
    <x v="25"/>
    <s v="414-2"/>
    <m/>
    <n v="12247.79"/>
  </r>
  <r>
    <x v="7"/>
    <s v="415"/>
    <m/>
    <n v="6424.97"/>
  </r>
  <r>
    <x v="26"/>
    <s v="439"/>
    <m/>
    <n v="3791.66"/>
  </r>
  <r>
    <x v="23"/>
    <s v="428"/>
    <m/>
    <n v="2650"/>
  </r>
  <r>
    <x v="2"/>
    <s v="111FO"/>
    <m/>
    <n v="74387.399999999994"/>
  </r>
  <r>
    <x v="4"/>
    <s v="705"/>
    <n v="858668.48"/>
    <m/>
  </r>
  <r>
    <x v="1"/>
    <s v="711"/>
    <n v="61909.11"/>
    <m/>
  </r>
  <r>
    <x v="20"/>
    <s v="412-1"/>
    <m/>
    <n v="19213.22"/>
  </r>
  <r>
    <x v="5"/>
    <s v="413-1"/>
    <m/>
    <n v="77366.570000000007"/>
  </r>
  <r>
    <x v="22"/>
    <s v="413-3"/>
    <m/>
    <n v="7071.32"/>
  </r>
  <r>
    <x v="6"/>
    <s v="414-1"/>
    <m/>
    <n v="17837.68"/>
  </r>
  <r>
    <x v="24"/>
    <s v="414-5"/>
    <m/>
    <n v="21500"/>
  </r>
  <r>
    <x v="25"/>
    <s v="414-2"/>
    <m/>
    <n v="3609.47"/>
  </r>
  <r>
    <x v="7"/>
    <s v="415"/>
    <m/>
    <n v="21490.66"/>
  </r>
  <r>
    <x v="26"/>
    <s v="439"/>
    <m/>
    <n v="13438.16"/>
  </r>
  <r>
    <x v="23"/>
    <s v="428"/>
    <m/>
    <n v="5552.44"/>
  </r>
  <r>
    <x v="2"/>
    <s v="111FO"/>
    <m/>
    <n v="332943.81"/>
  </r>
  <r>
    <x v="4"/>
    <s v="705"/>
    <n v="21128.799999999999"/>
    <m/>
  </r>
  <r>
    <x v="1"/>
    <s v="711"/>
    <n v="2000"/>
    <m/>
  </r>
  <r>
    <x v="5"/>
    <s v="413-1"/>
    <m/>
    <n v="1901.59"/>
  </r>
  <r>
    <x v="22"/>
    <s v="413-3"/>
    <m/>
    <n v="7069.76"/>
  </r>
  <r>
    <x v="6"/>
    <s v="414-1"/>
    <m/>
    <n v="1000"/>
  </r>
  <r>
    <x v="7"/>
    <s v="415"/>
    <m/>
    <n v="528.22"/>
  </r>
  <r>
    <x v="2"/>
    <s v="111FO"/>
    <m/>
    <n v="5740.56"/>
  </r>
  <r>
    <x v="4"/>
    <s v="705"/>
    <n v="90386.34"/>
    <m/>
  </r>
  <r>
    <x v="1"/>
    <s v="711"/>
    <n v="8000"/>
    <m/>
  </r>
  <r>
    <x v="20"/>
    <s v="412-1"/>
    <m/>
    <n v="161.74"/>
  </r>
  <r>
    <x v="5"/>
    <s v="413-1"/>
    <m/>
    <n v="8134.76"/>
  </r>
  <r>
    <x v="6"/>
    <s v="414-1"/>
    <m/>
    <n v="1885.16"/>
  </r>
  <r>
    <x v="24"/>
    <s v="414-5"/>
    <m/>
    <n v="500"/>
  </r>
  <r>
    <x v="25"/>
    <s v="414-2"/>
    <m/>
    <n v="793.65"/>
  </r>
  <r>
    <x v="7"/>
    <s v="415"/>
    <m/>
    <n v="2259.66"/>
  </r>
  <r>
    <x v="26"/>
    <s v="439"/>
    <m/>
    <n v="14366.14"/>
  </r>
  <r>
    <x v="2"/>
    <s v="111FO"/>
    <m/>
    <n v="31947.83"/>
  </r>
  <r>
    <x v="4"/>
    <s v="705"/>
    <n v="422202.66"/>
    <m/>
  </r>
  <r>
    <x v="1"/>
    <s v="711"/>
    <n v="30000"/>
    <m/>
  </r>
  <r>
    <x v="18"/>
    <s v="719-1"/>
    <n v="200"/>
    <m/>
  </r>
  <r>
    <x v="19"/>
    <s v="719-2"/>
    <n v="66"/>
    <m/>
  </r>
  <r>
    <x v="20"/>
    <s v="412-1"/>
    <m/>
    <n v="7174.41"/>
  </r>
  <r>
    <x v="5"/>
    <s v="413-1"/>
    <m/>
    <n v="37998.199999999997"/>
  </r>
  <r>
    <x v="22"/>
    <s v="413-3"/>
    <m/>
    <n v="47395.81"/>
  </r>
  <r>
    <x v="6"/>
    <s v="414-1"/>
    <m/>
    <n v="8521.5"/>
  </r>
  <r>
    <x v="24"/>
    <s v="414-5"/>
    <m/>
    <n v="1500"/>
  </r>
  <r>
    <x v="25"/>
    <s v="414-2"/>
    <m/>
    <n v="12670.72"/>
  </r>
  <r>
    <x v="7"/>
    <s v="415"/>
    <m/>
    <n v="10555.07"/>
  </r>
  <r>
    <x v="26"/>
    <s v="439"/>
    <m/>
    <n v="883.92"/>
  </r>
  <r>
    <x v="23"/>
    <s v="428"/>
    <m/>
    <n v="8522.02"/>
  </r>
  <r>
    <x v="2"/>
    <s v="111FO"/>
    <m/>
    <n v="144203.17000000001"/>
  </r>
  <r>
    <x v="4"/>
    <s v="705"/>
    <n v="1727.72"/>
    <m/>
  </r>
  <r>
    <x v="1"/>
    <s v="711"/>
    <n v="90.91"/>
    <m/>
  </r>
  <r>
    <x v="5"/>
    <s v="413-1"/>
    <m/>
    <n v="331.05"/>
  </r>
  <r>
    <x v="23"/>
    <s v="428"/>
    <m/>
    <n v="1487.58"/>
  </r>
  <r>
    <x v="30"/>
    <s v="723"/>
    <n v="23551.279999999999"/>
    <m/>
  </r>
  <r>
    <x v="2"/>
    <s v="111FO"/>
    <m/>
    <n v="23551.279999999999"/>
  </r>
  <r>
    <x v="30"/>
    <s v="723"/>
    <n v="41133.4"/>
    <m/>
  </r>
  <r>
    <x v="2"/>
    <s v="111FO"/>
    <m/>
    <n v="41133.4"/>
  </r>
  <r>
    <x v="0"/>
    <s v="701"/>
    <n v="9872"/>
    <m/>
  </r>
  <r>
    <x v="1"/>
    <s v="711"/>
    <n v="1000"/>
    <m/>
  </r>
  <r>
    <x v="5"/>
    <s v="413-1"/>
    <m/>
    <n v="888.48"/>
  </r>
  <r>
    <x v="2"/>
    <s v="111FO"/>
    <m/>
    <n v="9983.52"/>
  </r>
  <r>
    <x v="0"/>
    <s v="701"/>
    <n v="179"/>
    <m/>
  </r>
  <r>
    <x v="5"/>
    <s v="413-1"/>
    <m/>
    <n v="16.11"/>
  </r>
  <r>
    <x v="3"/>
    <s v="403"/>
    <m/>
    <n v="162.88999999999999"/>
  </r>
  <r>
    <x v="0"/>
    <s v="701"/>
    <n v="1583"/>
    <m/>
  </r>
  <r>
    <x v="5"/>
    <s v="413-1"/>
    <m/>
    <n v="142.47"/>
  </r>
  <r>
    <x v="3"/>
    <s v="403"/>
    <m/>
    <n v="1440.53"/>
  </r>
  <r>
    <x v="31"/>
    <s v="751"/>
    <n v="17436"/>
    <m/>
  </r>
  <r>
    <x v="2"/>
    <s v="111FO"/>
    <m/>
    <n v="17436"/>
  </r>
  <r>
    <x v="31"/>
    <s v="751"/>
    <n v="17436"/>
    <m/>
  </r>
  <r>
    <x v="2"/>
    <s v="111FO"/>
    <m/>
    <n v="17436"/>
  </r>
  <r>
    <x v="32"/>
    <s v="765"/>
    <n v="673"/>
    <m/>
  </r>
  <r>
    <x v="2"/>
    <s v="111FO"/>
    <m/>
    <n v="673"/>
  </r>
  <r>
    <x v="33"/>
    <s v="169-2"/>
    <n v="7290"/>
    <m/>
  </r>
  <r>
    <x v="9"/>
    <s v="412-5"/>
    <m/>
    <n v="65.09"/>
  </r>
  <r>
    <x v="11"/>
    <s v="412-2"/>
    <m/>
    <n v="325.45"/>
  </r>
  <r>
    <x v="2"/>
    <s v="111FO"/>
    <m/>
    <n v="6899.46"/>
  </r>
  <r>
    <x v="34"/>
    <s v="761"/>
    <n v="1000"/>
    <m/>
  </r>
  <r>
    <x v="2"/>
    <s v="111FO"/>
    <m/>
    <n v="1000"/>
  </r>
  <r>
    <x v="34"/>
    <s v="761"/>
    <n v="1000"/>
    <m/>
  </r>
  <r>
    <x v="2"/>
    <s v="111FO"/>
    <m/>
    <n v="1000"/>
  </r>
  <r>
    <x v="35"/>
    <s v="891"/>
    <n v="560"/>
    <m/>
  </r>
  <r>
    <x v="2"/>
    <s v="111FO"/>
    <m/>
    <n v="560"/>
  </r>
  <r>
    <x v="36"/>
    <s v="773"/>
    <n v="1500"/>
    <m/>
  </r>
  <r>
    <x v="2"/>
    <s v="111FO"/>
    <m/>
    <n v="1500"/>
  </r>
  <r>
    <x v="37"/>
    <s v="155"/>
    <n v="42000"/>
    <m/>
  </r>
  <r>
    <x v="9"/>
    <s v="412-5"/>
    <m/>
    <n v="375"/>
  </r>
  <r>
    <x v="11"/>
    <s v="412-2"/>
    <m/>
    <n v="1875"/>
  </r>
  <r>
    <x v="2"/>
    <s v="111FO"/>
    <m/>
    <n v="39750"/>
  </r>
  <r>
    <x v="12"/>
    <s v="753"/>
    <n v="39000"/>
    <m/>
  </r>
  <r>
    <x v="10"/>
    <s v="412-4"/>
    <m/>
    <n v="696.43"/>
  </r>
  <r>
    <x v="11"/>
    <s v="412-2"/>
    <m/>
    <n v="1741.07"/>
  </r>
  <r>
    <x v="2"/>
    <s v="111FO"/>
    <m/>
    <n v="36562.5"/>
  </r>
  <r>
    <x v="37"/>
    <s v="155"/>
    <n v="97000"/>
    <m/>
  </r>
  <r>
    <x v="9"/>
    <s v="412-5"/>
    <m/>
    <n v="866.07"/>
  </r>
  <r>
    <x v="11"/>
    <s v="412-2"/>
    <m/>
    <n v="4330.3599999999997"/>
  </r>
  <r>
    <x v="2"/>
    <s v="111FO"/>
    <m/>
    <n v="91803.57"/>
  </r>
  <r>
    <x v="38"/>
    <s v="893"/>
    <n v="26740.27"/>
    <m/>
  </r>
  <r>
    <x v="2"/>
    <s v="111FO"/>
    <m/>
    <n v="26740.27"/>
  </r>
  <r>
    <x v="16"/>
    <s v="772"/>
    <n v="2022.4"/>
    <m/>
  </r>
  <r>
    <x v="10"/>
    <s v="412-4"/>
    <m/>
    <n v="36.11"/>
  </r>
  <r>
    <x v="11"/>
    <s v="412-2"/>
    <m/>
    <n v="90.29"/>
  </r>
  <r>
    <x v="2"/>
    <s v="111FO"/>
    <m/>
    <n v="1896"/>
  </r>
  <r>
    <x v="39"/>
    <s v="767"/>
    <n v="197200.42"/>
    <m/>
  </r>
  <r>
    <x v="11"/>
    <s v="412-2"/>
    <m/>
    <n v="6589.07"/>
  </r>
  <r>
    <x v="2"/>
    <s v="111FO"/>
    <m/>
    <n v="190611.35"/>
  </r>
  <r>
    <x v="39"/>
    <s v="767"/>
    <n v="27000.82"/>
    <m/>
  </r>
  <r>
    <x v="11"/>
    <s v="412-2"/>
    <m/>
    <n v="926.27"/>
  </r>
  <r>
    <x v="2"/>
    <s v="111FO"/>
    <m/>
    <n v="26074.55"/>
  </r>
  <r>
    <x v="34"/>
    <s v="761"/>
    <n v="1000"/>
    <m/>
  </r>
  <r>
    <x v="2"/>
    <s v="111FO"/>
    <m/>
    <n v="1000"/>
  </r>
  <r>
    <x v="34"/>
    <s v="761"/>
    <n v="1000"/>
    <m/>
  </r>
  <r>
    <x v="2"/>
    <s v="111FO"/>
    <m/>
    <n v="1000"/>
  </r>
  <r>
    <x v="32"/>
    <s v="765"/>
    <n v="60060"/>
    <m/>
  </r>
  <r>
    <x v="9"/>
    <s v="412-5"/>
    <m/>
    <n v="600.6"/>
  </r>
  <r>
    <x v="40"/>
    <s v="412-3"/>
    <m/>
    <n v="1801.8"/>
  </r>
  <r>
    <x v="2"/>
    <s v="111FO"/>
    <m/>
    <n v="57657.599999999999"/>
  </r>
  <r>
    <x v="34"/>
    <s v="761"/>
    <n v="1000"/>
    <m/>
  </r>
  <r>
    <x v="2"/>
    <s v="111FO"/>
    <m/>
    <n v="1000"/>
  </r>
  <r>
    <x v="34"/>
    <s v="761"/>
    <n v="1000"/>
    <m/>
  </r>
  <r>
    <x v="2"/>
    <s v="111FO"/>
    <m/>
    <n v="1000"/>
  </r>
  <r>
    <x v="12"/>
    <s v="753"/>
    <n v="28200"/>
    <m/>
  </r>
  <r>
    <x v="10"/>
    <s v="412-4"/>
    <m/>
    <n v="503.57"/>
  </r>
  <r>
    <x v="11"/>
    <s v="412-2"/>
    <m/>
    <n v="1258.93"/>
  </r>
  <r>
    <x v="2"/>
    <s v="111FO"/>
    <m/>
    <n v="26437.5"/>
  </r>
  <r>
    <x v="41"/>
    <s v="169-3"/>
    <n v="10170"/>
    <m/>
  </r>
  <r>
    <x v="9"/>
    <s v="412-5"/>
    <m/>
    <n v="90.8"/>
  </r>
  <r>
    <x v="11"/>
    <s v="412-2"/>
    <m/>
    <n v="454.02"/>
  </r>
  <r>
    <x v="2"/>
    <s v="111FO"/>
    <m/>
    <n v="9625.18"/>
  </r>
  <r>
    <x v="42"/>
    <s v="169-15"/>
    <n v="34900"/>
    <m/>
  </r>
  <r>
    <x v="9"/>
    <s v="412-5"/>
    <m/>
    <n v="311.61"/>
  </r>
  <r>
    <x v="11"/>
    <s v="412-2"/>
    <m/>
    <n v="1558.04"/>
  </r>
  <r>
    <x v="2"/>
    <s v="111FO"/>
    <m/>
    <n v="33030.35"/>
  </r>
  <r>
    <x v="43"/>
    <s v="726"/>
    <n v="403646"/>
    <m/>
  </r>
  <r>
    <x v="2"/>
    <s v="111FO"/>
    <m/>
    <n v="403646"/>
  </r>
  <r>
    <x v="43"/>
    <s v="726"/>
    <n v="494361"/>
    <m/>
  </r>
  <r>
    <x v="26"/>
    <s v="439"/>
    <m/>
    <n v="43645.52"/>
  </r>
  <r>
    <x v="2"/>
    <s v="111FO"/>
    <m/>
    <n v="450715.48"/>
  </r>
  <r>
    <x v="43"/>
    <s v="726"/>
    <n v="268935"/>
    <m/>
  </r>
  <r>
    <x v="26"/>
    <s v="439"/>
    <m/>
    <n v="27490.7"/>
  </r>
  <r>
    <x v="2"/>
    <s v="111FO"/>
    <m/>
    <n v="241444.3"/>
  </r>
  <r>
    <x v="43"/>
    <s v="726"/>
    <n v="415859"/>
    <m/>
  </r>
  <r>
    <x v="26"/>
    <s v="439"/>
    <m/>
    <n v="31453.5"/>
  </r>
  <r>
    <x v="2"/>
    <s v="111FO"/>
    <m/>
    <n v="384405.5"/>
  </r>
  <r>
    <x v="43"/>
    <s v="726"/>
    <n v="257732"/>
    <m/>
  </r>
  <r>
    <x v="26"/>
    <s v="439"/>
    <m/>
    <n v="52179.5"/>
  </r>
  <r>
    <x v="2"/>
    <s v="111FO"/>
    <m/>
    <n v="205552.5"/>
  </r>
  <r>
    <x v="43"/>
    <s v="726"/>
    <n v="1048849.3400000001"/>
    <m/>
  </r>
  <r>
    <x v="2"/>
    <s v="111FO"/>
    <m/>
    <n v="1048849.3400000001"/>
  </r>
  <r>
    <x v="43"/>
    <s v="726"/>
    <n v="127005.34"/>
    <m/>
  </r>
  <r>
    <x v="26"/>
    <s v="439"/>
    <m/>
    <n v="32587.75"/>
  </r>
  <r>
    <x v="2"/>
    <s v="111FO"/>
    <m/>
    <n v="94417.59"/>
  </r>
  <r>
    <x v="43"/>
    <s v="726"/>
    <n v="449202.6"/>
    <m/>
  </r>
  <r>
    <x v="26"/>
    <s v="439"/>
    <m/>
    <n v="38264.65"/>
  </r>
  <r>
    <x v="2"/>
    <s v="111FO"/>
    <m/>
    <n v="410937.95"/>
  </r>
  <r>
    <x v="33"/>
    <s v="169-2"/>
    <n v="7290"/>
    <m/>
  </r>
  <r>
    <x v="9"/>
    <s v="412-5"/>
    <m/>
    <n v="65.09"/>
  </r>
  <r>
    <x v="11"/>
    <s v="412-2"/>
    <m/>
    <n v="325.45"/>
  </r>
  <r>
    <x v="2"/>
    <s v="111FO"/>
    <m/>
    <n v="6899.46"/>
  </r>
  <r>
    <x v="33"/>
    <s v="169-2"/>
    <n v="1850"/>
    <m/>
  </r>
  <r>
    <x v="9"/>
    <s v="412-5"/>
    <m/>
    <n v="16.52"/>
  </r>
  <r>
    <x v="11"/>
    <s v="412-2"/>
    <m/>
    <n v="82.59"/>
  </r>
  <r>
    <x v="2"/>
    <s v="111FO"/>
    <m/>
    <n v="1750.89"/>
  </r>
  <r>
    <x v="44"/>
    <s v="161"/>
    <n v="331800"/>
    <m/>
  </r>
  <r>
    <x v="45"/>
    <s v="165"/>
    <n v="118340"/>
    <m/>
  </r>
  <r>
    <x v="9"/>
    <s v="412-5"/>
    <m/>
    <n v="4019.11"/>
  </r>
  <r>
    <x v="11"/>
    <s v="412-2"/>
    <m/>
    <n v="20095.54"/>
  </r>
  <r>
    <x v="2"/>
    <s v="111FO"/>
    <m/>
    <n v="426025.35"/>
  </r>
  <r>
    <x v="16"/>
    <s v="772"/>
    <n v="1888"/>
    <m/>
  </r>
  <r>
    <x v="10"/>
    <s v="412-4"/>
    <m/>
    <n v="33.71"/>
  </r>
  <r>
    <x v="11"/>
    <s v="412-2"/>
    <m/>
    <n v="84.29"/>
  </r>
  <r>
    <x v="2"/>
    <s v="111FO"/>
    <m/>
    <n v="1770"/>
  </r>
  <r>
    <x v="16"/>
    <s v="772"/>
    <n v="2333.4"/>
    <m/>
  </r>
  <r>
    <x v="9"/>
    <s v="412-5"/>
    <m/>
    <n v="41.67"/>
  </r>
  <r>
    <x v="20"/>
    <s v="412-1"/>
    <m/>
    <n v="104.17"/>
  </r>
  <r>
    <x v="2"/>
    <s v="111FO"/>
    <m/>
    <n v="2187.56"/>
  </r>
  <r>
    <x v="16"/>
    <s v="772"/>
    <n v="2853.78"/>
    <m/>
  </r>
  <r>
    <x v="10"/>
    <s v="412-4"/>
    <m/>
    <n v="50.96"/>
  </r>
  <r>
    <x v="11"/>
    <s v="412-2"/>
    <m/>
    <n v="127.4"/>
  </r>
  <r>
    <x v="2"/>
    <s v="111FO"/>
    <m/>
    <n v="2675.42"/>
  </r>
  <r>
    <x v="14"/>
    <s v="766"/>
    <n v="525.64"/>
    <m/>
  </r>
  <r>
    <x v="9"/>
    <s v="412-5"/>
    <m/>
    <n v="9.39"/>
  </r>
  <r>
    <x v="20"/>
    <s v="412-1"/>
    <m/>
    <n v="23.47"/>
  </r>
  <r>
    <x v="2"/>
    <s v="111FO"/>
    <m/>
    <n v="492.78"/>
  </r>
  <r>
    <x v="14"/>
    <s v="766"/>
    <n v="2262.4499999999998"/>
    <m/>
  </r>
  <r>
    <x v="10"/>
    <s v="412-4"/>
    <m/>
    <n v="40.4"/>
  </r>
  <r>
    <x v="11"/>
    <s v="412-2"/>
    <m/>
    <n v="101"/>
  </r>
  <r>
    <x v="2"/>
    <s v="111FO"/>
    <m/>
    <n v="2121.0500000000002"/>
  </r>
  <r>
    <x v="12"/>
    <s v="753"/>
    <n v="500"/>
    <m/>
  </r>
  <r>
    <x v="2"/>
    <s v="111FO"/>
    <m/>
    <n v="500"/>
  </r>
  <r>
    <x v="12"/>
    <s v="753"/>
    <n v="500"/>
    <m/>
  </r>
  <r>
    <x v="2"/>
    <s v="111FO"/>
    <m/>
    <n v="500"/>
  </r>
  <r>
    <x v="0"/>
    <s v="701"/>
    <n v="14708.5"/>
    <m/>
  </r>
  <r>
    <x v="1"/>
    <s v="711"/>
    <n v="1000"/>
    <m/>
  </r>
  <r>
    <x v="20"/>
    <s v="412-1"/>
    <m/>
    <n v="361.41"/>
  </r>
  <r>
    <x v="5"/>
    <s v="413-1"/>
    <m/>
    <n v="2647.53"/>
  </r>
  <r>
    <x v="22"/>
    <s v="413-3"/>
    <m/>
    <n v="9634.44"/>
  </r>
  <r>
    <x v="6"/>
    <s v="414-1"/>
    <m/>
    <n v="588.34"/>
  </r>
  <r>
    <x v="7"/>
    <s v="415"/>
    <m/>
    <n v="735.42"/>
  </r>
  <r>
    <x v="2"/>
    <s v="111FO"/>
    <m/>
    <n v="1741.36"/>
  </r>
  <r>
    <x v="0"/>
    <s v="701"/>
    <n v="29682"/>
    <m/>
  </r>
  <r>
    <x v="1"/>
    <s v="711"/>
    <n v="2000"/>
    <m/>
  </r>
  <r>
    <x v="5"/>
    <s v="413-1"/>
    <m/>
    <n v="2671.38"/>
  </r>
  <r>
    <x v="22"/>
    <s v="413-3"/>
    <m/>
    <n v="9634.44"/>
  </r>
  <r>
    <x v="22"/>
    <s v="413-3"/>
    <m/>
    <n v="4300.58"/>
  </r>
  <r>
    <x v="22"/>
    <s v="413-3"/>
    <m/>
    <n v="2016.66"/>
  </r>
  <r>
    <x v="6"/>
    <s v="414-1"/>
    <m/>
    <n v="593.64"/>
  </r>
  <r>
    <x v="25"/>
    <s v="414-2"/>
    <m/>
    <n v="350.35"/>
  </r>
  <r>
    <x v="7"/>
    <s v="415"/>
    <m/>
    <n v="742.05"/>
  </r>
  <r>
    <x v="26"/>
    <s v="439"/>
    <m/>
    <n v="1306.26"/>
  </r>
  <r>
    <x v="23"/>
    <s v="428"/>
    <m/>
    <n v="1416.67"/>
  </r>
  <r>
    <x v="2"/>
    <s v="111FO"/>
    <m/>
    <n v="4324.99"/>
  </r>
  <r>
    <x v="0"/>
    <s v="701"/>
    <n v="8952.5"/>
    <m/>
  </r>
  <r>
    <x v="1"/>
    <s v="711"/>
    <n v="1000"/>
    <m/>
  </r>
  <r>
    <x v="5"/>
    <s v="413-1"/>
    <m/>
    <n v="1611.45"/>
  </r>
  <r>
    <x v="6"/>
    <s v="414-1"/>
    <m/>
    <n v="358.1"/>
  </r>
  <r>
    <x v="7"/>
    <s v="415"/>
    <m/>
    <n v="447.62"/>
  </r>
  <r>
    <x v="2"/>
    <s v="111FO"/>
    <m/>
    <n v="7535.33"/>
  </r>
  <r>
    <x v="0"/>
    <s v="701"/>
    <n v="39488"/>
    <m/>
  </r>
  <r>
    <x v="1"/>
    <s v="711"/>
    <n v="4000"/>
    <m/>
  </r>
  <r>
    <x v="5"/>
    <s v="413-1"/>
    <m/>
    <n v="3553.92"/>
  </r>
  <r>
    <x v="6"/>
    <s v="414-1"/>
    <m/>
    <n v="894.88"/>
  </r>
  <r>
    <x v="24"/>
    <s v="414-5"/>
    <m/>
    <n v="2000"/>
  </r>
  <r>
    <x v="7"/>
    <s v="415"/>
    <m/>
    <n v="987.2"/>
  </r>
  <r>
    <x v="2"/>
    <s v="111FO"/>
    <m/>
    <n v="18026"/>
  </r>
  <r>
    <x v="4"/>
    <s v="705"/>
    <n v="111672.3"/>
    <m/>
  </r>
  <r>
    <x v="1"/>
    <s v="711"/>
    <n v="8181.9"/>
    <m/>
  </r>
  <r>
    <x v="20"/>
    <s v="412-1"/>
    <m/>
    <n v="5601.99"/>
  </r>
  <r>
    <x v="5"/>
    <s v="413-1"/>
    <m/>
    <n v="22111.1"/>
  </r>
  <r>
    <x v="6"/>
    <s v="414-1"/>
    <m/>
    <n v="5007"/>
  </r>
  <r>
    <x v="24"/>
    <s v="414-5"/>
    <m/>
    <n v="3000"/>
  </r>
  <r>
    <x v="25"/>
    <s v="414-2"/>
    <m/>
    <n v="794.11"/>
  </r>
  <r>
    <x v="7"/>
    <s v="415"/>
    <m/>
    <n v="6141.97"/>
  </r>
  <r>
    <x v="26"/>
    <s v="439"/>
    <m/>
    <n v="5225"/>
  </r>
  <r>
    <x v="2"/>
    <s v="111FO"/>
    <m/>
    <n v="71973.03"/>
  </r>
  <r>
    <x v="4"/>
    <s v="705"/>
    <n v="12272.7"/>
    <m/>
  </r>
  <r>
    <x v="1"/>
    <s v="711"/>
    <n v="909.1"/>
    <m/>
  </r>
  <r>
    <x v="20"/>
    <s v="412-1"/>
    <m/>
    <n v="161.74"/>
  </r>
  <r>
    <x v="5"/>
    <s v="413-1"/>
    <m/>
    <n v="2429.9899999999998"/>
  </r>
  <r>
    <x v="6"/>
    <s v="414-1"/>
    <m/>
    <n v="540"/>
  </r>
  <r>
    <x v="24"/>
    <s v="414-5"/>
    <m/>
    <n v="500"/>
  </r>
  <r>
    <x v="25"/>
    <s v="414-2"/>
    <m/>
    <n v="254.37"/>
  </r>
  <r>
    <x v="7"/>
    <s v="415"/>
    <m/>
    <n v="675"/>
  </r>
  <r>
    <x v="2"/>
    <s v="111FO"/>
    <m/>
    <n v="8620.7000000000007"/>
  </r>
  <r>
    <x v="26"/>
    <s v="439"/>
    <n v="70852.399999999994"/>
    <m/>
  </r>
  <r>
    <x v="2"/>
    <s v="111FO"/>
    <m/>
    <n v="70852.399999999994"/>
  </r>
  <r>
    <x v="26"/>
    <s v="439"/>
    <n v="31453.5"/>
    <m/>
  </r>
  <r>
    <x v="2"/>
    <s v="111FO"/>
    <m/>
    <n v="31453.5"/>
  </r>
  <r>
    <x v="26"/>
    <s v="439"/>
    <n v="52179.5"/>
    <m/>
  </r>
  <r>
    <x v="2"/>
    <s v="111FO"/>
    <m/>
    <n v="52179.5"/>
  </r>
  <r>
    <x v="26"/>
    <s v="439"/>
    <n v="27490.7"/>
    <m/>
  </r>
  <r>
    <x v="2"/>
    <s v="111FO"/>
    <m/>
    <n v="27490.7"/>
  </r>
  <r>
    <x v="26"/>
    <s v="439"/>
    <n v="43645.52"/>
    <m/>
  </r>
  <r>
    <x v="2"/>
    <s v="111FO"/>
    <m/>
    <n v="43645.52"/>
  </r>
  <r>
    <x v="31"/>
    <s v="751"/>
    <n v="10460"/>
    <m/>
  </r>
  <r>
    <x v="2"/>
    <s v="111FO"/>
    <m/>
    <n v="10460"/>
  </r>
  <r>
    <x v="26"/>
    <s v="439"/>
    <n v="5750.66"/>
    <m/>
  </r>
  <r>
    <x v="2"/>
    <s v="111FO"/>
    <m/>
    <n v="5750.66"/>
  </r>
  <r>
    <x v="26"/>
    <s v="439"/>
    <n v="33913.22"/>
    <m/>
  </r>
  <r>
    <x v="2"/>
    <s v="111FO"/>
    <m/>
    <n v="33913.22"/>
  </r>
  <r>
    <x v="26"/>
    <s v="439"/>
    <n v="12493.04"/>
    <m/>
  </r>
  <r>
    <x v="2"/>
    <s v="111FO"/>
    <m/>
    <n v="12493.04"/>
  </r>
  <r>
    <x v="26"/>
    <s v="439"/>
    <n v="31772.62"/>
    <m/>
  </r>
  <r>
    <x v="2"/>
    <s v="111FO"/>
    <m/>
    <n v="31772.62"/>
  </r>
  <r>
    <x v="26"/>
    <s v="439"/>
    <n v="16199.66"/>
    <m/>
  </r>
  <r>
    <x v="2"/>
    <s v="111FO"/>
    <m/>
    <n v="16199.66"/>
  </r>
  <r>
    <x v="26"/>
    <s v="439"/>
    <n v="3791.66"/>
    <m/>
  </r>
  <r>
    <x v="2"/>
    <s v="111FO"/>
    <m/>
    <n v="3791.66"/>
  </r>
  <r>
    <x v="46"/>
    <s v="414"/>
    <n v="12247.79"/>
    <m/>
  </r>
  <r>
    <x v="2"/>
    <s v="111FO"/>
    <m/>
    <n v="12247.79"/>
  </r>
  <r>
    <x v="47"/>
    <s v="732"/>
    <n v="2800"/>
    <m/>
  </r>
  <r>
    <x v="6"/>
    <s v="414-1"/>
    <n v="10225.34"/>
    <m/>
  </r>
  <r>
    <x v="2"/>
    <s v="111FO"/>
    <m/>
    <n v="13025.34"/>
  </r>
  <r>
    <x v="25"/>
    <s v="414-2"/>
    <n v="1574.71"/>
    <m/>
  </r>
  <r>
    <x v="2"/>
    <s v="111FO"/>
    <m/>
    <n v="1574.71"/>
  </r>
  <r>
    <x v="24"/>
    <s v="414-5"/>
    <n v="6500"/>
    <m/>
  </r>
  <r>
    <x v="2"/>
    <s v="111FO"/>
    <m/>
    <n v="6500"/>
  </r>
  <r>
    <x v="47"/>
    <s v="732"/>
    <n v="3000"/>
    <m/>
  </r>
  <r>
    <x v="6"/>
    <s v="414-1"/>
    <n v="23472.16"/>
    <m/>
  </r>
  <r>
    <x v="2"/>
    <s v="111FO"/>
    <m/>
    <n v="26472.16"/>
  </r>
  <r>
    <x v="6"/>
    <s v="414-1"/>
    <n v="2865.36"/>
    <m/>
  </r>
  <r>
    <x v="2"/>
    <s v="111FO"/>
    <m/>
    <n v="2865.36"/>
  </r>
  <r>
    <x v="25"/>
    <s v="414-2"/>
    <n v="17926.28"/>
    <m/>
  </r>
  <r>
    <x v="2"/>
    <s v="111FO"/>
    <m/>
    <n v="17926.28"/>
  </r>
  <r>
    <x v="24"/>
    <s v="414-5"/>
    <n v="2000"/>
    <m/>
  </r>
  <r>
    <x v="2"/>
    <s v="111FO"/>
    <m/>
    <n v="2000"/>
  </r>
  <r>
    <x v="25"/>
    <s v="414-2"/>
    <n v="12223.02"/>
    <m/>
  </r>
  <r>
    <x v="2"/>
    <s v="111FO"/>
    <m/>
    <n v="12223.02"/>
  </r>
  <r>
    <x v="47"/>
    <s v="732"/>
    <n v="2400"/>
    <m/>
  </r>
  <r>
    <x v="6"/>
    <s v="414-1"/>
    <n v="5480.14"/>
    <m/>
  </r>
  <r>
    <x v="2"/>
    <s v="111FO"/>
    <m/>
    <n v="7880.14"/>
  </r>
  <r>
    <x v="47"/>
    <s v="732"/>
    <n v="3200"/>
    <m/>
  </r>
  <r>
    <x v="6"/>
    <s v="414-1"/>
    <n v="8998.64"/>
    <m/>
  </r>
  <r>
    <x v="2"/>
    <s v="111FO"/>
    <m/>
    <n v="12198.64"/>
  </r>
  <r>
    <x v="46"/>
    <s v="414"/>
    <n v="16725.77"/>
    <m/>
  </r>
  <r>
    <x v="2"/>
    <s v="111FO"/>
    <m/>
    <n v="16725.77"/>
  </r>
  <r>
    <x v="29"/>
    <s v="414-3"/>
    <n v="3037.94"/>
    <m/>
  </r>
  <r>
    <x v="2"/>
    <s v="111FO"/>
    <m/>
    <n v="3037.94"/>
  </r>
  <r>
    <x v="24"/>
    <s v="414-5"/>
    <n v="3000"/>
    <m/>
  </r>
  <r>
    <x v="2"/>
    <s v="111FO"/>
    <m/>
    <n v="3000"/>
  </r>
  <r>
    <x v="47"/>
    <s v="732"/>
    <n v="2400"/>
    <m/>
  </r>
  <r>
    <x v="6"/>
    <s v="414-1"/>
    <n v="6454.75"/>
    <m/>
  </r>
  <r>
    <x v="2"/>
    <s v="111FO"/>
    <m/>
    <n v="8854.75"/>
  </r>
  <r>
    <x v="24"/>
    <s v="414-5"/>
    <n v="1000"/>
    <m/>
  </r>
  <r>
    <x v="2"/>
    <s v="111FO"/>
    <m/>
    <n v="1000"/>
  </r>
  <r>
    <x v="47"/>
    <s v="732"/>
    <n v="12200"/>
    <m/>
  </r>
  <r>
    <x v="6"/>
    <s v="414-1"/>
    <n v="34791.339999999997"/>
    <m/>
  </r>
  <r>
    <x v="2"/>
    <s v="111FO"/>
    <m/>
    <n v="46991.34"/>
  </r>
  <r>
    <x v="24"/>
    <s v="414-5"/>
    <n v="27000"/>
    <m/>
  </r>
  <r>
    <x v="2"/>
    <s v="111FO"/>
    <m/>
    <n v="27000"/>
  </r>
  <r>
    <x v="23"/>
    <s v="428"/>
    <n v="19913.03"/>
    <m/>
  </r>
  <r>
    <x v="2"/>
    <s v="111FO"/>
    <m/>
    <n v="19913.03"/>
  </r>
  <r>
    <x v="23"/>
    <s v="428"/>
    <n v="2650"/>
    <m/>
  </r>
  <r>
    <x v="2"/>
    <s v="111FO"/>
    <m/>
    <n v="2650"/>
  </r>
  <r>
    <x v="23"/>
    <s v="428"/>
    <n v="14074.46"/>
    <m/>
  </r>
  <r>
    <x v="2"/>
    <s v="111FO"/>
    <m/>
    <n v="14074.46"/>
  </r>
  <r>
    <x v="23"/>
    <s v="428"/>
    <n v="11033.19"/>
    <m/>
  </r>
  <r>
    <x v="2"/>
    <s v="111FO"/>
    <m/>
    <n v="11033.19"/>
  </r>
  <r>
    <x v="23"/>
    <s v="428"/>
    <n v="2250"/>
    <m/>
  </r>
  <r>
    <x v="2"/>
    <s v="111FO"/>
    <m/>
    <n v="2250"/>
  </r>
  <r>
    <x v="23"/>
    <s v="428"/>
    <n v="1487.58"/>
    <m/>
  </r>
  <r>
    <x v="2"/>
    <s v="111FO"/>
    <m/>
    <n v="1487.58"/>
  </r>
  <r>
    <x v="23"/>
    <s v="428"/>
    <n v="19052.79"/>
    <m/>
  </r>
  <r>
    <x v="2"/>
    <s v="111FO"/>
    <m/>
    <n v="19052.79"/>
  </r>
  <r>
    <x v="23"/>
    <s v="428"/>
    <n v="10890.73"/>
    <m/>
  </r>
  <r>
    <x v="2"/>
    <s v="111FO"/>
    <m/>
    <n v="10890.73"/>
  </r>
  <r>
    <x v="47"/>
    <s v="732"/>
    <n v="200"/>
    <m/>
  </r>
  <r>
    <x v="6"/>
    <s v="414-1"/>
    <n v="422.58"/>
    <m/>
  </r>
  <r>
    <x v="2"/>
    <s v="111FO"/>
    <m/>
    <n v="622.58000000000004"/>
  </r>
  <r>
    <x v="6"/>
    <s v="414-1"/>
    <n v="18122.32"/>
    <m/>
  </r>
  <r>
    <x v="2"/>
    <s v="111FO"/>
    <m/>
    <n v="18122.32"/>
  </r>
  <r>
    <x v="3"/>
    <s v="403"/>
    <n v="9970.9699999999993"/>
    <m/>
  </r>
  <r>
    <x v="48"/>
    <s v="731"/>
    <n v="4297.2"/>
    <m/>
  </r>
  <r>
    <x v="5"/>
    <s v="413-1"/>
    <n v="10701.13"/>
    <m/>
  </r>
  <r>
    <x v="2"/>
    <s v="111FO"/>
    <m/>
    <n v="24969.3"/>
  </r>
  <r>
    <x v="48"/>
    <s v="731"/>
    <n v="441.4"/>
    <m/>
  </r>
  <r>
    <x v="49"/>
    <s v="734"/>
    <n v="100"/>
    <m/>
  </r>
  <r>
    <x v="5"/>
    <s v="413-1"/>
    <n v="331.05"/>
    <m/>
  </r>
  <r>
    <x v="2"/>
    <s v="111FO"/>
    <m/>
    <n v="872.45"/>
  </r>
  <r>
    <x v="48"/>
    <s v="731"/>
    <n v="30861.48"/>
    <m/>
  </r>
  <r>
    <x v="49"/>
    <s v="734"/>
    <n v="1200"/>
    <m/>
  </r>
  <r>
    <x v="5"/>
    <s v="413-1"/>
    <n v="23146.11"/>
    <m/>
  </r>
  <r>
    <x v="22"/>
    <s v="413-3"/>
    <n v="1349.63"/>
    <m/>
  </r>
  <r>
    <x v="22"/>
    <s v="413-3"/>
    <n v="706.86"/>
    <m/>
  </r>
  <r>
    <x v="22"/>
    <s v="413-3"/>
    <n v="200"/>
    <m/>
  </r>
  <r>
    <x v="22"/>
    <s v="413-3"/>
    <n v="49498.04"/>
    <m/>
  </r>
  <r>
    <x v="22"/>
    <s v="413-3"/>
    <n v="21634.15"/>
    <m/>
  </r>
  <r>
    <x v="22"/>
    <s v="413-3"/>
    <n v="983.33"/>
    <m/>
  </r>
  <r>
    <x v="2"/>
    <s v="111FO"/>
    <m/>
    <n v="129579.6"/>
  </r>
  <r>
    <x v="48"/>
    <s v="731"/>
    <n v="53646.96"/>
    <m/>
  </r>
  <r>
    <x v="49"/>
    <s v="734"/>
    <n v="1700"/>
    <m/>
  </r>
  <r>
    <x v="5"/>
    <s v="413-1"/>
    <n v="40255.699999999997"/>
    <m/>
  </r>
  <r>
    <x v="22"/>
    <s v="413-3"/>
    <n v="4153.6400000000003"/>
    <m/>
  </r>
  <r>
    <x v="22"/>
    <s v="413-3"/>
    <n v="1311.12"/>
    <m/>
  </r>
  <r>
    <x v="22"/>
    <s v="413-3"/>
    <n v="200"/>
    <m/>
  </r>
  <r>
    <x v="22"/>
    <s v="413-3"/>
    <n v="52913.54"/>
    <m/>
  </r>
  <r>
    <x v="22"/>
    <s v="413-3"/>
    <n v="23889.1"/>
    <m/>
  </r>
  <r>
    <x v="2"/>
    <s v="111FO"/>
    <m/>
    <n v="178070.06"/>
  </r>
  <r>
    <x v="48"/>
    <s v="731"/>
    <n v="32272.2"/>
    <m/>
  </r>
  <r>
    <x v="49"/>
    <s v="734"/>
    <n v="1200"/>
    <m/>
  </r>
  <r>
    <x v="5"/>
    <s v="413-1"/>
    <n v="24204.15"/>
    <m/>
  </r>
  <r>
    <x v="22"/>
    <s v="413-3"/>
    <n v="1405.4"/>
    <m/>
  </r>
  <r>
    <x v="22"/>
    <s v="413-3"/>
    <n v="22735.37"/>
    <m/>
  </r>
  <r>
    <x v="22"/>
    <s v="413-3"/>
    <n v="1300"/>
    <m/>
  </r>
  <r>
    <x v="22"/>
    <s v="413-3"/>
    <n v="7213.62"/>
    <m/>
  </r>
  <r>
    <x v="22"/>
    <s v="413-3"/>
    <n v="983.33"/>
    <m/>
  </r>
  <r>
    <x v="2"/>
    <s v="111FO"/>
    <m/>
    <n v="91314.07"/>
  </r>
  <r>
    <x v="48"/>
    <s v="731"/>
    <n v="59291.519999999997"/>
    <m/>
  </r>
  <r>
    <x v="49"/>
    <s v="734"/>
    <n v="1500"/>
    <m/>
  </r>
  <r>
    <x v="5"/>
    <s v="413-1"/>
    <n v="44468.639999999999"/>
    <m/>
  </r>
  <r>
    <x v="22"/>
    <s v="413-3"/>
    <n v="655.56"/>
    <m/>
  </r>
  <r>
    <x v="22"/>
    <s v="413-3"/>
    <n v="19639.03"/>
    <m/>
  </r>
  <r>
    <x v="22"/>
    <s v="413-3"/>
    <n v="300"/>
    <m/>
  </r>
  <r>
    <x v="22"/>
    <s v="413-3"/>
    <n v="22159.22"/>
    <m/>
  </r>
  <r>
    <x v="22"/>
    <s v="413-3"/>
    <n v="2016.66"/>
    <m/>
  </r>
  <r>
    <x v="2"/>
    <s v="111FO"/>
    <m/>
    <n v="150030.63"/>
  </r>
  <r>
    <x v="48"/>
    <s v="731"/>
    <n v="58722.12"/>
    <m/>
  </r>
  <r>
    <x v="49"/>
    <s v="734"/>
    <n v="1400"/>
    <m/>
  </r>
  <r>
    <x v="5"/>
    <s v="413-1"/>
    <n v="44041.59"/>
    <m/>
  </r>
  <r>
    <x v="22"/>
    <s v="413-3"/>
    <n v="9558.9"/>
    <m/>
  </r>
  <r>
    <x v="22"/>
    <s v="413-3"/>
    <n v="19889.78"/>
    <m/>
  </r>
  <r>
    <x v="22"/>
    <s v="413-3"/>
    <n v="17219.16"/>
    <m/>
  </r>
  <r>
    <x v="2"/>
    <s v="111FO"/>
    <m/>
    <n v="150831.54999999999"/>
  </r>
  <r>
    <x v="48"/>
    <s v="731"/>
    <n v="2535.46"/>
    <m/>
  </r>
  <r>
    <x v="49"/>
    <s v="734"/>
    <n v="100"/>
    <m/>
  </r>
  <r>
    <x v="5"/>
    <s v="413-1"/>
    <n v="1901.59"/>
    <m/>
  </r>
  <r>
    <x v="2"/>
    <s v="111FO"/>
    <m/>
    <n v="4537.05"/>
  </r>
  <r>
    <x v="48"/>
    <s v="731"/>
    <n v="199923.1"/>
    <m/>
  </r>
  <r>
    <x v="49"/>
    <s v="734"/>
    <n v="6100"/>
    <m/>
  </r>
  <r>
    <x v="5"/>
    <s v="413-1"/>
    <n v="149942.21"/>
    <m/>
  </r>
  <r>
    <x v="22"/>
    <s v="413-3"/>
    <n v="61536.89"/>
    <m/>
  </r>
  <r>
    <x v="2"/>
    <s v="111FO"/>
    <m/>
    <n v="417502.2"/>
  </r>
  <r>
    <x v="20"/>
    <s v="412-1"/>
    <n v="2405.17"/>
    <m/>
  </r>
  <r>
    <x v="2"/>
    <s v="111FO"/>
    <m/>
    <n v="2405.17"/>
  </r>
  <r>
    <x v="20"/>
    <s v="412-1"/>
    <n v="32313.1"/>
    <m/>
  </r>
  <r>
    <x v="2"/>
    <s v="111FO"/>
    <m/>
    <n v="32313.1"/>
  </r>
  <r>
    <x v="20"/>
    <s v="412-1"/>
    <n v="18091.54"/>
    <m/>
  </r>
  <r>
    <x v="2"/>
    <s v="111FO"/>
    <m/>
    <n v="18091.54"/>
  </r>
  <r>
    <x v="20"/>
    <s v="412-1"/>
    <n v="2154.0700000000002"/>
    <m/>
  </r>
  <r>
    <x v="2"/>
    <s v="111FO"/>
    <m/>
    <n v="2154.0700000000002"/>
  </r>
  <r>
    <x v="20"/>
    <s v="412-1"/>
    <n v="18920.05"/>
    <m/>
  </r>
  <r>
    <x v="2"/>
    <s v="111FO"/>
    <m/>
    <n v="18920.05"/>
  </r>
  <r>
    <x v="20"/>
    <s v="412-1"/>
    <n v="57735.3"/>
    <m/>
  </r>
  <r>
    <x v="2"/>
    <s v="111FO"/>
    <m/>
    <n v="57735.3"/>
  </r>
  <r>
    <x v="8"/>
    <s v="841"/>
    <n v="5800"/>
    <m/>
  </r>
  <r>
    <x v="2"/>
    <s v="111FO"/>
    <m/>
    <n v="5800"/>
  </r>
  <r>
    <x v="50"/>
    <s v="830"/>
    <n v="30600"/>
    <m/>
  </r>
  <r>
    <x v="9"/>
    <s v="412-5"/>
    <m/>
    <n v="250.89"/>
  </r>
  <r>
    <x v="10"/>
    <s v="412-4"/>
    <m/>
    <n v="44.64"/>
  </r>
  <r>
    <x v="11"/>
    <s v="412-2"/>
    <m/>
    <n v="1366.07"/>
  </r>
  <r>
    <x v="2"/>
    <s v="111FO"/>
    <m/>
    <n v="28938.400000000001"/>
  </r>
  <r>
    <x v="51"/>
    <s v="733"/>
    <n v="528.22"/>
    <m/>
  </r>
  <r>
    <x v="7"/>
    <s v="415"/>
    <n v="528.22"/>
    <m/>
  </r>
  <r>
    <x v="2"/>
    <s v="111FO"/>
    <m/>
    <n v="1056.44"/>
  </r>
  <r>
    <x v="33"/>
    <s v="169-2"/>
    <n v="995"/>
    <m/>
  </r>
  <r>
    <x v="31"/>
    <s v="751"/>
    <n v="6510"/>
    <m/>
  </r>
  <r>
    <x v="52"/>
    <s v="755"/>
    <n v="200"/>
    <m/>
  </r>
  <r>
    <x v="32"/>
    <s v="765"/>
    <n v="7608"/>
    <m/>
  </r>
  <r>
    <x v="14"/>
    <s v="766"/>
    <n v="9995"/>
    <m/>
  </r>
  <r>
    <x v="53"/>
    <s v="783"/>
    <n v="3314"/>
    <m/>
  </r>
  <r>
    <x v="54"/>
    <s v="884-14"/>
    <n v="3048"/>
    <m/>
  </r>
  <r>
    <x v="2"/>
    <s v="111FO"/>
    <m/>
    <n v="31670"/>
  </r>
  <r>
    <x v="33"/>
    <s v="169-2"/>
    <n v="7290"/>
    <m/>
  </r>
  <r>
    <x v="9"/>
    <s v="412-5"/>
    <m/>
    <n v="65.09"/>
  </r>
  <r>
    <x v="11"/>
    <s v="412-2"/>
    <m/>
    <n v="325.45"/>
  </r>
  <r>
    <x v="2"/>
    <s v="111FO"/>
    <m/>
    <n v="6899.46"/>
  </r>
  <r>
    <x v="37"/>
    <s v="155"/>
    <n v="44580"/>
    <m/>
  </r>
  <r>
    <x v="9"/>
    <s v="412-5"/>
    <m/>
    <n v="398.04"/>
  </r>
  <r>
    <x v="11"/>
    <s v="412-2"/>
    <m/>
    <n v="1990.18"/>
  </r>
  <r>
    <x v="2"/>
    <s v="111FO"/>
    <m/>
    <n v="42191.78"/>
  </r>
  <r>
    <x v="37"/>
    <s v="155"/>
    <n v="39521.300000000003"/>
    <m/>
  </r>
  <r>
    <x v="9"/>
    <s v="412-5"/>
    <m/>
    <n v="352.87"/>
  </r>
  <r>
    <x v="11"/>
    <s v="412-2"/>
    <m/>
    <n v="1764.34"/>
  </r>
  <r>
    <x v="2"/>
    <s v="111FO"/>
    <m/>
    <n v="37404.089999999997"/>
  </r>
  <r>
    <x v="41"/>
    <s v="169-3"/>
    <n v="10170"/>
    <m/>
  </r>
  <r>
    <x v="9"/>
    <s v="412-5"/>
    <m/>
    <n v="90.8"/>
  </r>
  <r>
    <x v="11"/>
    <s v="412-2"/>
    <m/>
    <n v="454.02"/>
  </r>
  <r>
    <x v="2"/>
    <s v="111FO"/>
    <m/>
    <n v="9625.18"/>
  </r>
  <r>
    <x v="31"/>
    <s v="751"/>
    <n v="22276.52"/>
    <m/>
  </r>
  <r>
    <x v="2"/>
    <s v="111FO"/>
    <m/>
    <n v="22276.52"/>
  </r>
  <r>
    <x v="31"/>
    <s v="751"/>
    <n v="3600"/>
    <m/>
  </r>
  <r>
    <x v="2"/>
    <s v="111FO"/>
    <m/>
    <n v="3600"/>
  </r>
  <r>
    <x v="31"/>
    <s v="751"/>
    <n v="20980.68"/>
    <m/>
  </r>
  <r>
    <x v="2"/>
    <s v="111FO"/>
    <m/>
    <n v="20980.68"/>
  </r>
  <r>
    <x v="7"/>
    <s v="415"/>
    <n v="41650.58"/>
    <m/>
  </r>
  <r>
    <x v="51"/>
    <s v="733"/>
    <n v="41650.79"/>
    <m/>
  </r>
  <r>
    <x v="2"/>
    <s v="111FO"/>
    <m/>
    <n v="83301.37"/>
  </r>
  <r>
    <x v="7"/>
    <s v="415"/>
    <n v="10890.04"/>
    <m/>
  </r>
  <r>
    <x v="51"/>
    <s v="733"/>
    <n v="10890.11"/>
    <m/>
  </r>
  <r>
    <x v="2"/>
    <s v="111FO"/>
    <m/>
    <n v="21780.15"/>
  </r>
  <r>
    <x v="7"/>
    <s v="415"/>
    <n v="6424.97"/>
    <m/>
  </r>
  <r>
    <x v="51"/>
    <s v="733"/>
    <n v="6425.03"/>
    <m/>
  </r>
  <r>
    <x v="2"/>
    <s v="111FO"/>
    <m/>
    <n v="12850"/>
  </r>
  <r>
    <x v="7"/>
    <s v="415"/>
    <n v="6723.36"/>
    <m/>
  </r>
  <r>
    <x v="51"/>
    <s v="733"/>
    <n v="6723.39"/>
    <m/>
  </r>
  <r>
    <x v="2"/>
    <s v="111FO"/>
    <m/>
    <n v="13446.75"/>
  </r>
  <r>
    <x v="7"/>
    <s v="415"/>
    <n v="12233.74"/>
    <m/>
  </r>
  <r>
    <x v="51"/>
    <s v="733"/>
    <n v="12233.81"/>
    <m/>
  </r>
  <r>
    <x v="2"/>
    <s v="111FO"/>
    <m/>
    <n v="24467.55"/>
  </r>
  <r>
    <x v="7"/>
    <s v="415"/>
    <n v="12352.36"/>
    <m/>
  </r>
  <r>
    <x v="51"/>
    <s v="733"/>
    <n v="12352.44"/>
    <m/>
  </r>
  <r>
    <x v="2"/>
    <s v="111FO"/>
    <m/>
    <n v="24704.799999999999"/>
  </r>
  <r>
    <x v="2"/>
    <s v="111FO"/>
    <m/>
    <n v="32247.22"/>
  </r>
  <r>
    <x v="2"/>
    <s v="111FO"/>
    <m/>
    <n v="19717.43"/>
  </r>
  <r>
    <x v="2"/>
    <s v="111FO"/>
    <m/>
    <n v="117231.6"/>
  </r>
  <r>
    <x v="2"/>
    <s v="111FO"/>
    <m/>
    <n v="156842.09"/>
  </r>
  <r>
    <x v="2"/>
    <s v="111FO"/>
    <m/>
    <n v="78375.460000000006"/>
  </r>
  <r>
    <x v="2"/>
    <s v="111FO"/>
    <m/>
    <n v="112804.57"/>
  </r>
  <r>
    <x v="2"/>
    <s v="111FO"/>
    <m/>
    <n v="74387.350000000006"/>
  </r>
  <r>
    <x v="3"/>
    <s v="403"/>
    <n v="97443.32"/>
    <m/>
  </r>
  <r>
    <x v="0"/>
    <s v="701"/>
    <n v="35810"/>
    <m/>
  </r>
  <r>
    <x v="20"/>
    <s v="412-1"/>
    <m/>
    <n v="33313.33"/>
  </r>
  <r>
    <x v="22"/>
    <s v="413-3"/>
    <m/>
    <n v="10701.13"/>
  </r>
  <r>
    <x v="2"/>
    <s v="111FO"/>
    <m/>
    <n v="89238.86"/>
  </r>
  <r>
    <x v="2"/>
    <s v="111FO"/>
    <m/>
    <n v="400554.26"/>
  </r>
  <r>
    <x v="2"/>
    <s v="111FO"/>
    <m/>
    <n v="6888.67"/>
  </r>
  <r>
    <x v="2"/>
    <s v="111FO"/>
    <m/>
    <n v="38337.4"/>
  </r>
  <r>
    <x v="2"/>
    <s v="111FO"/>
    <m/>
    <n v="173043.84"/>
  </r>
  <r>
    <x v="3"/>
    <s v="403"/>
    <m/>
    <n v="4324.9799999999996"/>
  </r>
  <r>
    <x v="3"/>
    <s v="403"/>
    <m/>
    <n v="18026"/>
  </r>
  <r>
    <x v="11"/>
    <s v="412-2"/>
    <n v="50182.720000000001"/>
    <m/>
  </r>
  <r>
    <x v="2"/>
    <s v="111FO"/>
    <m/>
    <n v="50182.720000000001"/>
  </r>
  <r>
    <x v="9"/>
    <s v="412-5"/>
    <n v="8079.64"/>
    <m/>
  </r>
  <r>
    <x v="10"/>
    <s v="412-4"/>
    <n v="2108.84"/>
    <m/>
  </r>
  <r>
    <x v="2"/>
    <s v="111FO"/>
    <m/>
    <n v="10188.48"/>
  </r>
  <r>
    <x v="40"/>
    <s v="412-3"/>
    <n v="1801.8"/>
    <m/>
  </r>
  <r>
    <x v="2"/>
    <s v="111FO"/>
    <m/>
    <n v="1801.8"/>
  </r>
  <r>
    <x v="55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">
  <r>
    <x v="0"/>
    <m/>
  </r>
  <r>
    <x v="0"/>
    <m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2"/>
    <n v="1901.59"/>
  </r>
  <r>
    <x v="3"/>
    <n v="422.58"/>
  </r>
  <r>
    <x v="4"/>
    <n v="528.22"/>
  </r>
  <r>
    <x v="1"/>
    <n v="0"/>
  </r>
  <r>
    <x v="1"/>
    <n v="0"/>
  </r>
  <r>
    <x v="1"/>
    <n v="0"/>
  </r>
  <r>
    <x v="1"/>
    <n v="0"/>
  </r>
  <r>
    <x v="5"/>
    <n v="512.05999999999995"/>
  </r>
  <r>
    <x v="6"/>
    <n v="209.82"/>
  </r>
  <r>
    <x v="7"/>
    <n v="3084.87"/>
  </r>
  <r>
    <x v="1"/>
    <n v="0"/>
  </r>
  <r>
    <x v="1"/>
    <n v="0"/>
  </r>
  <r>
    <x v="1"/>
    <n v="0"/>
  </r>
  <r>
    <x v="1"/>
    <n v="0"/>
  </r>
  <r>
    <x v="6"/>
    <n v="194.49"/>
  </r>
  <r>
    <x v="7"/>
    <n v="486.23"/>
  </r>
  <r>
    <x v="6"/>
    <n v="6.18"/>
  </r>
  <r>
    <x v="7"/>
    <n v="15.45"/>
  </r>
  <r>
    <x v="6"/>
    <n v="99.75"/>
  </r>
  <r>
    <x v="7"/>
    <n v="249.38"/>
  </r>
  <r>
    <x v="6"/>
    <n v="44.46"/>
  </r>
  <r>
    <x v="7"/>
    <n v="111.16"/>
  </r>
  <r>
    <x v="6"/>
    <n v="97.26"/>
  </r>
  <r>
    <x v="7"/>
    <n v="243.16"/>
  </r>
  <r>
    <x v="1"/>
    <n v="0"/>
  </r>
  <r>
    <x v="8"/>
    <n v="12135.61"/>
  </r>
  <r>
    <x v="2"/>
    <n v="7737.3"/>
  </r>
  <r>
    <x v="9"/>
    <n v="1719.4"/>
  </r>
  <r>
    <x v="4"/>
    <n v="2149.25"/>
  </r>
  <r>
    <x v="8"/>
    <n v="3303.65"/>
  </r>
  <r>
    <x v="2"/>
    <n v="5463.63"/>
  </r>
  <r>
    <x v="10"/>
    <n v="6606.09"/>
  </r>
  <r>
    <x v="3"/>
    <n v="1214.1400000000001"/>
  </r>
  <r>
    <x v="4"/>
    <n v="1517.67"/>
  </r>
  <r>
    <x v="11"/>
    <n v="5166.95"/>
  </r>
  <r>
    <x v="8"/>
    <n v="8621.2999999999993"/>
  </r>
  <r>
    <x v="2"/>
    <n v="28193.13"/>
  </r>
  <r>
    <x v="10"/>
    <n v="30427.31"/>
  </r>
  <r>
    <x v="3"/>
    <n v="6703.46"/>
  </r>
  <r>
    <x v="12"/>
    <n v="6500"/>
  </r>
  <r>
    <x v="13"/>
    <n v="1574.71"/>
  </r>
  <r>
    <x v="4"/>
    <n v="7831.4"/>
  </r>
  <r>
    <x v="14"/>
    <n v="5750.66"/>
  </r>
  <r>
    <x v="11"/>
    <n v="5723.78"/>
  </r>
  <r>
    <x v="8"/>
    <n v="18920.05"/>
  </r>
  <r>
    <x v="2"/>
    <n v="41797.26"/>
  </r>
  <r>
    <x v="10"/>
    <n v="28818.79"/>
  </r>
  <r>
    <x v="3"/>
    <n v="22878.52"/>
  </r>
  <r>
    <x v="12"/>
    <n v="2000"/>
  </r>
  <r>
    <x v="13"/>
    <n v="20441.29"/>
  </r>
  <r>
    <x v="4"/>
    <n v="11610.31"/>
  </r>
  <r>
    <x v="14"/>
    <n v="14893.4"/>
  </r>
  <r>
    <x v="11"/>
    <n v="17636.12"/>
  </r>
  <r>
    <x v="8"/>
    <n v="2405.17"/>
  </r>
  <r>
    <x v="2"/>
    <n v="22592.7"/>
  </r>
  <r>
    <x v="15"/>
    <n v="1300"/>
  </r>
  <r>
    <x v="16"/>
    <n v="1405.4"/>
  </r>
  <r>
    <x v="10"/>
    <n v="30932.32"/>
  </r>
  <r>
    <x v="3"/>
    <n v="5122.04"/>
  </r>
  <r>
    <x v="13"/>
    <n v="12223.02"/>
  </r>
  <r>
    <x v="4"/>
    <n v="6275.74"/>
  </r>
  <r>
    <x v="14"/>
    <n v="31772.62"/>
  </r>
  <r>
    <x v="11"/>
    <n v="2250"/>
  </r>
  <r>
    <x v="8"/>
    <n v="18091.54"/>
  </r>
  <r>
    <x v="2"/>
    <n v="35650.35"/>
  </r>
  <r>
    <x v="10"/>
    <n v="80956.28"/>
  </r>
  <r>
    <x v="15"/>
    <n v="200"/>
  </r>
  <r>
    <x v="16"/>
    <n v="1311.12"/>
  </r>
  <r>
    <x v="3"/>
    <n v="8103.76"/>
  </r>
  <r>
    <x v="12"/>
    <n v="1000"/>
  </r>
  <r>
    <x v="17"/>
    <n v="19763.71"/>
  </r>
  <r>
    <x v="4"/>
    <n v="9902.84"/>
  </r>
  <r>
    <x v="14"/>
    <n v="12493.04"/>
  </r>
  <r>
    <x v="11"/>
    <n v="11033.19"/>
  </r>
  <r>
    <x v="8"/>
    <n v="2154.0700000000002"/>
  </r>
  <r>
    <x v="2"/>
    <n v="23130"/>
  </r>
  <r>
    <x v="10"/>
    <n v="73465.149999999994"/>
  </r>
  <r>
    <x v="15"/>
    <n v="200"/>
  </r>
  <r>
    <x v="16"/>
    <n v="706.86"/>
  </r>
  <r>
    <x v="3"/>
    <n v="6454.75"/>
  </r>
  <r>
    <x v="12"/>
    <n v="1000"/>
  </r>
  <r>
    <x v="13"/>
    <n v="12247.79"/>
  </r>
  <r>
    <x v="4"/>
    <n v="6424.97"/>
  </r>
  <r>
    <x v="14"/>
    <n v="3791.66"/>
  </r>
  <r>
    <x v="11"/>
    <n v="2650"/>
  </r>
  <r>
    <x v="8"/>
    <n v="19213.22"/>
  </r>
  <r>
    <x v="2"/>
    <n v="77366.570000000007"/>
  </r>
  <r>
    <x v="10"/>
    <n v="7071.32"/>
  </r>
  <r>
    <x v="3"/>
    <n v="17837.68"/>
  </r>
  <r>
    <x v="12"/>
    <n v="21500"/>
  </r>
  <r>
    <x v="13"/>
    <n v="3609.47"/>
  </r>
  <r>
    <x v="4"/>
    <n v="21490.66"/>
  </r>
  <r>
    <x v="14"/>
    <n v="13438.16"/>
  </r>
  <r>
    <x v="11"/>
    <n v="5552.44"/>
  </r>
  <r>
    <x v="2"/>
    <n v="1901.59"/>
  </r>
  <r>
    <x v="10"/>
    <n v="7069.76"/>
  </r>
  <r>
    <x v="3"/>
    <n v="1000"/>
  </r>
  <r>
    <x v="4"/>
    <n v="528.22"/>
  </r>
  <r>
    <x v="8"/>
    <n v="161.74"/>
  </r>
  <r>
    <x v="2"/>
    <n v="8134.76"/>
  </r>
  <r>
    <x v="3"/>
    <n v="1885.16"/>
  </r>
  <r>
    <x v="12"/>
    <n v="500"/>
  </r>
  <r>
    <x v="13"/>
    <n v="793.65"/>
  </r>
  <r>
    <x v="4"/>
    <n v="2259.66"/>
  </r>
  <r>
    <x v="14"/>
    <n v="14366.14"/>
  </r>
  <r>
    <x v="8"/>
    <n v="7174.41"/>
  </r>
  <r>
    <x v="2"/>
    <n v="37998.199999999997"/>
  </r>
  <r>
    <x v="10"/>
    <n v="47395.81"/>
  </r>
  <r>
    <x v="3"/>
    <n v="8521.5"/>
  </r>
  <r>
    <x v="12"/>
    <n v="1500"/>
  </r>
  <r>
    <x v="13"/>
    <n v="12670.72"/>
  </r>
  <r>
    <x v="4"/>
    <n v="10555.07"/>
  </r>
  <r>
    <x v="14"/>
    <n v="883.92"/>
  </r>
  <r>
    <x v="11"/>
    <n v="8522.02"/>
  </r>
  <r>
    <x v="2"/>
    <n v="331.05"/>
  </r>
  <r>
    <x v="11"/>
    <n v="1487.58"/>
  </r>
  <r>
    <x v="1"/>
    <n v="0"/>
  </r>
  <r>
    <x v="1"/>
    <n v="0"/>
  </r>
  <r>
    <x v="2"/>
    <n v="888.48"/>
  </r>
  <r>
    <x v="1"/>
    <n v="0"/>
  </r>
  <r>
    <x v="2"/>
    <n v="16.11"/>
  </r>
  <r>
    <x v="18"/>
    <n v="162.88999999999999"/>
  </r>
  <r>
    <x v="2"/>
    <n v="142.47"/>
  </r>
  <r>
    <x v="18"/>
    <n v="1440.53"/>
  </r>
  <r>
    <x v="1"/>
    <n v="0"/>
  </r>
  <r>
    <x v="1"/>
    <n v="0"/>
  </r>
  <r>
    <x v="1"/>
    <n v="0"/>
  </r>
  <r>
    <x v="5"/>
    <n v="65.09"/>
  </r>
  <r>
    <x v="7"/>
    <n v="325.45"/>
  </r>
  <r>
    <x v="1"/>
    <n v="0"/>
  </r>
  <r>
    <x v="1"/>
    <n v="0"/>
  </r>
  <r>
    <x v="1"/>
    <n v="0"/>
  </r>
  <r>
    <x v="1"/>
    <n v="0"/>
  </r>
  <r>
    <x v="5"/>
    <n v="375"/>
  </r>
  <r>
    <x v="7"/>
    <n v="1875"/>
  </r>
  <r>
    <x v="6"/>
    <n v="696.43"/>
  </r>
  <r>
    <x v="7"/>
    <n v="1741.07"/>
  </r>
  <r>
    <x v="5"/>
    <n v="866.07"/>
  </r>
  <r>
    <x v="7"/>
    <n v="4330.3599999999997"/>
  </r>
  <r>
    <x v="1"/>
    <n v="0"/>
  </r>
  <r>
    <x v="6"/>
    <n v="36.11"/>
  </r>
  <r>
    <x v="7"/>
    <n v="90.29"/>
  </r>
  <r>
    <x v="7"/>
    <n v="6589.07"/>
  </r>
  <r>
    <x v="7"/>
    <n v="926.27"/>
  </r>
  <r>
    <x v="1"/>
    <n v="0"/>
  </r>
  <r>
    <x v="1"/>
    <n v="0"/>
  </r>
  <r>
    <x v="5"/>
    <n v="600.6"/>
  </r>
  <r>
    <x v="19"/>
    <n v="1801.8"/>
  </r>
  <r>
    <x v="1"/>
    <n v="0"/>
  </r>
  <r>
    <x v="1"/>
    <n v="0"/>
  </r>
  <r>
    <x v="6"/>
    <n v="503.57"/>
  </r>
  <r>
    <x v="7"/>
    <n v="1258.93"/>
  </r>
  <r>
    <x v="5"/>
    <n v="90.8"/>
  </r>
  <r>
    <x v="7"/>
    <n v="454.02"/>
  </r>
  <r>
    <x v="5"/>
    <n v="311.61"/>
  </r>
  <r>
    <x v="7"/>
    <n v="1558.04"/>
  </r>
  <r>
    <x v="1"/>
    <n v="0"/>
  </r>
  <r>
    <x v="14"/>
    <n v="43645.52"/>
  </r>
  <r>
    <x v="14"/>
    <n v="27490.7"/>
  </r>
  <r>
    <x v="14"/>
    <n v="31453.5"/>
  </r>
  <r>
    <x v="14"/>
    <n v="52179.5"/>
  </r>
  <r>
    <x v="1"/>
    <n v="0"/>
  </r>
  <r>
    <x v="14"/>
    <n v="32587.75"/>
  </r>
  <r>
    <x v="14"/>
    <n v="38264.65"/>
  </r>
  <r>
    <x v="5"/>
    <n v="65.09"/>
  </r>
  <r>
    <x v="7"/>
    <n v="325.45"/>
  </r>
  <r>
    <x v="5"/>
    <n v="16.52"/>
  </r>
  <r>
    <x v="7"/>
    <n v="82.59"/>
  </r>
  <r>
    <x v="5"/>
    <n v="4019.11"/>
  </r>
  <r>
    <x v="7"/>
    <n v="20095.54"/>
  </r>
  <r>
    <x v="6"/>
    <n v="33.71"/>
  </r>
  <r>
    <x v="7"/>
    <n v="84.29"/>
  </r>
  <r>
    <x v="5"/>
    <n v="41.67"/>
  </r>
  <r>
    <x v="8"/>
    <n v="104.17"/>
  </r>
  <r>
    <x v="6"/>
    <n v="50.96"/>
  </r>
  <r>
    <x v="7"/>
    <n v="127.4"/>
  </r>
  <r>
    <x v="5"/>
    <n v="9.39"/>
  </r>
  <r>
    <x v="8"/>
    <n v="23.47"/>
  </r>
  <r>
    <x v="6"/>
    <n v="40.4"/>
  </r>
  <r>
    <x v="7"/>
    <n v="101"/>
  </r>
  <r>
    <x v="1"/>
    <n v="0"/>
  </r>
  <r>
    <x v="1"/>
    <n v="0"/>
  </r>
  <r>
    <x v="8"/>
    <n v="361.41"/>
  </r>
  <r>
    <x v="2"/>
    <n v="2647.53"/>
  </r>
  <r>
    <x v="10"/>
    <n v="9634.44"/>
  </r>
  <r>
    <x v="3"/>
    <n v="588.34"/>
  </r>
  <r>
    <x v="4"/>
    <n v="735.42"/>
  </r>
  <r>
    <x v="2"/>
    <n v="2671.38"/>
  </r>
  <r>
    <x v="10"/>
    <n v="15951.68"/>
  </r>
  <r>
    <x v="3"/>
    <n v="593.64"/>
  </r>
  <r>
    <x v="13"/>
    <n v="350.35"/>
  </r>
  <r>
    <x v="4"/>
    <n v="742.05"/>
  </r>
  <r>
    <x v="14"/>
    <n v="1306.26"/>
  </r>
  <r>
    <x v="11"/>
    <n v="1416.67"/>
  </r>
  <r>
    <x v="2"/>
    <n v="1611.45"/>
  </r>
  <r>
    <x v="3"/>
    <n v="358.1"/>
  </r>
  <r>
    <x v="4"/>
    <n v="447.62"/>
  </r>
  <r>
    <x v="2"/>
    <n v="3553.92"/>
  </r>
  <r>
    <x v="3"/>
    <n v="894.88"/>
  </r>
  <r>
    <x v="12"/>
    <n v="2000"/>
  </r>
  <r>
    <x v="4"/>
    <n v="987.2"/>
  </r>
  <r>
    <x v="8"/>
    <n v="5601.99"/>
  </r>
  <r>
    <x v="2"/>
    <n v="22111.1"/>
  </r>
  <r>
    <x v="3"/>
    <n v="5007"/>
  </r>
  <r>
    <x v="12"/>
    <n v="3000"/>
  </r>
  <r>
    <x v="13"/>
    <n v="794.11"/>
  </r>
  <r>
    <x v="4"/>
    <n v="6141.97"/>
  </r>
  <r>
    <x v="14"/>
    <n v="5225"/>
  </r>
  <r>
    <x v="8"/>
    <n v="161.74"/>
  </r>
  <r>
    <x v="2"/>
    <n v="2429.9899999999998"/>
  </r>
  <r>
    <x v="3"/>
    <n v="540"/>
  </r>
  <r>
    <x v="12"/>
    <n v="500"/>
  </r>
  <r>
    <x v="13"/>
    <n v="254.37"/>
  </r>
  <r>
    <x v="4"/>
    <n v="675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5"/>
    <n v="250.89"/>
  </r>
  <r>
    <x v="6"/>
    <n v="44.64"/>
  </r>
  <r>
    <x v="7"/>
    <n v="1366.07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5"/>
    <n v="65.09"/>
  </r>
  <r>
    <x v="7"/>
    <n v="325.45"/>
  </r>
  <r>
    <x v="5"/>
    <n v="398.04"/>
  </r>
  <r>
    <x v="7"/>
    <n v="1990.18"/>
  </r>
  <r>
    <x v="5"/>
    <n v="352.87"/>
  </r>
  <r>
    <x v="7"/>
    <n v="1764.34"/>
  </r>
  <r>
    <x v="5"/>
    <n v="90.8"/>
  </r>
  <r>
    <x v="7"/>
    <n v="454.02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8"/>
    <n v="33313.33"/>
  </r>
  <r>
    <x v="10"/>
    <n v="10701.13"/>
  </r>
  <r>
    <x v="1"/>
    <n v="0"/>
  </r>
  <r>
    <x v="1"/>
    <n v="0"/>
  </r>
  <r>
    <x v="1"/>
    <n v="0"/>
  </r>
  <r>
    <x v="1"/>
    <n v="0"/>
  </r>
  <r>
    <x v="18"/>
    <n v="4324.9799999999996"/>
  </r>
  <r>
    <x v="18"/>
    <n v="18026"/>
  </r>
  <r>
    <x v="1"/>
    <n v="0"/>
  </r>
  <r>
    <x v="1"/>
    <n v="0"/>
  </r>
  <r>
    <x v="1"/>
    <n v="0"/>
  </r>
  <r>
    <x v="1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">
  <r>
    <x v="0"/>
    <m/>
  </r>
  <r>
    <x v="0"/>
    <m/>
  </r>
  <r>
    <x v="1"/>
    <n v="14708.5"/>
  </r>
  <r>
    <x v="2"/>
    <n v="1000"/>
  </r>
  <r>
    <x v="3"/>
    <n v="5446.64"/>
  </r>
  <r>
    <x v="1"/>
    <n v="8952.5"/>
  </r>
  <r>
    <x v="2"/>
    <n v="1000"/>
  </r>
  <r>
    <x v="3"/>
    <n v="8486.7199999999993"/>
  </r>
  <r>
    <x v="4"/>
    <n v="101710.73"/>
  </r>
  <r>
    <x v="2"/>
    <n v="7000"/>
  </r>
  <r>
    <x v="4"/>
    <n v="19208"/>
  </r>
  <r>
    <x v="2"/>
    <n v="1818.2"/>
  </r>
  <r>
    <x v="5"/>
    <n v="0"/>
  </r>
  <r>
    <x v="4"/>
    <n v="9604"/>
  </r>
  <r>
    <x v="2"/>
    <n v="909.1"/>
  </r>
  <r>
    <x v="4"/>
    <n v="34792.89"/>
  </r>
  <r>
    <x v="2"/>
    <n v="3000"/>
  </r>
  <r>
    <x v="6"/>
    <n v="69101"/>
  </r>
  <r>
    <x v="5"/>
    <n v="0"/>
  </r>
  <r>
    <x v="5"/>
    <n v="0"/>
  </r>
  <r>
    <x v="7"/>
    <n v="6000"/>
  </r>
  <r>
    <x v="7"/>
    <n v="7500"/>
  </r>
  <r>
    <x v="7"/>
    <n v="7500"/>
  </r>
  <r>
    <x v="8"/>
    <n v="27465"/>
  </r>
  <r>
    <x v="9"/>
    <n v="10891.55"/>
  </r>
  <r>
    <x v="5"/>
    <n v="0"/>
  </r>
  <r>
    <x v="9"/>
    <n v="345.97"/>
  </r>
  <r>
    <x v="5"/>
    <n v="0"/>
  </r>
  <r>
    <x v="10"/>
    <n v="5586.21"/>
  </r>
  <r>
    <x v="5"/>
    <n v="0"/>
  </r>
  <r>
    <x v="11"/>
    <n v="2489.98"/>
  </r>
  <r>
    <x v="5"/>
    <n v="0"/>
  </r>
  <r>
    <x v="11"/>
    <n v="5446.82"/>
  </r>
  <r>
    <x v="5"/>
    <n v="0"/>
  </r>
  <r>
    <x v="12"/>
    <n v="5000"/>
  </r>
  <r>
    <x v="1"/>
    <n v="85970"/>
  </r>
  <r>
    <x v="2"/>
    <n v="2000"/>
  </r>
  <r>
    <x v="13"/>
    <n v="200"/>
  </r>
  <r>
    <x v="14"/>
    <n v="66"/>
  </r>
  <r>
    <x v="1"/>
    <n v="60707"/>
  </r>
  <r>
    <x v="2"/>
    <n v="2000"/>
  </r>
  <r>
    <x v="5"/>
    <n v="0"/>
  </r>
  <r>
    <x v="5"/>
    <n v="0"/>
  </r>
  <r>
    <x v="5"/>
    <n v="0"/>
  </r>
  <r>
    <x v="5"/>
    <n v="0"/>
  </r>
  <r>
    <x v="1"/>
    <n v="313257"/>
  </r>
  <r>
    <x v="2"/>
    <n v="22000"/>
  </r>
  <r>
    <x v="13"/>
    <n v="400"/>
  </r>
  <r>
    <x v="14"/>
    <n v="132"/>
  </r>
  <r>
    <x v="5"/>
    <n v="0"/>
  </r>
  <r>
    <x v="5"/>
    <n v="0"/>
  </r>
  <r>
    <x v="5"/>
    <n v="0"/>
  </r>
  <r>
    <x v="5"/>
    <n v="0"/>
  </r>
  <r>
    <x v="5"/>
    <n v="0"/>
  </r>
  <r>
    <x v="1"/>
    <n v="464414"/>
  </r>
  <r>
    <x v="2"/>
    <n v="28000"/>
  </r>
  <r>
    <x v="13"/>
    <n v="200"/>
  </r>
  <r>
    <x v="14"/>
    <n v="66"/>
  </r>
  <r>
    <x v="5"/>
    <n v="0"/>
  </r>
  <r>
    <x v="5"/>
    <n v="0"/>
  </r>
  <r>
    <x v="5"/>
    <n v="0"/>
  </r>
  <r>
    <x v="5"/>
    <n v="0"/>
  </r>
  <r>
    <x v="5"/>
    <n v="0"/>
  </r>
  <r>
    <x v="1"/>
    <n v="251030"/>
  </r>
  <r>
    <x v="2"/>
    <n v="2200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1"/>
    <n v="396115"/>
  </r>
  <r>
    <x v="2"/>
    <n v="2800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1"/>
    <n v="257000"/>
  </r>
  <r>
    <x v="2"/>
    <n v="2400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4"/>
    <n v="858668.48"/>
  </r>
  <r>
    <x v="2"/>
    <n v="61909.11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4"/>
    <n v="21128.799999999999"/>
  </r>
  <r>
    <x v="2"/>
    <n v="2000"/>
  </r>
  <r>
    <x v="5"/>
    <n v="0"/>
  </r>
  <r>
    <x v="5"/>
    <n v="0"/>
  </r>
  <r>
    <x v="4"/>
    <n v="90386.34"/>
  </r>
  <r>
    <x v="2"/>
    <n v="8000"/>
  </r>
  <r>
    <x v="5"/>
    <n v="0"/>
  </r>
  <r>
    <x v="5"/>
    <n v="0"/>
  </r>
  <r>
    <x v="5"/>
    <n v="0"/>
  </r>
  <r>
    <x v="5"/>
    <n v="0"/>
  </r>
  <r>
    <x v="5"/>
    <n v="0"/>
  </r>
  <r>
    <x v="4"/>
    <n v="422202.66"/>
  </r>
  <r>
    <x v="2"/>
    <n v="30000"/>
  </r>
  <r>
    <x v="13"/>
    <n v="200"/>
  </r>
  <r>
    <x v="14"/>
    <n v="66"/>
  </r>
  <r>
    <x v="5"/>
    <n v="0"/>
  </r>
  <r>
    <x v="5"/>
    <n v="0"/>
  </r>
  <r>
    <x v="5"/>
    <n v="0"/>
  </r>
  <r>
    <x v="5"/>
    <n v="0"/>
  </r>
  <r>
    <x v="5"/>
    <n v="0"/>
  </r>
  <r>
    <x v="4"/>
    <n v="1727.72"/>
  </r>
  <r>
    <x v="2"/>
    <n v="90.91"/>
  </r>
  <r>
    <x v="15"/>
    <n v="23551.279999999999"/>
  </r>
  <r>
    <x v="15"/>
    <n v="41133.4"/>
  </r>
  <r>
    <x v="1"/>
    <n v="9872"/>
  </r>
  <r>
    <x v="2"/>
    <n v="1000"/>
  </r>
  <r>
    <x v="1"/>
    <n v="179"/>
  </r>
  <r>
    <x v="5"/>
    <n v="0"/>
  </r>
  <r>
    <x v="1"/>
    <n v="1583"/>
  </r>
  <r>
    <x v="5"/>
    <n v="0"/>
  </r>
  <r>
    <x v="16"/>
    <n v="17436"/>
  </r>
  <r>
    <x v="16"/>
    <n v="17436"/>
  </r>
  <r>
    <x v="17"/>
    <n v="673"/>
  </r>
  <r>
    <x v="18"/>
    <n v="7290"/>
  </r>
  <r>
    <x v="5"/>
    <n v="0"/>
  </r>
  <r>
    <x v="19"/>
    <n v="1000"/>
  </r>
  <r>
    <x v="19"/>
    <n v="1000"/>
  </r>
  <r>
    <x v="20"/>
    <n v="560"/>
  </r>
  <r>
    <x v="21"/>
    <n v="1500"/>
  </r>
  <r>
    <x v="22"/>
    <n v="42000"/>
  </r>
  <r>
    <x v="5"/>
    <n v="0"/>
  </r>
  <r>
    <x v="7"/>
    <n v="39000"/>
  </r>
  <r>
    <x v="5"/>
    <n v="0"/>
  </r>
  <r>
    <x v="22"/>
    <n v="97000"/>
  </r>
  <r>
    <x v="5"/>
    <n v="0"/>
  </r>
  <r>
    <x v="23"/>
    <n v="26740.27"/>
  </r>
  <r>
    <x v="11"/>
    <n v="2022.4"/>
  </r>
  <r>
    <x v="5"/>
    <n v="0"/>
  </r>
  <r>
    <x v="24"/>
    <n v="197200.42"/>
  </r>
  <r>
    <x v="24"/>
    <n v="27000.82"/>
  </r>
  <r>
    <x v="19"/>
    <n v="1000"/>
  </r>
  <r>
    <x v="19"/>
    <n v="1000"/>
  </r>
  <r>
    <x v="17"/>
    <n v="60060"/>
  </r>
  <r>
    <x v="5"/>
    <n v="0"/>
  </r>
  <r>
    <x v="19"/>
    <n v="1000"/>
  </r>
  <r>
    <x v="19"/>
    <n v="1000"/>
  </r>
  <r>
    <x v="7"/>
    <n v="28200"/>
  </r>
  <r>
    <x v="5"/>
    <n v="0"/>
  </r>
  <r>
    <x v="25"/>
    <n v="10170"/>
  </r>
  <r>
    <x v="5"/>
    <n v="0"/>
  </r>
  <r>
    <x v="26"/>
    <n v="34900"/>
  </r>
  <r>
    <x v="5"/>
    <n v="0"/>
  </r>
  <r>
    <x v="27"/>
    <n v="403646"/>
  </r>
  <r>
    <x v="27"/>
    <n v="494361"/>
  </r>
  <r>
    <x v="27"/>
    <n v="268935"/>
  </r>
  <r>
    <x v="27"/>
    <n v="415859"/>
  </r>
  <r>
    <x v="27"/>
    <n v="257732"/>
  </r>
  <r>
    <x v="27"/>
    <n v="1048849.3400000001"/>
  </r>
  <r>
    <x v="27"/>
    <n v="127005.34"/>
  </r>
  <r>
    <x v="27"/>
    <n v="449202.6"/>
  </r>
  <r>
    <x v="18"/>
    <n v="7290"/>
  </r>
  <r>
    <x v="5"/>
    <n v="0"/>
  </r>
  <r>
    <x v="18"/>
    <n v="1850"/>
  </r>
  <r>
    <x v="5"/>
    <n v="0"/>
  </r>
  <r>
    <x v="28"/>
    <n v="331800"/>
  </r>
  <r>
    <x v="29"/>
    <n v="118340"/>
  </r>
  <r>
    <x v="11"/>
    <n v="1888"/>
  </r>
  <r>
    <x v="5"/>
    <n v="0"/>
  </r>
  <r>
    <x v="11"/>
    <n v="2333.4"/>
  </r>
  <r>
    <x v="5"/>
    <n v="0"/>
  </r>
  <r>
    <x v="11"/>
    <n v="2853.78"/>
  </r>
  <r>
    <x v="5"/>
    <n v="0"/>
  </r>
  <r>
    <x v="9"/>
    <n v="525.64"/>
  </r>
  <r>
    <x v="5"/>
    <n v="0"/>
  </r>
  <r>
    <x v="9"/>
    <n v="2262.4499999999998"/>
  </r>
  <r>
    <x v="5"/>
    <n v="0"/>
  </r>
  <r>
    <x v="7"/>
    <n v="500"/>
  </r>
  <r>
    <x v="7"/>
    <n v="500"/>
  </r>
  <r>
    <x v="1"/>
    <n v="14708.5"/>
  </r>
  <r>
    <x v="2"/>
    <n v="1000"/>
  </r>
  <r>
    <x v="5"/>
    <n v="0"/>
  </r>
  <r>
    <x v="5"/>
    <n v="0"/>
  </r>
  <r>
    <x v="5"/>
    <n v="0"/>
  </r>
  <r>
    <x v="1"/>
    <n v="29682"/>
  </r>
  <r>
    <x v="2"/>
    <n v="2000"/>
  </r>
  <r>
    <x v="5"/>
    <n v="0"/>
  </r>
  <r>
    <x v="5"/>
    <n v="0"/>
  </r>
  <r>
    <x v="5"/>
    <n v="0"/>
  </r>
  <r>
    <x v="5"/>
    <n v="0"/>
  </r>
  <r>
    <x v="5"/>
    <n v="0"/>
  </r>
  <r>
    <x v="1"/>
    <n v="8952.5"/>
  </r>
  <r>
    <x v="2"/>
    <n v="1000"/>
  </r>
  <r>
    <x v="5"/>
    <n v="0"/>
  </r>
  <r>
    <x v="1"/>
    <n v="39488"/>
  </r>
  <r>
    <x v="2"/>
    <n v="4000"/>
  </r>
  <r>
    <x v="5"/>
    <n v="0"/>
  </r>
  <r>
    <x v="5"/>
    <n v="0"/>
  </r>
  <r>
    <x v="4"/>
    <n v="111672.3"/>
  </r>
  <r>
    <x v="2"/>
    <n v="8181.9"/>
  </r>
  <r>
    <x v="5"/>
    <n v="0"/>
  </r>
  <r>
    <x v="5"/>
    <n v="0"/>
  </r>
  <r>
    <x v="5"/>
    <n v="0"/>
  </r>
  <r>
    <x v="5"/>
    <n v="0"/>
  </r>
  <r>
    <x v="5"/>
    <n v="0"/>
  </r>
  <r>
    <x v="4"/>
    <n v="12272.7"/>
  </r>
  <r>
    <x v="2"/>
    <n v="909.1"/>
  </r>
  <r>
    <x v="5"/>
    <n v="0"/>
  </r>
  <r>
    <x v="5"/>
    <n v="0"/>
  </r>
  <r>
    <x v="5"/>
    <n v="0"/>
  </r>
  <r>
    <x v="5"/>
    <n v="0"/>
  </r>
  <r>
    <x v="30"/>
    <n v="70852.399999999994"/>
  </r>
  <r>
    <x v="30"/>
    <n v="31453.5"/>
  </r>
  <r>
    <x v="30"/>
    <n v="52179.5"/>
  </r>
  <r>
    <x v="30"/>
    <n v="27490.7"/>
  </r>
  <r>
    <x v="30"/>
    <n v="43645.52"/>
  </r>
  <r>
    <x v="16"/>
    <n v="10460"/>
  </r>
  <r>
    <x v="30"/>
    <n v="5750.66"/>
  </r>
  <r>
    <x v="30"/>
    <n v="33913.22"/>
  </r>
  <r>
    <x v="30"/>
    <n v="12493.04"/>
  </r>
  <r>
    <x v="30"/>
    <n v="31772.62"/>
  </r>
  <r>
    <x v="30"/>
    <n v="16199.66"/>
  </r>
  <r>
    <x v="30"/>
    <n v="3791.66"/>
  </r>
  <r>
    <x v="31"/>
    <n v="12247.79"/>
  </r>
  <r>
    <x v="32"/>
    <n v="2800"/>
  </r>
  <r>
    <x v="33"/>
    <n v="10225.34"/>
  </r>
  <r>
    <x v="34"/>
    <n v="1574.71"/>
  </r>
  <r>
    <x v="35"/>
    <n v="6500"/>
  </r>
  <r>
    <x v="32"/>
    <n v="3000"/>
  </r>
  <r>
    <x v="33"/>
    <n v="23472.16"/>
  </r>
  <r>
    <x v="33"/>
    <n v="2865.36"/>
  </r>
  <r>
    <x v="34"/>
    <n v="17926.28"/>
  </r>
  <r>
    <x v="35"/>
    <n v="2000"/>
  </r>
  <r>
    <x v="34"/>
    <n v="12223.02"/>
  </r>
  <r>
    <x v="32"/>
    <n v="2400"/>
  </r>
  <r>
    <x v="33"/>
    <n v="5480.14"/>
  </r>
  <r>
    <x v="32"/>
    <n v="3200"/>
  </r>
  <r>
    <x v="33"/>
    <n v="8998.64"/>
  </r>
  <r>
    <x v="31"/>
    <n v="16725.77"/>
  </r>
  <r>
    <x v="36"/>
    <n v="3037.94"/>
  </r>
  <r>
    <x v="35"/>
    <n v="3000"/>
  </r>
  <r>
    <x v="32"/>
    <n v="2400"/>
  </r>
  <r>
    <x v="33"/>
    <n v="6454.75"/>
  </r>
  <r>
    <x v="35"/>
    <n v="1000"/>
  </r>
  <r>
    <x v="32"/>
    <n v="12200"/>
  </r>
  <r>
    <x v="33"/>
    <n v="34791.339999999997"/>
  </r>
  <r>
    <x v="35"/>
    <n v="27000"/>
  </r>
  <r>
    <x v="37"/>
    <n v="19913.03"/>
  </r>
  <r>
    <x v="37"/>
    <n v="2650"/>
  </r>
  <r>
    <x v="37"/>
    <n v="14074.46"/>
  </r>
  <r>
    <x v="37"/>
    <n v="11033.19"/>
  </r>
  <r>
    <x v="37"/>
    <n v="2250"/>
  </r>
  <r>
    <x v="37"/>
    <n v="1487.58"/>
  </r>
  <r>
    <x v="37"/>
    <n v="19052.79"/>
  </r>
  <r>
    <x v="37"/>
    <n v="10890.73"/>
  </r>
  <r>
    <x v="32"/>
    <n v="200"/>
  </r>
  <r>
    <x v="33"/>
    <n v="422.58"/>
  </r>
  <r>
    <x v="33"/>
    <n v="18122.32"/>
  </r>
  <r>
    <x v="3"/>
    <n v="9970.9699999999993"/>
  </r>
  <r>
    <x v="38"/>
    <n v="4297.2"/>
  </r>
  <r>
    <x v="39"/>
    <n v="10701.13"/>
  </r>
  <r>
    <x v="38"/>
    <n v="441.4"/>
  </r>
  <r>
    <x v="40"/>
    <n v="100"/>
  </r>
  <r>
    <x v="39"/>
    <n v="331.05"/>
  </r>
  <r>
    <x v="38"/>
    <n v="30861.48"/>
  </r>
  <r>
    <x v="40"/>
    <n v="1200"/>
  </r>
  <r>
    <x v="39"/>
    <n v="23146.11"/>
  </r>
  <r>
    <x v="41"/>
    <n v="74372.009999999995"/>
  </r>
  <r>
    <x v="38"/>
    <n v="53646.96"/>
  </r>
  <r>
    <x v="40"/>
    <n v="1700"/>
  </r>
  <r>
    <x v="39"/>
    <n v="40255.699999999997"/>
  </r>
  <r>
    <x v="41"/>
    <n v="82467.399999999994"/>
  </r>
  <r>
    <x v="38"/>
    <n v="32272.2"/>
  </r>
  <r>
    <x v="40"/>
    <n v="1200"/>
  </r>
  <r>
    <x v="39"/>
    <n v="24204.15"/>
  </r>
  <r>
    <x v="41"/>
    <n v="33637.72"/>
  </r>
  <r>
    <x v="38"/>
    <n v="59291.519999999997"/>
  </r>
  <r>
    <x v="40"/>
    <n v="1500"/>
  </r>
  <r>
    <x v="39"/>
    <n v="44468.639999999999"/>
  </r>
  <r>
    <x v="41"/>
    <n v="44770.47"/>
  </r>
  <r>
    <x v="38"/>
    <n v="58722.12"/>
  </r>
  <r>
    <x v="40"/>
    <n v="1400"/>
  </r>
  <r>
    <x v="39"/>
    <n v="44041.59"/>
  </r>
  <r>
    <x v="41"/>
    <n v="46667.839999999997"/>
  </r>
  <r>
    <x v="38"/>
    <n v="2535.46"/>
  </r>
  <r>
    <x v="40"/>
    <n v="100"/>
  </r>
  <r>
    <x v="39"/>
    <n v="1901.59"/>
  </r>
  <r>
    <x v="38"/>
    <n v="199923.1"/>
  </r>
  <r>
    <x v="40"/>
    <n v="6100"/>
  </r>
  <r>
    <x v="39"/>
    <n v="149942.21"/>
  </r>
  <r>
    <x v="41"/>
    <n v="61536.89"/>
  </r>
  <r>
    <x v="42"/>
    <n v="2405.17"/>
  </r>
  <r>
    <x v="42"/>
    <n v="32313.1"/>
  </r>
  <r>
    <x v="42"/>
    <n v="18091.54"/>
  </r>
  <r>
    <x v="42"/>
    <n v="2154.0700000000002"/>
  </r>
  <r>
    <x v="42"/>
    <n v="18920.05"/>
  </r>
  <r>
    <x v="42"/>
    <n v="57735.3"/>
  </r>
  <r>
    <x v="6"/>
    <n v="5800"/>
  </r>
  <r>
    <x v="43"/>
    <n v="30600"/>
  </r>
  <r>
    <x v="5"/>
    <n v="0"/>
  </r>
  <r>
    <x v="5"/>
    <n v="0"/>
  </r>
  <r>
    <x v="44"/>
    <n v="528.22"/>
  </r>
  <r>
    <x v="45"/>
    <n v="528.22"/>
  </r>
  <r>
    <x v="18"/>
    <n v="995"/>
  </r>
  <r>
    <x v="16"/>
    <n v="6510"/>
  </r>
  <r>
    <x v="46"/>
    <n v="200"/>
  </r>
  <r>
    <x v="17"/>
    <n v="7608"/>
  </r>
  <r>
    <x v="9"/>
    <n v="9995"/>
  </r>
  <r>
    <x v="47"/>
    <n v="3314"/>
  </r>
  <r>
    <x v="48"/>
    <n v="3048"/>
  </r>
  <r>
    <x v="18"/>
    <n v="7290"/>
  </r>
  <r>
    <x v="5"/>
    <n v="0"/>
  </r>
  <r>
    <x v="22"/>
    <n v="44580"/>
  </r>
  <r>
    <x v="5"/>
    <n v="0"/>
  </r>
  <r>
    <x v="22"/>
    <n v="39521.300000000003"/>
  </r>
  <r>
    <x v="5"/>
    <n v="0"/>
  </r>
  <r>
    <x v="25"/>
    <n v="10170"/>
  </r>
  <r>
    <x v="5"/>
    <n v="0"/>
  </r>
  <r>
    <x v="16"/>
    <n v="22276.52"/>
  </r>
  <r>
    <x v="16"/>
    <n v="3600"/>
  </r>
  <r>
    <x v="16"/>
    <n v="20980.68"/>
  </r>
  <r>
    <x v="45"/>
    <n v="41650.58"/>
  </r>
  <r>
    <x v="44"/>
    <n v="41650.79"/>
  </r>
  <r>
    <x v="45"/>
    <n v="10890.04"/>
  </r>
  <r>
    <x v="44"/>
    <n v="10890.11"/>
  </r>
  <r>
    <x v="45"/>
    <n v="6424.97"/>
  </r>
  <r>
    <x v="44"/>
    <n v="6425.03"/>
  </r>
  <r>
    <x v="45"/>
    <n v="6723.36"/>
  </r>
  <r>
    <x v="44"/>
    <n v="6723.39"/>
  </r>
  <r>
    <x v="45"/>
    <n v="12233.74"/>
  </r>
  <r>
    <x v="44"/>
    <n v="12233.81"/>
  </r>
  <r>
    <x v="45"/>
    <n v="12352.36"/>
  </r>
  <r>
    <x v="44"/>
    <n v="12352.44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3"/>
    <n v="97443.32"/>
  </r>
  <r>
    <x v="1"/>
    <n v="3581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49"/>
    <n v="50182.720000000001"/>
  </r>
  <r>
    <x v="50"/>
    <n v="8079.64"/>
  </r>
  <r>
    <x v="51"/>
    <n v="2108.84"/>
  </r>
  <r>
    <x v="52"/>
    <n v="1801.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">
  <r>
    <n v="14708.5"/>
    <m/>
    <x v="0"/>
  </r>
  <r>
    <n v="1000"/>
    <m/>
    <x v="1"/>
  </r>
  <r>
    <m/>
    <n v="15708.5"/>
    <x v="1"/>
  </r>
  <r>
    <n v="5446.64"/>
    <m/>
    <x v="0"/>
  </r>
  <r>
    <m/>
    <n v="5446.64"/>
    <x v="1"/>
  </r>
  <r>
    <n v="8952.5"/>
    <m/>
    <x v="0"/>
  </r>
  <r>
    <n v="1000"/>
    <m/>
    <x v="1"/>
  </r>
  <r>
    <m/>
    <n v="9952.5"/>
    <x v="1"/>
  </r>
  <r>
    <n v="8486.7199999999993"/>
    <m/>
    <x v="1"/>
  </r>
  <r>
    <m/>
    <n v="8486.7199999999993"/>
    <x v="1"/>
  </r>
  <r>
    <n v="101710.73"/>
    <m/>
    <x v="0"/>
  </r>
  <r>
    <n v="7000"/>
    <m/>
    <x v="1"/>
  </r>
  <r>
    <m/>
    <n v="108710.73"/>
    <x v="1"/>
  </r>
  <r>
    <n v="19208"/>
    <m/>
    <x v="0"/>
  </r>
  <r>
    <n v="1818.2"/>
    <m/>
    <x v="1"/>
  </r>
  <r>
    <m/>
    <n v="1901.59"/>
    <x v="1"/>
  </r>
  <r>
    <m/>
    <n v="422.58"/>
    <x v="1"/>
  </r>
  <r>
    <m/>
    <n v="528.22"/>
    <x v="1"/>
  </r>
  <r>
    <m/>
    <n v="18173.810000000001"/>
    <x v="1"/>
  </r>
  <r>
    <n v="9604"/>
    <m/>
    <x v="0"/>
  </r>
  <r>
    <n v="909.1"/>
    <m/>
    <x v="1"/>
  </r>
  <r>
    <m/>
    <n v="10513.1"/>
    <x v="1"/>
  </r>
  <r>
    <n v="34792.89"/>
    <m/>
    <x v="0"/>
  </r>
  <r>
    <n v="3000"/>
    <m/>
    <x v="1"/>
  </r>
  <r>
    <m/>
    <n v="37792.89"/>
    <x v="1"/>
  </r>
  <r>
    <n v="69101"/>
    <m/>
    <x v="2"/>
  </r>
  <r>
    <m/>
    <n v="512.05999999999995"/>
    <x v="1"/>
  </r>
  <r>
    <m/>
    <n v="209.82"/>
    <x v="1"/>
  </r>
  <r>
    <m/>
    <n v="3084.87"/>
    <x v="1"/>
  </r>
  <r>
    <m/>
    <n v="65294.25"/>
    <x v="1"/>
  </r>
  <r>
    <n v="6000"/>
    <m/>
    <x v="3"/>
  </r>
  <r>
    <m/>
    <n v="6000"/>
    <x v="1"/>
  </r>
  <r>
    <n v="7500"/>
    <m/>
    <x v="3"/>
  </r>
  <r>
    <m/>
    <n v="7500"/>
    <x v="1"/>
  </r>
  <r>
    <n v="7500"/>
    <m/>
    <x v="3"/>
  </r>
  <r>
    <m/>
    <n v="7500"/>
    <x v="1"/>
  </r>
  <r>
    <n v="27465"/>
    <m/>
    <x v="4"/>
  </r>
  <r>
    <m/>
    <n v="27465"/>
    <x v="1"/>
  </r>
  <r>
    <n v="10891.55"/>
    <m/>
    <x v="5"/>
  </r>
  <r>
    <m/>
    <n v="194.49"/>
    <x v="1"/>
  </r>
  <r>
    <m/>
    <n v="486.23"/>
    <x v="1"/>
  </r>
  <r>
    <m/>
    <n v="10210.83"/>
    <x v="1"/>
  </r>
  <r>
    <n v="345.97"/>
    <m/>
    <x v="5"/>
  </r>
  <r>
    <m/>
    <n v="6.18"/>
    <x v="1"/>
  </r>
  <r>
    <m/>
    <n v="15.45"/>
    <x v="1"/>
  </r>
  <r>
    <m/>
    <n v="324.33999999999997"/>
    <x v="1"/>
  </r>
  <r>
    <n v="5586.21"/>
    <m/>
    <x v="4"/>
  </r>
  <r>
    <m/>
    <n v="99.75"/>
    <x v="1"/>
  </r>
  <r>
    <m/>
    <n v="249.38"/>
    <x v="1"/>
  </r>
  <r>
    <m/>
    <n v="5237.08"/>
    <x v="1"/>
  </r>
  <r>
    <n v="2489.98"/>
    <m/>
    <x v="4"/>
  </r>
  <r>
    <m/>
    <n v="44.46"/>
    <x v="1"/>
  </r>
  <r>
    <m/>
    <n v="111.16"/>
    <x v="1"/>
  </r>
  <r>
    <m/>
    <n v="2334.36"/>
    <x v="1"/>
  </r>
  <r>
    <n v="5446.82"/>
    <m/>
    <x v="4"/>
  </r>
  <r>
    <m/>
    <n v="97.26"/>
    <x v="1"/>
  </r>
  <r>
    <m/>
    <n v="243.16"/>
    <x v="1"/>
  </r>
  <r>
    <m/>
    <n v="5106.3999999999996"/>
    <x v="1"/>
  </r>
  <r>
    <n v="5000"/>
    <m/>
    <x v="1"/>
  </r>
  <r>
    <m/>
    <n v="5000"/>
    <x v="1"/>
  </r>
  <r>
    <n v="85970"/>
    <m/>
    <x v="1"/>
  </r>
  <r>
    <n v="2000"/>
    <m/>
    <x v="1"/>
  </r>
  <r>
    <n v="200"/>
    <m/>
    <x v="1"/>
  </r>
  <r>
    <n v="66"/>
    <m/>
    <x v="1"/>
  </r>
  <r>
    <m/>
    <n v="12135.61"/>
    <x v="1"/>
  </r>
  <r>
    <m/>
    <n v="7737.3"/>
    <x v="1"/>
  </r>
  <r>
    <m/>
    <n v="1719.4"/>
    <x v="1"/>
  </r>
  <r>
    <m/>
    <n v="2149.25"/>
    <x v="1"/>
  </r>
  <r>
    <m/>
    <n v="32247.22"/>
    <x v="1"/>
  </r>
  <r>
    <n v="60707"/>
    <m/>
    <x v="1"/>
  </r>
  <r>
    <n v="2000"/>
    <m/>
    <x v="1"/>
  </r>
  <r>
    <m/>
    <n v="3303.65"/>
    <x v="1"/>
  </r>
  <r>
    <m/>
    <n v="5463.63"/>
    <x v="1"/>
  </r>
  <r>
    <m/>
    <n v="6606.09"/>
    <x v="1"/>
  </r>
  <r>
    <m/>
    <n v="1214.1400000000001"/>
    <x v="1"/>
  </r>
  <r>
    <m/>
    <n v="1517.67"/>
    <x v="1"/>
  </r>
  <r>
    <m/>
    <n v="5166.95"/>
    <x v="1"/>
  </r>
  <r>
    <m/>
    <n v="19717.439999999999"/>
    <x v="1"/>
  </r>
  <r>
    <n v="313257"/>
    <m/>
    <x v="1"/>
  </r>
  <r>
    <n v="22000"/>
    <m/>
    <x v="1"/>
  </r>
  <r>
    <n v="400"/>
    <m/>
    <x v="1"/>
  </r>
  <r>
    <n v="132"/>
    <m/>
    <x v="1"/>
  </r>
  <r>
    <m/>
    <n v="8621.2999999999993"/>
    <x v="1"/>
  </r>
  <r>
    <m/>
    <n v="28193.13"/>
    <x v="1"/>
  </r>
  <r>
    <m/>
    <n v="2952.81"/>
    <x v="1"/>
  </r>
  <r>
    <m/>
    <n v="7584.72"/>
    <x v="1"/>
  </r>
  <r>
    <m/>
    <n v="19889.78"/>
    <x v="1"/>
  </r>
  <r>
    <m/>
    <n v="6703.46"/>
    <x v="1"/>
  </r>
  <r>
    <m/>
    <n v="6500"/>
    <x v="1"/>
  </r>
  <r>
    <m/>
    <n v="1574.71"/>
    <x v="1"/>
  </r>
  <r>
    <m/>
    <n v="7831.4"/>
    <x v="1"/>
  </r>
  <r>
    <m/>
    <n v="5750.66"/>
    <x v="1"/>
  </r>
  <r>
    <m/>
    <n v="5723.78"/>
    <x v="1"/>
  </r>
  <r>
    <m/>
    <n v="117231.65"/>
    <x v="1"/>
  </r>
  <r>
    <n v="464414"/>
    <m/>
    <x v="1"/>
  </r>
  <r>
    <n v="28000"/>
    <m/>
    <x v="1"/>
  </r>
  <r>
    <n v="200"/>
    <m/>
    <x v="1"/>
  </r>
  <r>
    <n v="66"/>
    <m/>
    <x v="1"/>
  </r>
  <r>
    <m/>
    <n v="18920.05"/>
    <x v="1"/>
  </r>
  <r>
    <m/>
    <n v="41797.26"/>
    <x v="1"/>
  </r>
  <r>
    <m/>
    <n v="300"/>
    <x v="1"/>
  </r>
  <r>
    <m/>
    <n v="655.56"/>
    <x v="1"/>
  </r>
  <r>
    <m/>
    <n v="12524.78"/>
    <x v="1"/>
  </r>
  <r>
    <m/>
    <n v="15338.45"/>
    <x v="1"/>
  </r>
  <r>
    <m/>
    <n v="22878.52"/>
    <x v="1"/>
  </r>
  <r>
    <m/>
    <n v="2000"/>
    <x v="1"/>
  </r>
  <r>
    <m/>
    <n v="17575.93"/>
    <x v="1"/>
  </r>
  <r>
    <m/>
    <n v="2865.36"/>
    <x v="1"/>
  </r>
  <r>
    <m/>
    <n v="11610.31"/>
    <x v="1"/>
  </r>
  <r>
    <m/>
    <n v="14893.4"/>
    <x v="1"/>
  </r>
  <r>
    <m/>
    <n v="17636.12"/>
    <x v="1"/>
  </r>
  <r>
    <m/>
    <n v="156842.17000000001"/>
    <x v="1"/>
  </r>
  <r>
    <n v="251030"/>
    <m/>
    <x v="1"/>
  </r>
  <r>
    <n v="22000"/>
    <m/>
    <x v="1"/>
  </r>
  <r>
    <m/>
    <n v="2405.17"/>
    <x v="1"/>
  </r>
  <r>
    <m/>
    <n v="22592.7"/>
    <x v="1"/>
  </r>
  <r>
    <m/>
    <n v="1300"/>
    <x v="1"/>
  </r>
  <r>
    <m/>
    <n v="1405.4"/>
    <x v="1"/>
  </r>
  <r>
    <m/>
    <n v="7213.62"/>
    <x v="1"/>
  </r>
  <r>
    <m/>
    <n v="22735.37"/>
    <x v="1"/>
  </r>
  <r>
    <m/>
    <n v="983.33"/>
    <x v="1"/>
  </r>
  <r>
    <m/>
    <n v="5122.04"/>
    <x v="1"/>
  </r>
  <r>
    <m/>
    <n v="12223.02"/>
    <x v="1"/>
  </r>
  <r>
    <m/>
    <n v="6275.74"/>
    <x v="1"/>
  </r>
  <r>
    <m/>
    <n v="31772.62"/>
    <x v="1"/>
  </r>
  <r>
    <m/>
    <n v="2250"/>
    <x v="1"/>
  </r>
  <r>
    <m/>
    <n v="78375.53"/>
    <x v="1"/>
  </r>
  <r>
    <n v="396115"/>
    <m/>
    <x v="1"/>
  </r>
  <r>
    <n v="28000"/>
    <m/>
    <x v="1"/>
  </r>
  <r>
    <m/>
    <n v="18091.54"/>
    <x v="1"/>
  </r>
  <r>
    <m/>
    <n v="35650.35"/>
    <x v="1"/>
  </r>
  <r>
    <m/>
    <n v="4153.6400000000003"/>
    <x v="1"/>
  </r>
  <r>
    <m/>
    <n v="200"/>
    <x v="1"/>
  </r>
  <r>
    <m/>
    <n v="1311.12"/>
    <x v="1"/>
  </r>
  <r>
    <m/>
    <n v="52913.54"/>
    <x v="1"/>
  </r>
  <r>
    <m/>
    <n v="23889.1"/>
    <x v="1"/>
  </r>
  <r>
    <m/>
    <n v="8103.76"/>
    <x v="1"/>
  </r>
  <r>
    <m/>
    <n v="1000"/>
    <x v="1"/>
  </r>
  <r>
    <m/>
    <n v="16725.77"/>
    <x v="1"/>
  </r>
  <r>
    <m/>
    <n v="3037.94"/>
    <x v="1"/>
  </r>
  <r>
    <m/>
    <n v="9902.84"/>
    <x v="1"/>
  </r>
  <r>
    <m/>
    <n v="12493.04"/>
    <x v="1"/>
  </r>
  <r>
    <m/>
    <n v="11033.19"/>
    <x v="1"/>
  </r>
  <r>
    <m/>
    <n v="112804.6"/>
    <x v="1"/>
  </r>
  <r>
    <n v="257000"/>
    <m/>
    <x v="1"/>
  </r>
  <r>
    <n v="24000"/>
    <m/>
    <x v="1"/>
  </r>
  <r>
    <m/>
    <n v="2154.0700000000002"/>
    <x v="1"/>
  </r>
  <r>
    <m/>
    <n v="23130"/>
    <x v="1"/>
  </r>
  <r>
    <m/>
    <n v="1349.63"/>
    <x v="1"/>
  </r>
  <r>
    <m/>
    <n v="200"/>
    <x v="1"/>
  </r>
  <r>
    <m/>
    <n v="706.86"/>
    <x v="1"/>
  </r>
  <r>
    <m/>
    <n v="49498.04"/>
    <x v="1"/>
  </r>
  <r>
    <m/>
    <n v="21634.15"/>
    <x v="1"/>
  </r>
  <r>
    <m/>
    <n v="983.33"/>
    <x v="1"/>
  </r>
  <r>
    <m/>
    <n v="6454.75"/>
    <x v="1"/>
  </r>
  <r>
    <m/>
    <n v="1000"/>
    <x v="1"/>
  </r>
  <r>
    <m/>
    <n v="12247.79"/>
    <x v="1"/>
  </r>
  <r>
    <m/>
    <n v="6424.97"/>
    <x v="1"/>
  </r>
  <r>
    <m/>
    <n v="3791.66"/>
    <x v="1"/>
  </r>
  <r>
    <m/>
    <n v="2650"/>
    <x v="1"/>
  </r>
  <r>
    <m/>
    <n v="74387.399999999994"/>
    <x v="1"/>
  </r>
  <r>
    <n v="858668.48"/>
    <m/>
    <x v="1"/>
  </r>
  <r>
    <n v="61909.11"/>
    <m/>
    <x v="1"/>
  </r>
  <r>
    <m/>
    <n v="19213.22"/>
    <x v="1"/>
  </r>
  <r>
    <m/>
    <n v="77366.570000000007"/>
    <x v="1"/>
  </r>
  <r>
    <m/>
    <n v="7071.32"/>
    <x v="1"/>
  </r>
  <r>
    <m/>
    <n v="17837.68"/>
    <x v="1"/>
  </r>
  <r>
    <m/>
    <n v="21500"/>
    <x v="1"/>
  </r>
  <r>
    <m/>
    <n v="3609.47"/>
    <x v="1"/>
  </r>
  <r>
    <m/>
    <n v="21490.66"/>
    <x v="1"/>
  </r>
  <r>
    <m/>
    <n v="13438.16"/>
    <x v="1"/>
  </r>
  <r>
    <m/>
    <n v="5552.44"/>
    <x v="1"/>
  </r>
  <r>
    <m/>
    <n v="332943.81"/>
    <x v="1"/>
  </r>
  <r>
    <n v="21128.799999999999"/>
    <m/>
    <x v="1"/>
  </r>
  <r>
    <n v="2000"/>
    <m/>
    <x v="1"/>
  </r>
  <r>
    <m/>
    <n v="1901.59"/>
    <x v="1"/>
  </r>
  <r>
    <m/>
    <n v="7069.76"/>
    <x v="1"/>
  </r>
  <r>
    <m/>
    <n v="1000"/>
    <x v="1"/>
  </r>
  <r>
    <m/>
    <n v="528.22"/>
    <x v="1"/>
  </r>
  <r>
    <m/>
    <n v="5740.56"/>
    <x v="1"/>
  </r>
  <r>
    <n v="90386.34"/>
    <m/>
    <x v="1"/>
  </r>
  <r>
    <n v="8000"/>
    <m/>
    <x v="1"/>
  </r>
  <r>
    <m/>
    <n v="161.74"/>
    <x v="1"/>
  </r>
  <r>
    <m/>
    <n v="8134.76"/>
    <x v="1"/>
  </r>
  <r>
    <m/>
    <n v="1885.16"/>
    <x v="1"/>
  </r>
  <r>
    <m/>
    <n v="500"/>
    <x v="1"/>
  </r>
  <r>
    <m/>
    <n v="793.65"/>
    <x v="1"/>
  </r>
  <r>
    <m/>
    <n v="2259.66"/>
    <x v="1"/>
  </r>
  <r>
    <m/>
    <n v="14366.14"/>
    <x v="1"/>
  </r>
  <r>
    <m/>
    <n v="31947.83"/>
    <x v="1"/>
  </r>
  <r>
    <n v="422202.66"/>
    <m/>
    <x v="1"/>
  </r>
  <r>
    <n v="30000"/>
    <m/>
    <x v="1"/>
  </r>
  <r>
    <n v="200"/>
    <m/>
    <x v="1"/>
  </r>
  <r>
    <n v="66"/>
    <m/>
    <x v="1"/>
  </r>
  <r>
    <m/>
    <n v="7174.41"/>
    <x v="1"/>
  </r>
  <r>
    <m/>
    <n v="37998.199999999997"/>
    <x v="1"/>
  </r>
  <r>
    <m/>
    <n v="47395.81"/>
    <x v="1"/>
  </r>
  <r>
    <m/>
    <n v="8521.5"/>
    <x v="1"/>
  </r>
  <r>
    <m/>
    <n v="1500"/>
    <x v="1"/>
  </r>
  <r>
    <m/>
    <n v="12670.72"/>
    <x v="1"/>
  </r>
  <r>
    <m/>
    <n v="10555.07"/>
    <x v="1"/>
  </r>
  <r>
    <m/>
    <n v="883.92"/>
    <x v="1"/>
  </r>
  <r>
    <m/>
    <n v="8522.02"/>
    <x v="1"/>
  </r>
  <r>
    <m/>
    <n v="144203.17000000001"/>
    <x v="1"/>
  </r>
  <r>
    <n v="1727.72"/>
    <m/>
    <x v="1"/>
  </r>
  <r>
    <n v="90.91"/>
    <m/>
    <x v="1"/>
  </r>
  <r>
    <m/>
    <n v="331.05"/>
    <x v="1"/>
  </r>
  <r>
    <m/>
    <n v="1487.58"/>
    <x v="1"/>
  </r>
  <r>
    <n v="23551.279999999999"/>
    <m/>
    <x v="0"/>
  </r>
  <r>
    <m/>
    <n v="23551.279999999999"/>
    <x v="1"/>
  </r>
  <r>
    <n v="41133.4"/>
    <m/>
    <x v="1"/>
  </r>
  <r>
    <m/>
    <n v="41133.4"/>
    <x v="1"/>
  </r>
  <r>
    <n v="9872"/>
    <m/>
    <x v="0"/>
  </r>
  <r>
    <n v="1000"/>
    <m/>
    <x v="1"/>
  </r>
  <r>
    <m/>
    <n v="888.48"/>
    <x v="1"/>
  </r>
  <r>
    <m/>
    <n v="9983.52"/>
    <x v="1"/>
  </r>
  <r>
    <n v="179"/>
    <m/>
    <x v="0"/>
  </r>
  <r>
    <m/>
    <n v="16.11"/>
    <x v="1"/>
  </r>
  <r>
    <m/>
    <n v="162.88999999999999"/>
    <x v="1"/>
  </r>
  <r>
    <n v="1583"/>
    <m/>
    <x v="0"/>
  </r>
  <r>
    <m/>
    <n v="142.47"/>
    <x v="1"/>
  </r>
  <r>
    <m/>
    <n v="1440.53"/>
    <x v="1"/>
  </r>
  <r>
    <n v="17436"/>
    <m/>
    <x v="1"/>
  </r>
  <r>
    <m/>
    <n v="17436"/>
    <x v="1"/>
  </r>
  <r>
    <n v="17436"/>
    <m/>
    <x v="4"/>
  </r>
  <r>
    <m/>
    <n v="17436"/>
    <x v="1"/>
  </r>
  <r>
    <n v="673"/>
    <m/>
    <x v="4"/>
  </r>
  <r>
    <m/>
    <n v="673"/>
    <x v="1"/>
  </r>
  <r>
    <n v="7290"/>
    <m/>
    <x v="4"/>
  </r>
  <r>
    <m/>
    <n v="65.09"/>
    <x v="1"/>
  </r>
  <r>
    <m/>
    <n v="325.45"/>
    <x v="1"/>
  </r>
  <r>
    <m/>
    <n v="6899.46"/>
    <x v="1"/>
  </r>
  <r>
    <n v="1000"/>
    <m/>
    <x v="6"/>
  </r>
  <r>
    <m/>
    <n v="1000"/>
    <x v="1"/>
  </r>
  <r>
    <n v="1000"/>
    <m/>
    <x v="4"/>
  </r>
  <r>
    <m/>
    <n v="1000"/>
    <x v="1"/>
  </r>
  <r>
    <n v="560"/>
    <m/>
    <x v="7"/>
  </r>
  <r>
    <m/>
    <n v="560"/>
    <x v="1"/>
  </r>
  <r>
    <n v="1500"/>
    <m/>
    <x v="4"/>
  </r>
  <r>
    <m/>
    <n v="1500"/>
    <x v="1"/>
  </r>
  <r>
    <n v="42000"/>
    <m/>
    <x v="4"/>
  </r>
  <r>
    <m/>
    <n v="375"/>
    <x v="1"/>
  </r>
  <r>
    <m/>
    <n v="1875"/>
    <x v="1"/>
  </r>
  <r>
    <m/>
    <n v="39750"/>
    <x v="1"/>
  </r>
  <r>
    <n v="39000"/>
    <m/>
    <x v="4"/>
  </r>
  <r>
    <m/>
    <n v="696.43"/>
    <x v="1"/>
  </r>
  <r>
    <m/>
    <n v="1741.07"/>
    <x v="1"/>
  </r>
  <r>
    <m/>
    <n v="36562.5"/>
    <x v="1"/>
  </r>
  <r>
    <n v="97000"/>
    <m/>
    <x v="4"/>
  </r>
  <r>
    <m/>
    <n v="866.07"/>
    <x v="1"/>
  </r>
  <r>
    <m/>
    <n v="4330.3599999999997"/>
    <x v="1"/>
  </r>
  <r>
    <m/>
    <n v="91803.57"/>
    <x v="1"/>
  </r>
  <r>
    <n v="26740.27"/>
    <m/>
    <x v="4"/>
  </r>
  <r>
    <m/>
    <n v="26740.27"/>
    <x v="1"/>
  </r>
  <r>
    <n v="2022.4"/>
    <m/>
    <x v="5"/>
  </r>
  <r>
    <m/>
    <n v="36.11"/>
    <x v="1"/>
  </r>
  <r>
    <m/>
    <n v="90.29"/>
    <x v="1"/>
  </r>
  <r>
    <m/>
    <n v="1896"/>
    <x v="1"/>
  </r>
  <r>
    <n v="197200.42"/>
    <m/>
    <x v="5"/>
  </r>
  <r>
    <m/>
    <n v="6589.07"/>
    <x v="1"/>
  </r>
  <r>
    <m/>
    <n v="190611.35"/>
    <x v="1"/>
  </r>
  <r>
    <n v="27000.82"/>
    <m/>
    <x v="5"/>
  </r>
  <r>
    <m/>
    <n v="926.27"/>
    <x v="1"/>
  </r>
  <r>
    <m/>
    <n v="26074.55"/>
    <x v="1"/>
  </r>
  <r>
    <n v="1000"/>
    <m/>
    <x v="4"/>
  </r>
  <r>
    <m/>
    <n v="1000"/>
    <x v="1"/>
  </r>
  <r>
    <n v="1000"/>
    <m/>
    <x v="4"/>
  </r>
  <r>
    <m/>
    <n v="1000"/>
    <x v="1"/>
  </r>
  <r>
    <n v="60060"/>
    <m/>
    <x v="4"/>
  </r>
  <r>
    <m/>
    <n v="600.6"/>
    <x v="1"/>
  </r>
  <r>
    <m/>
    <n v="1801.8"/>
    <x v="1"/>
  </r>
  <r>
    <m/>
    <n v="57657.599999999999"/>
    <x v="1"/>
  </r>
  <r>
    <n v="1000"/>
    <m/>
    <x v="4"/>
  </r>
  <r>
    <m/>
    <n v="1000"/>
    <x v="1"/>
  </r>
  <r>
    <n v="1000"/>
    <m/>
    <x v="4"/>
  </r>
  <r>
    <m/>
    <n v="1000"/>
    <x v="1"/>
  </r>
  <r>
    <n v="28200"/>
    <m/>
    <x v="4"/>
  </r>
  <r>
    <m/>
    <n v="503.57"/>
    <x v="1"/>
  </r>
  <r>
    <m/>
    <n v="1258.93"/>
    <x v="1"/>
  </r>
  <r>
    <m/>
    <n v="26437.5"/>
    <x v="1"/>
  </r>
  <r>
    <n v="10170"/>
    <m/>
    <x v="4"/>
  </r>
  <r>
    <m/>
    <n v="90.8"/>
    <x v="1"/>
  </r>
  <r>
    <m/>
    <n v="454.02"/>
    <x v="1"/>
  </r>
  <r>
    <m/>
    <n v="9625.18"/>
    <x v="1"/>
  </r>
  <r>
    <n v="34900"/>
    <m/>
    <x v="4"/>
  </r>
  <r>
    <m/>
    <n v="311.61"/>
    <x v="1"/>
  </r>
  <r>
    <m/>
    <n v="1558.04"/>
    <x v="1"/>
  </r>
  <r>
    <m/>
    <n v="33030.35"/>
    <x v="1"/>
  </r>
  <r>
    <n v="403646"/>
    <m/>
    <x v="8"/>
  </r>
  <r>
    <m/>
    <n v="403646"/>
    <x v="1"/>
  </r>
  <r>
    <n v="494361"/>
    <m/>
    <x v="8"/>
  </r>
  <r>
    <m/>
    <n v="43645.52"/>
    <x v="1"/>
  </r>
  <r>
    <m/>
    <n v="450715.48"/>
    <x v="1"/>
  </r>
  <r>
    <n v="268935"/>
    <m/>
    <x v="8"/>
  </r>
  <r>
    <m/>
    <n v="27490.7"/>
    <x v="1"/>
  </r>
  <r>
    <m/>
    <n v="241444.3"/>
    <x v="1"/>
  </r>
  <r>
    <n v="415859"/>
    <m/>
    <x v="8"/>
  </r>
  <r>
    <m/>
    <n v="31453.5"/>
    <x v="1"/>
  </r>
  <r>
    <m/>
    <n v="384405.5"/>
    <x v="1"/>
  </r>
  <r>
    <n v="257732"/>
    <m/>
    <x v="8"/>
  </r>
  <r>
    <m/>
    <n v="52179.5"/>
    <x v="1"/>
  </r>
  <r>
    <m/>
    <n v="205552.5"/>
    <x v="1"/>
  </r>
  <r>
    <n v="1048849.3400000001"/>
    <m/>
    <x v="8"/>
  </r>
  <r>
    <m/>
    <n v="1048849.3400000001"/>
    <x v="1"/>
  </r>
  <r>
    <n v="127005.34"/>
    <m/>
    <x v="8"/>
  </r>
  <r>
    <m/>
    <n v="32587.75"/>
    <x v="1"/>
  </r>
  <r>
    <m/>
    <n v="94417.59"/>
    <x v="1"/>
  </r>
  <r>
    <n v="449202.6"/>
    <m/>
    <x v="8"/>
  </r>
  <r>
    <m/>
    <n v="38264.65"/>
    <x v="1"/>
  </r>
  <r>
    <m/>
    <n v="410937.95"/>
    <x v="1"/>
  </r>
  <r>
    <n v="7290"/>
    <m/>
    <x v="4"/>
  </r>
  <r>
    <m/>
    <n v="65.09"/>
    <x v="1"/>
  </r>
  <r>
    <m/>
    <n v="325.45"/>
    <x v="1"/>
  </r>
  <r>
    <m/>
    <n v="6899.46"/>
    <x v="1"/>
  </r>
  <r>
    <n v="1850"/>
    <m/>
    <x v="9"/>
  </r>
  <r>
    <m/>
    <n v="16.52"/>
    <x v="1"/>
  </r>
  <r>
    <m/>
    <n v="82.59"/>
    <x v="1"/>
  </r>
  <r>
    <m/>
    <n v="1750.89"/>
    <x v="1"/>
  </r>
  <r>
    <n v="331800"/>
    <m/>
    <x v="2"/>
  </r>
  <r>
    <n v="118340"/>
    <m/>
    <x v="1"/>
  </r>
  <r>
    <m/>
    <n v="4019.11"/>
    <x v="1"/>
  </r>
  <r>
    <m/>
    <n v="20095.54"/>
    <x v="1"/>
  </r>
  <r>
    <m/>
    <n v="426025.35"/>
    <x v="1"/>
  </r>
  <r>
    <n v="1888"/>
    <m/>
    <x v="5"/>
  </r>
  <r>
    <m/>
    <n v="33.71"/>
    <x v="1"/>
  </r>
  <r>
    <m/>
    <n v="84.29"/>
    <x v="1"/>
  </r>
  <r>
    <m/>
    <n v="1770"/>
    <x v="1"/>
  </r>
  <r>
    <n v="2333.4"/>
    <m/>
    <x v="1"/>
  </r>
  <r>
    <m/>
    <n v="41.67"/>
    <x v="1"/>
  </r>
  <r>
    <m/>
    <n v="104.17"/>
    <x v="1"/>
  </r>
  <r>
    <m/>
    <n v="2187.56"/>
    <x v="1"/>
  </r>
  <r>
    <n v="2853.78"/>
    <m/>
    <x v="5"/>
  </r>
  <r>
    <m/>
    <n v="50.96"/>
    <x v="1"/>
  </r>
  <r>
    <m/>
    <n v="127.4"/>
    <x v="1"/>
  </r>
  <r>
    <m/>
    <n v="2675.42"/>
    <x v="1"/>
  </r>
  <r>
    <n v="525.64"/>
    <m/>
    <x v="4"/>
  </r>
  <r>
    <m/>
    <n v="9.39"/>
    <x v="1"/>
  </r>
  <r>
    <m/>
    <n v="23.47"/>
    <x v="1"/>
  </r>
  <r>
    <m/>
    <n v="492.78"/>
    <x v="1"/>
  </r>
  <r>
    <n v="2262.4499999999998"/>
    <m/>
    <x v="4"/>
  </r>
  <r>
    <m/>
    <n v="40.4"/>
    <x v="1"/>
  </r>
  <r>
    <m/>
    <n v="101"/>
    <x v="1"/>
  </r>
  <r>
    <m/>
    <n v="2121.0500000000002"/>
    <x v="1"/>
  </r>
  <r>
    <n v="500"/>
    <m/>
    <x v="4"/>
  </r>
  <r>
    <m/>
    <n v="500"/>
    <x v="1"/>
  </r>
  <r>
    <n v="500"/>
    <m/>
    <x v="4"/>
  </r>
  <r>
    <m/>
    <n v="500"/>
    <x v="1"/>
  </r>
  <r>
    <n v="14708.5"/>
    <m/>
    <x v="0"/>
  </r>
  <r>
    <n v="1000"/>
    <m/>
    <x v="1"/>
  </r>
  <r>
    <m/>
    <n v="361.41"/>
    <x v="1"/>
  </r>
  <r>
    <m/>
    <n v="2647.53"/>
    <x v="1"/>
  </r>
  <r>
    <m/>
    <n v="9634.44"/>
    <x v="1"/>
  </r>
  <r>
    <m/>
    <n v="588.34"/>
    <x v="1"/>
  </r>
  <r>
    <m/>
    <n v="735.42"/>
    <x v="1"/>
  </r>
  <r>
    <m/>
    <n v="1741.36"/>
    <x v="1"/>
  </r>
  <r>
    <n v="29682"/>
    <m/>
    <x v="1"/>
  </r>
  <r>
    <n v="2000"/>
    <m/>
    <x v="1"/>
  </r>
  <r>
    <m/>
    <n v="2671.38"/>
    <x v="1"/>
  </r>
  <r>
    <m/>
    <n v="9634.44"/>
    <x v="1"/>
  </r>
  <r>
    <m/>
    <n v="4300.58"/>
    <x v="1"/>
  </r>
  <r>
    <m/>
    <n v="2016.66"/>
    <x v="1"/>
  </r>
  <r>
    <m/>
    <n v="593.64"/>
    <x v="1"/>
  </r>
  <r>
    <m/>
    <n v="350.35"/>
    <x v="1"/>
  </r>
  <r>
    <m/>
    <n v="742.05"/>
    <x v="1"/>
  </r>
  <r>
    <m/>
    <n v="1306.26"/>
    <x v="1"/>
  </r>
  <r>
    <m/>
    <n v="1416.67"/>
    <x v="1"/>
  </r>
  <r>
    <m/>
    <n v="4324.99"/>
    <x v="1"/>
  </r>
  <r>
    <n v="8952.5"/>
    <m/>
    <x v="1"/>
  </r>
  <r>
    <n v="1000"/>
    <m/>
    <x v="1"/>
  </r>
  <r>
    <m/>
    <n v="1611.45"/>
    <x v="1"/>
  </r>
  <r>
    <m/>
    <n v="358.1"/>
    <x v="1"/>
  </r>
  <r>
    <m/>
    <n v="447.62"/>
    <x v="1"/>
  </r>
  <r>
    <m/>
    <n v="7535.33"/>
    <x v="1"/>
  </r>
  <r>
    <n v="39488"/>
    <m/>
    <x v="0"/>
  </r>
  <r>
    <n v="4000"/>
    <m/>
    <x v="1"/>
  </r>
  <r>
    <m/>
    <n v="3553.92"/>
    <x v="1"/>
  </r>
  <r>
    <m/>
    <n v="894.88"/>
    <x v="1"/>
  </r>
  <r>
    <m/>
    <n v="2000"/>
    <x v="1"/>
  </r>
  <r>
    <m/>
    <n v="987.2"/>
    <x v="1"/>
  </r>
  <r>
    <m/>
    <n v="18026"/>
    <x v="1"/>
  </r>
  <r>
    <n v="111672.3"/>
    <m/>
    <x v="0"/>
  </r>
  <r>
    <n v="8181.9"/>
    <m/>
    <x v="1"/>
  </r>
  <r>
    <m/>
    <n v="5601.99"/>
    <x v="1"/>
  </r>
  <r>
    <m/>
    <n v="22111.1"/>
    <x v="1"/>
  </r>
  <r>
    <m/>
    <n v="5007"/>
    <x v="1"/>
  </r>
  <r>
    <m/>
    <n v="3000"/>
    <x v="1"/>
  </r>
  <r>
    <m/>
    <n v="794.11"/>
    <x v="1"/>
  </r>
  <r>
    <m/>
    <n v="6141.97"/>
    <x v="1"/>
  </r>
  <r>
    <m/>
    <n v="5225"/>
    <x v="1"/>
  </r>
  <r>
    <m/>
    <n v="71973.03"/>
    <x v="1"/>
  </r>
  <r>
    <n v="12272.7"/>
    <m/>
    <x v="0"/>
  </r>
  <r>
    <n v="909.1"/>
    <m/>
    <x v="1"/>
  </r>
  <r>
    <m/>
    <n v="161.74"/>
    <x v="1"/>
  </r>
  <r>
    <m/>
    <n v="2429.9899999999998"/>
    <x v="1"/>
  </r>
  <r>
    <m/>
    <n v="540"/>
    <x v="1"/>
  </r>
  <r>
    <m/>
    <n v="500"/>
    <x v="1"/>
  </r>
  <r>
    <m/>
    <n v="254.37"/>
    <x v="1"/>
  </r>
  <r>
    <m/>
    <n v="675"/>
    <x v="1"/>
  </r>
  <r>
    <m/>
    <n v="8620.7000000000007"/>
    <x v="1"/>
  </r>
  <r>
    <n v="70852.399999999994"/>
    <m/>
    <x v="8"/>
  </r>
  <r>
    <m/>
    <n v="70852.399999999994"/>
    <x v="1"/>
  </r>
  <r>
    <n v="31453.5"/>
    <m/>
    <x v="10"/>
  </r>
  <r>
    <m/>
    <n v="31453.5"/>
    <x v="1"/>
  </r>
  <r>
    <n v="52179.5"/>
    <m/>
    <x v="10"/>
  </r>
  <r>
    <m/>
    <n v="52179.5"/>
    <x v="1"/>
  </r>
  <r>
    <n v="27490.7"/>
    <m/>
    <x v="8"/>
  </r>
  <r>
    <m/>
    <n v="27490.7"/>
    <x v="1"/>
  </r>
  <r>
    <n v="43645.52"/>
    <m/>
    <x v="8"/>
  </r>
  <r>
    <m/>
    <n v="43645.52"/>
    <x v="1"/>
  </r>
  <r>
    <n v="10460"/>
    <m/>
    <x v="4"/>
  </r>
  <r>
    <m/>
    <n v="10460"/>
    <x v="1"/>
  </r>
  <r>
    <n v="5750.66"/>
    <m/>
    <x v="0"/>
  </r>
  <r>
    <m/>
    <n v="5750.66"/>
    <x v="1"/>
  </r>
  <r>
    <n v="33913.22"/>
    <m/>
    <x v="0"/>
  </r>
  <r>
    <m/>
    <n v="33913.22"/>
    <x v="1"/>
  </r>
  <r>
    <n v="12493.04"/>
    <m/>
    <x v="11"/>
  </r>
  <r>
    <m/>
    <n v="12493.04"/>
    <x v="1"/>
  </r>
  <r>
    <n v="31772.62"/>
    <m/>
    <x v="0"/>
  </r>
  <r>
    <m/>
    <n v="31772.62"/>
    <x v="1"/>
  </r>
  <r>
    <n v="16199.66"/>
    <m/>
    <x v="0"/>
  </r>
  <r>
    <m/>
    <n v="16199.66"/>
    <x v="1"/>
  </r>
  <r>
    <n v="3791.66"/>
    <m/>
    <x v="11"/>
  </r>
  <r>
    <m/>
    <n v="3791.66"/>
    <x v="1"/>
  </r>
  <r>
    <n v="12247.79"/>
    <m/>
    <x v="11"/>
  </r>
  <r>
    <m/>
    <n v="12247.79"/>
    <x v="1"/>
  </r>
  <r>
    <n v="2800"/>
    <m/>
    <x v="11"/>
  </r>
  <r>
    <n v="10225.34"/>
    <m/>
    <x v="1"/>
  </r>
  <r>
    <m/>
    <n v="13025.34"/>
    <x v="1"/>
  </r>
  <r>
    <n v="1574.71"/>
    <m/>
    <x v="0"/>
  </r>
  <r>
    <m/>
    <n v="1574.71"/>
    <x v="1"/>
  </r>
  <r>
    <n v="6500"/>
    <m/>
    <x v="0"/>
  </r>
  <r>
    <m/>
    <n v="6500"/>
    <x v="1"/>
  </r>
  <r>
    <n v="3000"/>
    <m/>
    <x v="11"/>
  </r>
  <r>
    <n v="23472.16"/>
    <m/>
    <x v="1"/>
  </r>
  <r>
    <m/>
    <n v="26472.16"/>
    <x v="1"/>
  </r>
  <r>
    <n v="2865.36"/>
    <m/>
    <x v="11"/>
  </r>
  <r>
    <m/>
    <n v="2865.36"/>
    <x v="1"/>
  </r>
  <r>
    <n v="17926.28"/>
    <m/>
    <x v="0"/>
  </r>
  <r>
    <m/>
    <n v="17926.28"/>
    <x v="1"/>
  </r>
  <r>
    <n v="2000"/>
    <m/>
    <x v="0"/>
  </r>
  <r>
    <m/>
    <n v="2000"/>
    <x v="1"/>
  </r>
  <r>
    <n v="12223.02"/>
    <m/>
    <x v="0"/>
  </r>
  <r>
    <m/>
    <n v="12223.02"/>
    <x v="1"/>
  </r>
  <r>
    <n v="2400"/>
    <m/>
    <x v="11"/>
  </r>
  <r>
    <n v="5480.14"/>
    <m/>
    <x v="1"/>
  </r>
  <r>
    <m/>
    <n v="7880.14"/>
    <x v="1"/>
  </r>
  <r>
    <n v="3200"/>
    <m/>
    <x v="11"/>
  </r>
  <r>
    <n v="8998.64"/>
    <m/>
    <x v="1"/>
  </r>
  <r>
    <m/>
    <n v="12198.64"/>
    <x v="1"/>
  </r>
  <r>
    <n v="16725.77"/>
    <m/>
    <x v="11"/>
  </r>
  <r>
    <m/>
    <n v="16725.77"/>
    <x v="1"/>
  </r>
  <r>
    <n v="3037.94"/>
    <m/>
    <x v="11"/>
  </r>
  <r>
    <m/>
    <n v="3037.94"/>
    <x v="1"/>
  </r>
  <r>
    <n v="3000"/>
    <m/>
    <x v="11"/>
  </r>
  <r>
    <m/>
    <n v="3000"/>
    <x v="1"/>
  </r>
  <r>
    <n v="2400"/>
    <m/>
    <x v="11"/>
  </r>
  <r>
    <n v="6454.75"/>
    <m/>
    <x v="1"/>
  </r>
  <r>
    <m/>
    <n v="8854.75"/>
    <x v="1"/>
  </r>
  <r>
    <n v="1000"/>
    <m/>
    <x v="11"/>
  </r>
  <r>
    <m/>
    <n v="1000"/>
    <x v="1"/>
  </r>
  <r>
    <n v="12200"/>
    <m/>
    <x v="0"/>
  </r>
  <r>
    <n v="34791.339999999997"/>
    <m/>
    <x v="1"/>
  </r>
  <r>
    <m/>
    <n v="46991.34"/>
    <x v="1"/>
  </r>
  <r>
    <n v="27000"/>
    <m/>
    <x v="0"/>
  </r>
  <r>
    <m/>
    <n v="27000"/>
    <x v="1"/>
  </r>
  <r>
    <n v="19913.03"/>
    <m/>
    <x v="11"/>
  </r>
  <r>
    <m/>
    <n v="19913.03"/>
    <x v="1"/>
  </r>
  <r>
    <n v="2650"/>
    <m/>
    <x v="11"/>
  </r>
  <r>
    <m/>
    <n v="2650"/>
    <x v="1"/>
  </r>
  <r>
    <n v="14074.46"/>
    <m/>
    <x v="0"/>
  </r>
  <r>
    <m/>
    <n v="14074.46"/>
    <x v="1"/>
  </r>
  <r>
    <n v="11033.19"/>
    <m/>
    <x v="0"/>
  </r>
  <r>
    <m/>
    <n v="11033.19"/>
    <x v="1"/>
  </r>
  <r>
    <n v="2250"/>
    <m/>
    <x v="1"/>
  </r>
  <r>
    <m/>
    <n v="2250"/>
    <x v="1"/>
  </r>
  <r>
    <n v="1487.58"/>
    <m/>
    <x v="0"/>
  </r>
  <r>
    <m/>
    <n v="1487.58"/>
    <x v="1"/>
  </r>
  <r>
    <n v="19052.79"/>
    <m/>
    <x v="0"/>
  </r>
  <r>
    <m/>
    <n v="19052.79"/>
    <x v="1"/>
  </r>
  <r>
    <n v="10890.73"/>
    <m/>
    <x v="0"/>
  </r>
  <r>
    <m/>
    <n v="10890.73"/>
    <x v="1"/>
  </r>
  <r>
    <n v="200"/>
    <m/>
    <x v="0"/>
  </r>
  <r>
    <n v="422.58"/>
    <m/>
    <x v="1"/>
  </r>
  <r>
    <m/>
    <n v="622.58000000000004"/>
    <x v="1"/>
  </r>
  <r>
    <n v="18122.32"/>
    <m/>
    <x v="1"/>
  </r>
  <r>
    <m/>
    <n v="18122.32"/>
    <x v="1"/>
  </r>
  <r>
    <n v="9970.9699999999993"/>
    <m/>
    <x v="1"/>
  </r>
  <r>
    <n v="4297.2"/>
    <m/>
    <x v="1"/>
  </r>
  <r>
    <n v="10701.13"/>
    <m/>
    <x v="1"/>
  </r>
  <r>
    <m/>
    <n v="24969.3"/>
    <x v="1"/>
  </r>
  <r>
    <n v="441.4"/>
    <m/>
    <x v="0"/>
  </r>
  <r>
    <n v="100"/>
    <m/>
    <x v="1"/>
  </r>
  <r>
    <n v="331.05"/>
    <m/>
    <x v="1"/>
  </r>
  <r>
    <m/>
    <n v="872.45"/>
    <x v="1"/>
  </r>
  <r>
    <n v="30861.48"/>
    <m/>
    <x v="11"/>
  </r>
  <r>
    <n v="1200"/>
    <m/>
    <x v="1"/>
  </r>
  <r>
    <n v="23146.11"/>
    <m/>
    <x v="1"/>
  </r>
  <r>
    <n v="1349.63"/>
    <m/>
    <x v="1"/>
  </r>
  <r>
    <n v="706.86"/>
    <m/>
    <x v="1"/>
  </r>
  <r>
    <n v="200"/>
    <m/>
    <x v="1"/>
  </r>
  <r>
    <n v="49498.04"/>
    <m/>
    <x v="1"/>
  </r>
  <r>
    <n v="21634.15"/>
    <m/>
    <x v="1"/>
  </r>
  <r>
    <n v="983.33"/>
    <m/>
    <x v="1"/>
  </r>
  <r>
    <m/>
    <n v="129579.6"/>
    <x v="1"/>
  </r>
  <r>
    <n v="53646.96"/>
    <m/>
    <x v="1"/>
  </r>
  <r>
    <n v="1700"/>
    <m/>
    <x v="1"/>
  </r>
  <r>
    <n v="40255.699999999997"/>
    <m/>
    <x v="1"/>
  </r>
  <r>
    <n v="4153.6400000000003"/>
    <m/>
    <x v="1"/>
  </r>
  <r>
    <n v="1311.12"/>
    <m/>
    <x v="1"/>
  </r>
  <r>
    <n v="200"/>
    <m/>
    <x v="1"/>
  </r>
  <r>
    <n v="52913.54"/>
    <m/>
    <x v="1"/>
  </r>
  <r>
    <n v="23889.1"/>
    <m/>
    <x v="1"/>
  </r>
  <r>
    <m/>
    <n v="178070.06"/>
    <x v="1"/>
  </r>
  <r>
    <n v="32272.2"/>
    <m/>
    <x v="11"/>
  </r>
  <r>
    <n v="1200"/>
    <m/>
    <x v="1"/>
  </r>
  <r>
    <n v="24204.15"/>
    <m/>
    <x v="1"/>
  </r>
  <r>
    <n v="1405.4"/>
    <m/>
    <x v="1"/>
  </r>
  <r>
    <n v="22735.37"/>
    <m/>
    <x v="1"/>
  </r>
  <r>
    <n v="1300"/>
    <m/>
    <x v="1"/>
  </r>
  <r>
    <n v="7213.62"/>
    <m/>
    <x v="1"/>
  </r>
  <r>
    <n v="983.33"/>
    <m/>
    <x v="1"/>
  </r>
  <r>
    <m/>
    <n v="91314.07"/>
    <x v="1"/>
  </r>
  <r>
    <n v="59291.519999999997"/>
    <m/>
    <x v="12"/>
  </r>
  <r>
    <n v="1500"/>
    <m/>
    <x v="1"/>
  </r>
  <r>
    <n v="44468.639999999999"/>
    <m/>
    <x v="1"/>
  </r>
  <r>
    <n v="655.56"/>
    <m/>
    <x v="1"/>
  </r>
  <r>
    <n v="19639.03"/>
    <m/>
    <x v="1"/>
  </r>
  <r>
    <n v="300"/>
    <m/>
    <x v="1"/>
  </r>
  <r>
    <n v="22159.22"/>
    <m/>
    <x v="1"/>
  </r>
  <r>
    <n v="2016.66"/>
    <m/>
    <x v="1"/>
  </r>
  <r>
    <m/>
    <n v="150030.63"/>
    <x v="1"/>
  </r>
  <r>
    <n v="58722.12"/>
    <m/>
    <x v="11"/>
  </r>
  <r>
    <n v="1400"/>
    <m/>
    <x v="1"/>
  </r>
  <r>
    <n v="44041.59"/>
    <m/>
    <x v="1"/>
  </r>
  <r>
    <n v="9558.9"/>
    <m/>
    <x v="1"/>
  </r>
  <r>
    <n v="19889.78"/>
    <m/>
    <x v="1"/>
  </r>
  <r>
    <n v="17219.16"/>
    <m/>
    <x v="1"/>
  </r>
  <r>
    <m/>
    <n v="150831.54999999999"/>
    <x v="1"/>
  </r>
  <r>
    <n v="2535.46"/>
    <m/>
    <x v="0"/>
  </r>
  <r>
    <n v="100"/>
    <m/>
    <x v="1"/>
  </r>
  <r>
    <n v="1901.59"/>
    <m/>
    <x v="1"/>
  </r>
  <r>
    <m/>
    <n v="4537.05"/>
    <x v="1"/>
  </r>
  <r>
    <n v="199923.1"/>
    <m/>
    <x v="0"/>
  </r>
  <r>
    <n v="6100"/>
    <m/>
    <x v="1"/>
  </r>
  <r>
    <n v="149942.21"/>
    <m/>
    <x v="1"/>
  </r>
  <r>
    <n v="61536.89"/>
    <m/>
    <x v="1"/>
  </r>
  <r>
    <m/>
    <n v="417502.2"/>
    <x v="1"/>
  </r>
  <r>
    <n v="2405.17"/>
    <m/>
    <x v="0"/>
  </r>
  <r>
    <m/>
    <n v="2405.17"/>
    <x v="1"/>
  </r>
  <r>
    <n v="32313.1"/>
    <m/>
    <x v="0"/>
  </r>
  <r>
    <m/>
    <n v="32313.1"/>
    <x v="1"/>
  </r>
  <r>
    <n v="18091.54"/>
    <m/>
    <x v="11"/>
  </r>
  <r>
    <m/>
    <n v="18091.54"/>
    <x v="1"/>
  </r>
  <r>
    <n v="2154.0700000000002"/>
    <m/>
    <x v="11"/>
  </r>
  <r>
    <m/>
    <n v="2154.0700000000002"/>
    <x v="1"/>
  </r>
  <r>
    <n v="18920.05"/>
    <m/>
    <x v="0"/>
  </r>
  <r>
    <m/>
    <n v="18920.05"/>
    <x v="1"/>
  </r>
  <r>
    <n v="57735.3"/>
    <m/>
    <x v="0"/>
  </r>
  <r>
    <m/>
    <n v="57735.3"/>
    <x v="1"/>
  </r>
  <r>
    <n v="5800"/>
    <m/>
    <x v="4"/>
  </r>
  <r>
    <m/>
    <n v="5800"/>
    <x v="1"/>
  </r>
  <r>
    <n v="30600"/>
    <m/>
    <x v="13"/>
  </r>
  <r>
    <m/>
    <n v="250.89"/>
    <x v="1"/>
  </r>
  <r>
    <m/>
    <n v="44.64"/>
    <x v="1"/>
  </r>
  <r>
    <m/>
    <n v="1366.07"/>
    <x v="1"/>
  </r>
  <r>
    <m/>
    <n v="28938.400000000001"/>
    <x v="1"/>
  </r>
  <r>
    <n v="528.22"/>
    <m/>
    <x v="0"/>
  </r>
  <r>
    <n v="528.22"/>
    <m/>
    <x v="1"/>
  </r>
  <r>
    <m/>
    <n v="1056.44"/>
    <x v="1"/>
  </r>
  <r>
    <n v="995"/>
    <m/>
    <x v="1"/>
  </r>
  <r>
    <n v="6510"/>
    <m/>
    <x v="1"/>
  </r>
  <r>
    <n v="200"/>
    <m/>
    <x v="1"/>
  </r>
  <r>
    <n v="7608"/>
    <m/>
    <x v="1"/>
  </r>
  <r>
    <n v="9995"/>
    <m/>
    <x v="1"/>
  </r>
  <r>
    <n v="3314"/>
    <m/>
    <x v="1"/>
  </r>
  <r>
    <n v="3048"/>
    <m/>
    <x v="1"/>
  </r>
  <r>
    <m/>
    <n v="31670"/>
    <x v="1"/>
  </r>
  <r>
    <n v="7290"/>
    <m/>
    <x v="4"/>
  </r>
  <r>
    <m/>
    <n v="65.09"/>
    <x v="1"/>
  </r>
  <r>
    <m/>
    <n v="325.45"/>
    <x v="1"/>
  </r>
  <r>
    <m/>
    <n v="6899.46"/>
    <x v="1"/>
  </r>
  <r>
    <n v="44580"/>
    <m/>
    <x v="4"/>
  </r>
  <r>
    <m/>
    <n v="398.04"/>
    <x v="1"/>
  </r>
  <r>
    <m/>
    <n v="1990.18"/>
    <x v="1"/>
  </r>
  <r>
    <m/>
    <n v="42191.78"/>
    <x v="1"/>
  </r>
  <r>
    <n v="39521.300000000003"/>
    <m/>
    <x v="4"/>
  </r>
  <r>
    <m/>
    <n v="352.87"/>
    <x v="1"/>
  </r>
  <r>
    <m/>
    <n v="1764.34"/>
    <x v="1"/>
  </r>
  <r>
    <m/>
    <n v="37404.089999999997"/>
    <x v="1"/>
  </r>
  <r>
    <n v="10170"/>
    <m/>
    <x v="5"/>
  </r>
  <r>
    <m/>
    <n v="90.8"/>
    <x v="1"/>
  </r>
  <r>
    <m/>
    <n v="454.02"/>
    <x v="1"/>
  </r>
  <r>
    <m/>
    <n v="9625.18"/>
    <x v="1"/>
  </r>
  <r>
    <n v="22276.52"/>
    <m/>
    <x v="4"/>
  </r>
  <r>
    <m/>
    <n v="22276.52"/>
    <x v="1"/>
  </r>
  <r>
    <n v="3600"/>
    <m/>
    <x v="4"/>
  </r>
  <r>
    <m/>
    <n v="3600"/>
    <x v="1"/>
  </r>
  <r>
    <n v="20980.68"/>
    <m/>
    <x v="4"/>
  </r>
  <r>
    <m/>
    <n v="20980.68"/>
    <x v="1"/>
  </r>
  <r>
    <n v="41650.58"/>
    <m/>
    <x v="0"/>
  </r>
  <r>
    <n v="41650.79"/>
    <m/>
    <x v="1"/>
  </r>
  <r>
    <m/>
    <n v="83301.37"/>
    <x v="1"/>
  </r>
  <r>
    <n v="10890.04"/>
    <m/>
    <x v="0"/>
  </r>
  <r>
    <n v="10890.11"/>
    <m/>
    <x v="1"/>
  </r>
  <r>
    <m/>
    <n v="21780.15"/>
    <x v="1"/>
  </r>
  <r>
    <n v="6424.97"/>
    <m/>
    <x v="0"/>
  </r>
  <r>
    <n v="6425.03"/>
    <m/>
    <x v="1"/>
  </r>
  <r>
    <m/>
    <n v="12850"/>
    <x v="1"/>
  </r>
  <r>
    <n v="6723.36"/>
    <m/>
    <x v="0"/>
  </r>
  <r>
    <n v="6723.39"/>
    <m/>
    <x v="1"/>
  </r>
  <r>
    <m/>
    <n v="13446.75"/>
    <x v="1"/>
  </r>
  <r>
    <n v="12233.74"/>
    <m/>
    <x v="0"/>
  </r>
  <r>
    <n v="12233.81"/>
    <m/>
    <x v="1"/>
  </r>
  <r>
    <m/>
    <n v="24467.55"/>
    <x v="1"/>
  </r>
  <r>
    <n v="12352.36"/>
    <m/>
    <x v="0"/>
  </r>
  <r>
    <n v="12352.44"/>
    <m/>
    <x v="1"/>
  </r>
  <r>
    <m/>
    <n v="24704.799999999999"/>
    <x v="1"/>
  </r>
  <r>
    <m/>
    <n v="32247.22"/>
    <x v="1"/>
  </r>
  <r>
    <m/>
    <n v="19717.43"/>
    <x v="1"/>
  </r>
  <r>
    <m/>
    <n v="117231.6"/>
    <x v="1"/>
  </r>
  <r>
    <m/>
    <n v="156842.09"/>
    <x v="1"/>
  </r>
  <r>
    <m/>
    <n v="78375.460000000006"/>
    <x v="1"/>
  </r>
  <r>
    <m/>
    <n v="112804.57"/>
    <x v="1"/>
  </r>
  <r>
    <m/>
    <n v="74387.350000000006"/>
    <x v="1"/>
  </r>
  <r>
    <n v="97443.32"/>
    <m/>
    <x v="14"/>
  </r>
  <r>
    <n v="35810"/>
    <m/>
    <x v="0"/>
  </r>
  <r>
    <m/>
    <n v="33313.33"/>
    <x v="1"/>
  </r>
  <r>
    <m/>
    <n v="10701.13"/>
    <x v="1"/>
  </r>
  <r>
    <m/>
    <n v="89238.86"/>
    <x v="1"/>
  </r>
  <r>
    <m/>
    <n v="400554.26"/>
    <x v="1"/>
  </r>
  <r>
    <m/>
    <n v="6888.67"/>
    <x v="1"/>
  </r>
  <r>
    <m/>
    <n v="38337.4"/>
    <x v="1"/>
  </r>
  <r>
    <m/>
    <n v="173043.84"/>
    <x v="1"/>
  </r>
  <r>
    <m/>
    <n v="4324.9799999999996"/>
    <x v="1"/>
  </r>
  <r>
    <m/>
    <n v="18026"/>
    <x v="1"/>
  </r>
  <r>
    <n v="50182.720000000001"/>
    <m/>
    <x v="1"/>
  </r>
  <r>
    <m/>
    <n v="50182.720000000001"/>
    <x v="1"/>
  </r>
  <r>
    <n v="8079.64"/>
    <m/>
    <x v="1"/>
  </r>
  <r>
    <n v="2108.84"/>
    <m/>
    <x v="1"/>
  </r>
  <r>
    <m/>
    <n v="10188.48"/>
    <x v="1"/>
  </r>
  <r>
    <n v="1801.8"/>
    <m/>
    <x v="1"/>
  </r>
  <r>
    <m/>
    <n v="1801.8"/>
    <x v="1"/>
  </r>
  <r>
    <m/>
    <m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">
  <r>
    <d v="2024-06-30T00:00:00"/>
    <x v="0"/>
    <x v="0"/>
    <x v="0"/>
    <x v="0"/>
    <x v="0"/>
    <s v="5-1"/>
    <m/>
    <n v="1"/>
    <x v="0"/>
    <x v="0"/>
    <s v="Salaries and Wages-Regular"/>
    <x v="0"/>
    <x v="0"/>
    <n v="252.84"/>
    <m/>
    <s v="240039 PS CY 2024"/>
    <m/>
    <m/>
    <n v="252.84"/>
  </r>
  <r>
    <d v="2024-06-30T00:00:00"/>
    <x v="0"/>
    <x v="0"/>
    <x v="0"/>
    <x v="0"/>
    <x v="0"/>
    <s v="5-1"/>
    <m/>
    <n v="2"/>
    <x v="0"/>
    <x v="0"/>
    <s v="Due to GSIS - Life and Retirement Premium"/>
    <x v="1"/>
    <x v="1"/>
    <m/>
    <n v="22.31"/>
    <m/>
    <m/>
    <m/>
    <n v="230.53"/>
  </r>
  <r>
    <d v="2024-06-30T00:00:00"/>
    <x v="0"/>
    <x v="0"/>
    <x v="0"/>
    <x v="0"/>
    <x v="0"/>
    <s v="5-1"/>
    <m/>
    <n v="3"/>
    <x v="0"/>
    <x v="0"/>
    <s v="Cash in Bank-Local Currency, Current Account - RO"/>
    <x v="2"/>
    <x v="2"/>
    <m/>
    <n v="230.53"/>
    <m/>
    <m/>
    <m/>
    <n v="0"/>
  </r>
  <r>
    <d v="2024-06-30T00:00:00"/>
    <x v="0"/>
    <x v="1"/>
    <x v="1"/>
    <x v="1"/>
    <x v="0"/>
    <s v="5-1"/>
    <m/>
    <n v="1"/>
    <x v="1"/>
    <x v="1"/>
    <s v="Salaries and Wages-Casual/Contractual"/>
    <x v="3"/>
    <x v="3"/>
    <n v="44181.72"/>
    <m/>
    <s v="240001 Capital Outlay - Sinapog CIS "/>
    <m/>
    <m/>
    <n v="44181.72"/>
  </r>
  <r>
    <d v="2024-06-30T00:00:00"/>
    <x v="0"/>
    <x v="1"/>
    <x v="1"/>
    <x v="1"/>
    <x v="0"/>
    <s v="5-1"/>
    <m/>
    <n v="2"/>
    <x v="1"/>
    <x v="1"/>
    <s v="Personal Economic Relief Allowance (PERA)"/>
    <x v="4"/>
    <x v="4"/>
    <n v="3272.7"/>
    <m/>
    <m/>
    <m/>
    <m/>
    <n v="47454.42"/>
  </r>
  <r>
    <d v="2024-06-30T00:00:00"/>
    <x v="0"/>
    <x v="1"/>
    <x v="1"/>
    <x v="1"/>
    <x v="0"/>
    <s v="5-1"/>
    <m/>
    <n v="3"/>
    <x v="1"/>
    <x v="1"/>
    <s v="Cash in Bank-Local Currency, Current Account - RO"/>
    <x v="2"/>
    <x v="2"/>
    <m/>
    <n v="47454.42"/>
    <m/>
    <m/>
    <m/>
    <n v="0"/>
  </r>
  <r>
    <d v="2024-06-30T00:00:00"/>
    <x v="1"/>
    <x v="2"/>
    <x v="2"/>
    <x v="2"/>
    <x v="0"/>
    <s v="5-1"/>
    <m/>
    <n v="1"/>
    <x v="2"/>
    <x v="2"/>
    <s v="Construction in Progress-Infrastructure Assets "/>
    <x v="5"/>
    <x v="5"/>
    <n v="2140690.09"/>
    <m/>
    <s v="240001 Capital Outlay-Sinapog CIS"/>
    <m/>
    <m/>
    <n v="2140690.09"/>
  </r>
  <r>
    <d v="2024-06-30T00:00:00"/>
    <x v="1"/>
    <x v="2"/>
    <x v="2"/>
    <x v="2"/>
    <x v="0"/>
    <s v="5-1"/>
    <m/>
    <n v="2"/>
    <x v="2"/>
    <x v="2"/>
    <s v="Due to BIR - 5%"/>
    <x v="6"/>
    <x v="6"/>
    <m/>
    <n v="95566.52"/>
    <m/>
    <m/>
    <m/>
    <n v="2045123.57"/>
  </r>
  <r>
    <d v="2024-06-30T00:00:00"/>
    <x v="1"/>
    <x v="2"/>
    <x v="2"/>
    <x v="2"/>
    <x v="0"/>
    <s v="5-1"/>
    <m/>
    <n v="3"/>
    <x v="2"/>
    <x v="2"/>
    <s v="Due to BIR - 2%"/>
    <x v="7"/>
    <x v="7"/>
    <m/>
    <n v="38226.61"/>
    <m/>
    <m/>
    <m/>
    <n v="2006896.96"/>
  </r>
  <r>
    <d v="2024-06-30T00:00:00"/>
    <x v="1"/>
    <x v="2"/>
    <x v="2"/>
    <x v="2"/>
    <x v="0"/>
    <s v="5-1"/>
    <m/>
    <n v="4"/>
    <x v="2"/>
    <x v="2"/>
    <s v="Advances to Contractors"/>
    <x v="8"/>
    <x v="8"/>
    <m/>
    <n v="320999.48"/>
    <m/>
    <m/>
    <m/>
    <n v="1685897.48"/>
  </r>
  <r>
    <d v="2024-06-30T00:00:00"/>
    <x v="1"/>
    <x v="2"/>
    <x v="2"/>
    <x v="2"/>
    <x v="0"/>
    <s v="5-1"/>
    <m/>
    <n v="5"/>
    <x v="2"/>
    <x v="2"/>
    <s v="Cash in Bank-Local Currency, Current Account - RO"/>
    <x v="2"/>
    <x v="2"/>
    <m/>
    <n v="1685897.48"/>
    <m/>
    <m/>
    <m/>
    <n v="0"/>
  </r>
  <r>
    <d v="2024-06-30T00:00:00"/>
    <x v="1"/>
    <x v="3"/>
    <x v="3"/>
    <x v="3"/>
    <x v="0"/>
    <s v="5-1"/>
    <m/>
    <n v="1"/>
    <x v="3"/>
    <x v="3"/>
    <s v="Construction in Progress-Infrastructure Assets "/>
    <x v="5"/>
    <x v="5"/>
    <n v="1481888.21"/>
    <m/>
    <s v="220044 Capital Outlay-Malimpin SPIP"/>
    <m/>
    <m/>
    <n v="1481888.21"/>
  </r>
  <r>
    <d v="2024-06-30T00:00:00"/>
    <x v="1"/>
    <x v="3"/>
    <x v="3"/>
    <x v="3"/>
    <x v="0"/>
    <s v="5-1"/>
    <m/>
    <n v="2"/>
    <x v="3"/>
    <x v="3"/>
    <s v="Due to BIR - 5%"/>
    <x v="6"/>
    <x v="6"/>
    <m/>
    <n v="66155.72"/>
    <m/>
    <m/>
    <m/>
    <n v="1415732.49"/>
  </r>
  <r>
    <d v="2024-06-30T00:00:00"/>
    <x v="1"/>
    <x v="3"/>
    <x v="3"/>
    <x v="3"/>
    <x v="0"/>
    <s v="5-1"/>
    <m/>
    <n v="3"/>
    <x v="3"/>
    <x v="3"/>
    <s v="Due to BIR - 2%"/>
    <x v="7"/>
    <x v="7"/>
    <m/>
    <n v="26462.29"/>
    <m/>
    <m/>
    <m/>
    <n v="1389270.2"/>
  </r>
  <r>
    <d v="2024-06-30T00:00:00"/>
    <x v="1"/>
    <x v="3"/>
    <x v="3"/>
    <x v="3"/>
    <x v="0"/>
    <s v="5-1"/>
    <m/>
    <n v="4"/>
    <x v="3"/>
    <x v="3"/>
    <s v="Advances to Contractors"/>
    <x v="8"/>
    <x v="8"/>
    <m/>
    <n v="154766.47"/>
    <m/>
    <m/>
    <m/>
    <n v="1234503.73"/>
  </r>
  <r>
    <d v="2024-06-30T00:00:00"/>
    <x v="1"/>
    <x v="3"/>
    <x v="3"/>
    <x v="3"/>
    <x v="0"/>
    <s v="5-1"/>
    <m/>
    <n v="5"/>
    <x v="3"/>
    <x v="3"/>
    <s v="Cash in Bank-Local Currency, Current Account - RO"/>
    <x v="2"/>
    <x v="2"/>
    <m/>
    <n v="1234503.73"/>
    <m/>
    <m/>
    <m/>
    <n v="0"/>
  </r>
  <r>
    <d v="2024-06-30T00:00:00"/>
    <x v="2"/>
    <x v="4"/>
    <x v="4"/>
    <x v="4"/>
    <x v="0"/>
    <s v="5-1"/>
    <m/>
    <n v="1"/>
    <x v="4"/>
    <x v="4"/>
    <s v="Guaranty/Security Deposits Payable"/>
    <x v="9"/>
    <x v="9"/>
    <n v="665484.22"/>
    <m/>
    <s v="220076 Capital Outlay - Minosicuan CIS"/>
    <m/>
    <m/>
    <n v="665484.22"/>
  </r>
  <r>
    <d v="2024-06-30T00:00:00"/>
    <x v="2"/>
    <x v="4"/>
    <x v="4"/>
    <x v="4"/>
    <x v="0"/>
    <s v="5-1"/>
    <m/>
    <n v="2"/>
    <x v="4"/>
    <x v="4"/>
    <s v="Cash in Bank-Local Currency, Current Account - RO"/>
    <x v="2"/>
    <x v="2"/>
    <m/>
    <n v="665484.22"/>
    <m/>
    <m/>
    <m/>
    <n v="0"/>
  </r>
  <r>
    <d v="2024-06-30T00:00:00"/>
    <x v="3"/>
    <x v="5"/>
    <x v="5"/>
    <x v="5"/>
    <x v="0"/>
    <s v="5-1"/>
    <m/>
    <n v="1"/>
    <x v="5"/>
    <x v="5"/>
    <s v="Salaries and Wages-Regular"/>
    <x v="0"/>
    <x v="0"/>
    <n v="52776"/>
    <m/>
    <s v="240039 PS CY 2024"/>
    <m/>
    <m/>
    <n v="52776"/>
  </r>
  <r>
    <d v="2024-06-30T00:00:00"/>
    <x v="3"/>
    <x v="5"/>
    <x v="5"/>
    <x v="5"/>
    <x v="0"/>
    <s v="5-1"/>
    <m/>
    <n v="2"/>
    <x v="5"/>
    <x v="5"/>
    <s v="Personal Economic Relief Allowance (PERA)"/>
    <x v="4"/>
    <x v="4"/>
    <n v="4000"/>
    <m/>
    <m/>
    <m/>
    <m/>
    <n v="56776"/>
  </r>
  <r>
    <d v="2024-06-30T00:00:00"/>
    <x v="3"/>
    <x v="5"/>
    <x v="5"/>
    <x v="5"/>
    <x v="0"/>
    <s v="5-1"/>
    <m/>
    <n v="3"/>
    <x v="5"/>
    <x v="5"/>
    <s v="Due to BIR - Compensation"/>
    <x v="10"/>
    <x v="10"/>
    <m/>
    <n v="1541.51"/>
    <m/>
    <m/>
    <m/>
    <n v="55234.49"/>
  </r>
  <r>
    <d v="2024-06-30T00:00:00"/>
    <x v="3"/>
    <x v="5"/>
    <x v="5"/>
    <x v="5"/>
    <x v="0"/>
    <s v="5-1"/>
    <m/>
    <n v="4"/>
    <x v="5"/>
    <x v="5"/>
    <s v="Due to GSIS - Life and Retirement Premium"/>
    <x v="1"/>
    <x v="1"/>
    <m/>
    <n v="4746.4799999999996"/>
    <m/>
    <m/>
    <m/>
    <n v="50488.01"/>
  </r>
  <r>
    <d v="2024-06-30T00:00:00"/>
    <x v="3"/>
    <x v="5"/>
    <x v="5"/>
    <x v="5"/>
    <x v="0"/>
    <s v="5-1"/>
    <m/>
    <n v="5"/>
    <x v="5"/>
    <x v="5"/>
    <s v="Due to Pag-IBIG - Pag-IBIG Premium"/>
    <x v="11"/>
    <x v="11"/>
    <m/>
    <n v="1055.52"/>
    <m/>
    <m/>
    <m/>
    <n v="49432.49"/>
  </r>
  <r>
    <d v="2024-06-30T00:00:00"/>
    <x v="3"/>
    <x v="5"/>
    <x v="5"/>
    <x v="5"/>
    <x v="0"/>
    <s v="5-1"/>
    <m/>
    <n v="6"/>
    <x v="5"/>
    <x v="5"/>
    <s v="Due to Pag-IBIG - Pag-IBIG Multi-Purpose Loan"/>
    <x v="12"/>
    <x v="12"/>
    <m/>
    <n v="1635.3"/>
    <m/>
    <m/>
    <m/>
    <n v="47797.19"/>
  </r>
  <r>
    <d v="2024-06-30T00:00:00"/>
    <x v="3"/>
    <x v="5"/>
    <x v="5"/>
    <x v="5"/>
    <x v="0"/>
    <s v="5-1"/>
    <m/>
    <n v="7"/>
    <x v="5"/>
    <x v="5"/>
    <s v="Due to Pag-IBIG - MP2"/>
    <x v="13"/>
    <x v="13"/>
    <m/>
    <n v="1000"/>
    <m/>
    <m/>
    <m/>
    <n v="46797.19"/>
  </r>
  <r>
    <d v="2024-06-30T00:00:00"/>
    <x v="3"/>
    <x v="5"/>
    <x v="5"/>
    <x v="5"/>
    <x v="0"/>
    <s v="5-1"/>
    <m/>
    <n v="8"/>
    <x v="5"/>
    <x v="5"/>
    <s v="Due to PhilHealth"/>
    <x v="14"/>
    <x v="14"/>
    <m/>
    <n v="1319.4"/>
    <m/>
    <m/>
    <m/>
    <n v="45477.79"/>
  </r>
  <r>
    <d v="2024-06-30T00:00:00"/>
    <x v="3"/>
    <x v="5"/>
    <x v="5"/>
    <x v="5"/>
    <x v="0"/>
    <s v="5-1"/>
    <m/>
    <n v="9"/>
    <x v="5"/>
    <x v="5"/>
    <s v="Cash in Bank-Local Currency, Current Account - RO"/>
    <x v="2"/>
    <x v="2"/>
    <m/>
    <n v="22737.22"/>
    <m/>
    <m/>
    <m/>
    <n v="22740.57"/>
  </r>
  <r>
    <d v="2024-06-30T00:00:00"/>
    <x v="3"/>
    <x v="6"/>
    <x v="6"/>
    <x v="6"/>
    <x v="0"/>
    <s v="5-1"/>
    <m/>
    <n v="1"/>
    <x v="6"/>
    <x v="6"/>
    <s v="Construction in Progress-Infrastructure Assets "/>
    <x v="5"/>
    <x v="5"/>
    <n v="9831075.1699999999"/>
    <m/>
    <s v="240001 Capital Outlay - San Miguel SPIP"/>
    <m/>
    <m/>
    <n v="9853815.7400000002"/>
  </r>
  <r>
    <d v="2024-06-30T00:00:00"/>
    <x v="3"/>
    <x v="6"/>
    <x v="6"/>
    <x v="6"/>
    <x v="0"/>
    <s v="5-1"/>
    <m/>
    <n v="2"/>
    <x v="6"/>
    <x v="7"/>
    <s v="Due to BIR - 5%"/>
    <x v="6"/>
    <x v="6"/>
    <m/>
    <n v="438887.28"/>
    <m/>
    <m/>
    <m/>
    <n v="9414928.4600000009"/>
  </r>
  <r>
    <d v="2024-06-30T00:00:00"/>
    <x v="3"/>
    <x v="6"/>
    <x v="6"/>
    <x v="6"/>
    <x v="0"/>
    <s v="5-1"/>
    <m/>
    <n v="3"/>
    <x v="6"/>
    <x v="7"/>
    <s v="Due to BIR - 2%"/>
    <x v="7"/>
    <x v="7"/>
    <m/>
    <n v="175554.91"/>
    <m/>
    <m/>
    <m/>
    <n v="9239373.5500000007"/>
  </r>
  <r>
    <d v="2024-06-30T00:00:00"/>
    <x v="3"/>
    <x v="6"/>
    <x v="6"/>
    <x v="6"/>
    <x v="0"/>
    <s v="5-1"/>
    <m/>
    <n v="4"/>
    <x v="6"/>
    <x v="7"/>
    <s v="Guaranty/Security Deposits Payable"/>
    <x v="9"/>
    <x v="9"/>
    <m/>
    <n v="670056.35"/>
    <m/>
    <m/>
    <m/>
    <n v="8569317.1999999993"/>
  </r>
  <r>
    <d v="2024-06-30T00:00:00"/>
    <x v="3"/>
    <x v="6"/>
    <x v="6"/>
    <x v="6"/>
    <x v="0"/>
    <s v="5-1"/>
    <m/>
    <n v="5"/>
    <x v="6"/>
    <x v="7"/>
    <s v="Advances to Contractors"/>
    <x v="8"/>
    <x v="8"/>
    <m/>
    <n v="2010169.05"/>
    <m/>
    <m/>
    <m/>
    <n v="6559148.1500000004"/>
  </r>
  <r>
    <d v="2024-06-30T00:00:00"/>
    <x v="3"/>
    <x v="6"/>
    <x v="6"/>
    <x v="6"/>
    <x v="0"/>
    <s v="5-1"/>
    <m/>
    <n v="6"/>
    <x v="6"/>
    <x v="7"/>
    <s v="Cash in Bank-Local Currency, Current Account - RO"/>
    <x v="2"/>
    <x v="2"/>
    <m/>
    <n v="6536407.5800000001"/>
    <m/>
    <m/>
    <m/>
    <n v="22740.57"/>
  </r>
  <r>
    <d v="2024-06-30T00:00:00"/>
    <x v="4"/>
    <x v="7"/>
    <x v="7"/>
    <x v="7"/>
    <x v="0"/>
    <s v="5-1"/>
    <m/>
    <n v="1"/>
    <x v="1"/>
    <x v="8"/>
    <s v="Salaries and Wages-Casual/Contractual"/>
    <x v="3"/>
    <x v="3"/>
    <n v="33136.29"/>
    <m/>
    <s v="240001 Capital Outlay - Pangaoan SPIP"/>
    <m/>
    <m/>
    <n v="55876.86"/>
  </r>
  <r>
    <d v="2024-06-30T00:00:00"/>
    <x v="4"/>
    <x v="7"/>
    <x v="7"/>
    <x v="7"/>
    <x v="0"/>
    <s v="5-1"/>
    <m/>
    <n v="2"/>
    <x v="1"/>
    <x v="8"/>
    <s v="Personal Economic Relief Allowance (PERA)"/>
    <x v="4"/>
    <x v="4"/>
    <n v="2454.5700000000002"/>
    <m/>
    <m/>
    <m/>
    <m/>
    <n v="58331.43"/>
  </r>
  <r>
    <d v="2024-06-30T00:00:00"/>
    <x v="4"/>
    <x v="7"/>
    <x v="7"/>
    <x v="7"/>
    <x v="0"/>
    <s v="5-1"/>
    <m/>
    <n v="3"/>
    <x v="1"/>
    <x v="8"/>
    <s v="Due to BIR - Compensation"/>
    <x v="10"/>
    <x v="10"/>
    <m/>
    <n v="385.37"/>
    <m/>
    <m/>
    <m/>
    <n v="57946.06"/>
  </r>
  <r>
    <d v="2024-06-30T00:00:00"/>
    <x v="4"/>
    <x v="7"/>
    <x v="7"/>
    <x v="7"/>
    <x v="0"/>
    <s v="5-1"/>
    <m/>
    <n v="4"/>
    <x v="1"/>
    <x v="8"/>
    <s v="Due to GSIS"/>
    <x v="15"/>
    <x v="15"/>
    <m/>
    <n v="7289.97"/>
    <m/>
    <m/>
    <m/>
    <n v="50656.09"/>
  </r>
  <r>
    <d v="2024-06-30T00:00:00"/>
    <x v="4"/>
    <x v="7"/>
    <x v="7"/>
    <x v="7"/>
    <x v="0"/>
    <s v="5-1"/>
    <m/>
    <n v="5"/>
    <x v="1"/>
    <x v="8"/>
    <s v="Due to Pag-IBIG - Pag-IBIG Premium"/>
    <x v="11"/>
    <x v="11"/>
    <m/>
    <n v="1740"/>
    <m/>
    <m/>
    <m/>
    <n v="48916.09"/>
  </r>
  <r>
    <d v="2024-06-30T00:00:00"/>
    <x v="4"/>
    <x v="7"/>
    <x v="7"/>
    <x v="7"/>
    <x v="0"/>
    <s v="5-1"/>
    <m/>
    <n v="6"/>
    <x v="1"/>
    <x v="8"/>
    <s v="Due to Pag-IBIG - Pag-IBIG Multi-Purpose Loan"/>
    <x v="12"/>
    <x v="12"/>
    <m/>
    <n v="1340.92"/>
    <m/>
    <m/>
    <m/>
    <n v="47575.17"/>
  </r>
  <r>
    <d v="2024-06-30T00:00:00"/>
    <x v="4"/>
    <x v="7"/>
    <x v="7"/>
    <x v="7"/>
    <x v="0"/>
    <s v="5-1"/>
    <m/>
    <n v="7"/>
    <x v="1"/>
    <x v="8"/>
    <s v="Due to PhilHealth"/>
    <x v="14"/>
    <x v="14"/>
    <m/>
    <n v="2025"/>
    <m/>
    <m/>
    <m/>
    <n v="45550.17"/>
  </r>
  <r>
    <d v="2024-06-30T00:00:00"/>
    <x v="4"/>
    <x v="7"/>
    <x v="7"/>
    <x v="7"/>
    <x v="0"/>
    <s v="5-1"/>
    <m/>
    <n v="8"/>
    <x v="1"/>
    <x v="8"/>
    <s v="Cash in Bank-Local Currency, Current Account - RO"/>
    <x v="2"/>
    <x v="2"/>
    <m/>
    <n v="22809.599999999999"/>
    <m/>
    <m/>
    <m/>
    <n v="22740.57"/>
  </r>
  <r>
    <d v="2024-06-30T00:00:00"/>
    <x v="5"/>
    <x v="8"/>
    <x v="8"/>
    <x v="8"/>
    <x v="0"/>
    <s v="5-1"/>
    <m/>
    <n v="1"/>
    <x v="7"/>
    <x v="9"/>
    <s v="PhilHealth Contributions"/>
    <x v="16"/>
    <x v="16"/>
    <n v="1319.4"/>
    <m/>
    <s v="240039 PS CY 2024"/>
    <m/>
    <m/>
    <n v="24059.97"/>
  </r>
  <r>
    <d v="2024-06-30T00:00:00"/>
    <x v="5"/>
    <x v="8"/>
    <x v="8"/>
    <x v="8"/>
    <x v="0"/>
    <s v="5-1"/>
    <m/>
    <n v="2"/>
    <x v="7"/>
    <x v="9"/>
    <s v="Due to PhilHealth"/>
    <x v="14"/>
    <x v="14"/>
    <n v="1319.4"/>
    <m/>
    <m/>
    <m/>
    <m/>
    <n v="25379.37"/>
  </r>
  <r>
    <d v="2024-06-30T00:00:00"/>
    <x v="5"/>
    <x v="8"/>
    <x v="8"/>
    <x v="8"/>
    <x v="0"/>
    <s v="5-1"/>
    <m/>
    <n v="3"/>
    <x v="7"/>
    <x v="9"/>
    <s v="Cash in Bank-Local Currency, Current Account - RO"/>
    <x v="2"/>
    <x v="2"/>
    <m/>
    <n v="2638.8"/>
    <m/>
    <m/>
    <m/>
    <n v="22740.57"/>
  </r>
  <r>
    <d v="2024-06-30T00:00:00"/>
    <x v="5"/>
    <x v="9"/>
    <x v="9"/>
    <x v="9"/>
    <x v="0"/>
    <s v="5-1"/>
    <m/>
    <n v="1"/>
    <x v="7"/>
    <x v="10"/>
    <s v="PhilHealth Contributions"/>
    <x v="16"/>
    <x v="16"/>
    <n v="2025"/>
    <m/>
    <s v="240001 Capital Outlay - Pangaoan SPIP"/>
    <m/>
    <m/>
    <n v="24765.57"/>
  </r>
  <r>
    <d v="2024-06-30T00:00:00"/>
    <x v="5"/>
    <x v="9"/>
    <x v="9"/>
    <x v="9"/>
    <x v="0"/>
    <s v="5-1"/>
    <m/>
    <n v="2"/>
    <x v="7"/>
    <x v="10"/>
    <s v="Due to PhilHealth"/>
    <x v="14"/>
    <x v="14"/>
    <n v="2025"/>
    <m/>
    <m/>
    <m/>
    <m/>
    <n v="26790.57"/>
  </r>
  <r>
    <d v="2024-06-30T00:00:00"/>
    <x v="5"/>
    <x v="9"/>
    <x v="9"/>
    <x v="9"/>
    <x v="0"/>
    <s v="5-1"/>
    <m/>
    <n v="3"/>
    <x v="7"/>
    <x v="10"/>
    <s v="Cash in Bank-Local Currency, Current Account - RO"/>
    <x v="2"/>
    <x v="2"/>
    <m/>
    <n v="4050"/>
    <m/>
    <m/>
    <m/>
    <n v="22740.57"/>
  </r>
  <r>
    <d v="2024-06-30T00:00:00"/>
    <x v="6"/>
    <x v="10"/>
    <x v="10"/>
    <x v="5"/>
    <x v="0"/>
    <s v="5-1"/>
    <m/>
    <n v="1"/>
    <x v="8"/>
    <x v="11"/>
    <s v="Due to BIR - Compensation"/>
    <x v="10"/>
    <x v="10"/>
    <n v="1541.51"/>
    <m/>
    <s v="240001 Capital Outlay - Pangaoan SPIP"/>
    <m/>
    <m/>
    <n v="24282.080000000002"/>
  </r>
  <r>
    <d v="2024-06-30T00:00:00"/>
    <x v="6"/>
    <x v="10"/>
    <x v="10"/>
    <x v="5"/>
    <x v="0"/>
    <s v="5-1"/>
    <m/>
    <n v="2"/>
    <x v="8"/>
    <x v="11"/>
    <s v="Cash in Bank-Local Currency, Current Account - RO"/>
    <x v="2"/>
    <x v="2"/>
    <m/>
    <n v="1541.51"/>
    <m/>
    <m/>
    <m/>
    <n v="22740.57"/>
  </r>
  <r>
    <d v="2024-06-30T00:00:00"/>
    <x v="6"/>
    <x v="11"/>
    <x v="11"/>
    <x v="7"/>
    <x v="0"/>
    <s v="5-1"/>
    <m/>
    <n v="1"/>
    <x v="8"/>
    <x v="11"/>
    <s v="Due to BIR - Compensation"/>
    <x v="10"/>
    <x v="10"/>
    <n v="385.37"/>
    <m/>
    <s v="240039 PS CY 2024"/>
    <m/>
    <m/>
    <n v="23125.94"/>
  </r>
  <r>
    <d v="2024-06-30T00:00:00"/>
    <x v="6"/>
    <x v="11"/>
    <x v="11"/>
    <x v="7"/>
    <x v="0"/>
    <s v="5-1"/>
    <m/>
    <n v="2"/>
    <x v="8"/>
    <x v="11"/>
    <s v="Cash in Bank-Local Currency, Current Account - RO"/>
    <x v="2"/>
    <x v="2"/>
    <m/>
    <n v="385.37"/>
    <m/>
    <m/>
    <m/>
    <n v="22740.57"/>
  </r>
  <r>
    <d v="2024-06-30T00:00:00"/>
    <x v="6"/>
    <x v="12"/>
    <x v="12"/>
    <x v="10"/>
    <x v="0"/>
    <s v="5-1"/>
    <m/>
    <n v="1"/>
    <x v="9"/>
    <x v="12"/>
    <s v="Pag-IBIG Contributions"/>
    <x v="17"/>
    <x v="17"/>
    <n v="400"/>
    <m/>
    <s v="240039 PS CY 2024"/>
    <m/>
    <m/>
    <n v="23140.57"/>
  </r>
  <r>
    <d v="2024-06-30T00:00:00"/>
    <x v="6"/>
    <x v="12"/>
    <x v="12"/>
    <x v="10"/>
    <x v="0"/>
    <s v="5-1"/>
    <m/>
    <n v="2"/>
    <x v="9"/>
    <x v="12"/>
    <s v="Due to Pag-IBIG - Pag-IBIG Premium"/>
    <x v="11"/>
    <x v="11"/>
    <n v="1055.52"/>
    <m/>
    <m/>
    <m/>
    <m/>
    <n v="24196.09"/>
  </r>
  <r>
    <d v="2024-06-30T00:00:00"/>
    <x v="6"/>
    <x v="12"/>
    <x v="13"/>
    <x v="5"/>
    <x v="0"/>
    <s v="5-1"/>
    <m/>
    <n v="3"/>
    <x v="9"/>
    <x v="12"/>
    <s v="Cash in Bank-Local Currency, Current Account - RO"/>
    <x v="2"/>
    <x v="2"/>
    <m/>
    <n v="1455.52"/>
    <m/>
    <m/>
    <m/>
    <n v="22740.57"/>
  </r>
  <r>
    <d v="2024-06-30T00:00:00"/>
    <x v="6"/>
    <x v="13"/>
    <x v="13"/>
    <x v="5"/>
    <x v="0"/>
    <s v="5-1"/>
    <m/>
    <n v="1"/>
    <x v="9"/>
    <x v="13"/>
    <s v="Due to Pag-IBIG - MP2"/>
    <x v="13"/>
    <x v="13"/>
    <n v="1000"/>
    <m/>
    <s v="240039 PS CY 2024"/>
    <m/>
    <m/>
    <n v="23740.57"/>
  </r>
  <r>
    <d v="2024-06-30T00:00:00"/>
    <x v="6"/>
    <x v="13"/>
    <x v="14"/>
    <x v="5"/>
    <x v="0"/>
    <s v="5-1"/>
    <m/>
    <n v="2"/>
    <x v="9"/>
    <x v="13"/>
    <s v="Cash in Bank-Local Currency, Current Account - RO"/>
    <x v="2"/>
    <x v="2"/>
    <m/>
    <n v="1000"/>
    <m/>
    <m/>
    <m/>
    <n v="22740.57"/>
  </r>
  <r>
    <d v="2024-06-30T00:00:00"/>
    <x v="6"/>
    <x v="14"/>
    <x v="14"/>
    <x v="5"/>
    <x v="0"/>
    <s v="5-1"/>
    <m/>
    <n v="1"/>
    <x v="9"/>
    <x v="14"/>
    <s v="Due to Pag-IBIG - Pag-IBIG Multi-Purpose Loan"/>
    <x v="12"/>
    <x v="12"/>
    <n v="1635.3"/>
    <m/>
    <s v="240039 PS CY 2024"/>
    <m/>
    <m/>
    <n v="24375.87"/>
  </r>
  <r>
    <d v="2024-06-30T00:00:00"/>
    <x v="6"/>
    <x v="14"/>
    <x v="15"/>
    <x v="5"/>
    <x v="0"/>
    <s v="5-1"/>
    <m/>
    <n v="2"/>
    <x v="9"/>
    <x v="14"/>
    <s v="Cash in Bank-Local Currency, Current Account - RO"/>
    <x v="2"/>
    <x v="2"/>
    <m/>
    <n v="1635.3"/>
    <m/>
    <m/>
    <m/>
    <n v="22740.57"/>
  </r>
  <r>
    <d v="2024-06-30T00:00:00"/>
    <x v="6"/>
    <x v="15"/>
    <x v="15"/>
    <x v="5"/>
    <x v="0"/>
    <s v="5-1"/>
    <m/>
    <n v="1"/>
    <x v="9"/>
    <x v="15"/>
    <s v="Pag-IBIG Contributions"/>
    <x v="17"/>
    <x v="17"/>
    <n v="600"/>
    <m/>
    <s v="240001 Capital Outlay - Pangaoan SPIP"/>
    <m/>
    <m/>
    <n v="23340.57"/>
  </r>
  <r>
    <d v="2024-06-30T00:00:00"/>
    <x v="6"/>
    <x v="15"/>
    <x v="15"/>
    <x v="5"/>
    <x v="0"/>
    <s v="5-1"/>
    <m/>
    <n v="2"/>
    <x v="9"/>
    <x v="15"/>
    <s v="Due to Pag-IBIG - Pag-IBIG Premium"/>
    <x v="11"/>
    <x v="11"/>
    <n v="1740"/>
    <m/>
    <m/>
    <m/>
    <m/>
    <n v="25080.57"/>
  </r>
  <r>
    <d v="2024-06-30T00:00:00"/>
    <x v="6"/>
    <x v="15"/>
    <x v="16"/>
    <x v="5"/>
    <x v="0"/>
    <s v="5-1"/>
    <m/>
    <n v="3"/>
    <x v="9"/>
    <x v="15"/>
    <s v="Cash in Bank-Local Currency, Current Account - RO"/>
    <x v="2"/>
    <x v="2"/>
    <m/>
    <n v="2340"/>
    <m/>
    <m/>
    <m/>
    <n v="22740.57"/>
  </r>
  <r>
    <d v="2024-06-30T00:00:00"/>
    <x v="6"/>
    <x v="16"/>
    <x v="16"/>
    <x v="5"/>
    <x v="0"/>
    <s v="5-1"/>
    <m/>
    <n v="1"/>
    <x v="9"/>
    <x v="16"/>
    <s v="Due to Pag-IBIG - Pag-IBIG Multi-Purpose Loan"/>
    <x v="12"/>
    <x v="12"/>
    <n v="1340.92"/>
    <m/>
    <s v="240001 Capital Outlay - Pangaoan SPIP"/>
    <m/>
    <m/>
    <n v="24081.49"/>
  </r>
  <r>
    <d v="2024-06-30T00:00:00"/>
    <x v="6"/>
    <x v="16"/>
    <x v="16"/>
    <x v="5"/>
    <x v="0"/>
    <s v="5-1"/>
    <m/>
    <n v="2"/>
    <x v="9"/>
    <x v="16"/>
    <s v="Cash in Bank-Local Currency, Current Account - RO"/>
    <x v="2"/>
    <x v="2"/>
    <m/>
    <n v="1340.92"/>
    <m/>
    <m/>
    <m/>
    <n v="22740.57"/>
  </r>
  <r>
    <d v="2024-06-30T00:00:00"/>
    <x v="6"/>
    <x v="17"/>
    <x v="17"/>
    <x v="11"/>
    <x v="0"/>
    <s v="5-1"/>
    <m/>
    <n v="1"/>
    <x v="10"/>
    <x v="17"/>
    <s v="Retirement and Life Insurance Premiums"/>
    <x v="18"/>
    <x v="18"/>
    <n v="9719.9699999999993"/>
    <m/>
    <s v="240001 Capital Outlay - Pangaoan SPIP"/>
    <m/>
    <m/>
    <n v="32460.54"/>
  </r>
  <r>
    <d v="2024-06-30T00:00:00"/>
    <x v="6"/>
    <x v="17"/>
    <x v="17"/>
    <x v="11"/>
    <x v="0"/>
    <s v="5-1"/>
    <m/>
    <n v="2"/>
    <x v="10"/>
    <x v="18"/>
    <s v="Employees Compensation Insurance Premiums"/>
    <x v="19"/>
    <x v="19"/>
    <n v="300"/>
    <m/>
    <m/>
    <m/>
    <m/>
    <n v="32760.54"/>
  </r>
  <r>
    <d v="2024-06-30T00:00:00"/>
    <x v="6"/>
    <x v="17"/>
    <x v="17"/>
    <x v="11"/>
    <x v="0"/>
    <s v="5-1"/>
    <m/>
    <n v="3"/>
    <x v="10"/>
    <x v="18"/>
    <s v="Due to GSIS - Life and Retirement Premium"/>
    <x v="1"/>
    <x v="1"/>
    <n v="7289.97"/>
    <m/>
    <m/>
    <m/>
    <m/>
    <n v="40050.51"/>
  </r>
  <r>
    <d v="2024-06-30T00:00:00"/>
    <x v="6"/>
    <x v="17"/>
    <x v="17"/>
    <x v="11"/>
    <x v="0"/>
    <s v="5-1"/>
    <m/>
    <n v="4"/>
    <x v="10"/>
    <x v="18"/>
    <s v="Cash in Bank-Local Currency, Current Account - RO"/>
    <x v="2"/>
    <x v="2"/>
    <m/>
    <n v="17309.939999999999"/>
    <m/>
    <m/>
    <m/>
    <n v="22740.57"/>
  </r>
  <r>
    <d v="2024-06-30T00:00:00"/>
    <x v="6"/>
    <x v="18"/>
    <x v="18"/>
    <x v="12"/>
    <x v="0"/>
    <s v="5-1"/>
    <m/>
    <n v="1"/>
    <x v="10"/>
    <x v="19"/>
    <s v="Retirement and Life Insurance Premiums"/>
    <x v="18"/>
    <x v="18"/>
    <n v="6362.87"/>
    <m/>
    <s v="240039 PS CY 2024"/>
    <m/>
    <m/>
    <n v="29103.439999999999"/>
  </r>
  <r>
    <d v="2024-06-30T00:00:00"/>
    <x v="6"/>
    <x v="18"/>
    <x v="18"/>
    <x v="12"/>
    <x v="0"/>
    <s v="5-1"/>
    <m/>
    <n v="2"/>
    <x v="10"/>
    <x v="19"/>
    <s v="Employees Compensation Insurance Premiums"/>
    <x v="19"/>
    <x v="19"/>
    <n v="200"/>
    <m/>
    <m/>
    <m/>
    <m/>
    <n v="29303.439999999999"/>
  </r>
  <r>
    <d v="2024-06-30T00:00:00"/>
    <x v="6"/>
    <x v="18"/>
    <x v="18"/>
    <x v="12"/>
    <x v="0"/>
    <s v="5-1"/>
    <m/>
    <n v="3"/>
    <x v="10"/>
    <x v="19"/>
    <s v="Due to GSIS - Life and Retirement Premium"/>
    <x v="1"/>
    <x v="1"/>
    <n v="4772.1499999999996"/>
    <m/>
    <m/>
    <m/>
    <m/>
    <n v="34075.589999999997"/>
  </r>
  <r>
    <d v="2024-06-30T00:00:00"/>
    <x v="6"/>
    <x v="18"/>
    <x v="18"/>
    <x v="12"/>
    <x v="0"/>
    <s v="5-1"/>
    <m/>
    <n v="4"/>
    <x v="10"/>
    <x v="19"/>
    <s v="Cash in Bank-Local Currency, Current Account - RO"/>
    <x v="2"/>
    <x v="2"/>
    <m/>
    <n v="11335.02"/>
    <m/>
    <m/>
    <m/>
    <n v="22740.57"/>
  </r>
  <r>
    <d v="2024-06-30T00:00:00"/>
    <x v="6"/>
    <x v="19"/>
    <x v="19"/>
    <x v="5"/>
    <x v="0"/>
    <s v="5-1"/>
    <m/>
    <n v="1"/>
    <x v="5"/>
    <x v="20"/>
    <s v="Cash in Bank-Local Currency, Current Account - RO"/>
    <x v="2"/>
    <x v="2"/>
    <m/>
    <n v="22740.57"/>
    <m/>
    <m/>
    <m/>
    <n v="0"/>
  </r>
  <r>
    <d v="2024-06-30T00:00:00"/>
    <x v="7"/>
    <x v="20"/>
    <x v="20"/>
    <x v="13"/>
    <x v="0"/>
    <s v="5-1"/>
    <m/>
    <n v="1"/>
    <x v="11"/>
    <x v="21"/>
    <s v="Due to the Treasurer of the Philippines"/>
    <x v="20"/>
    <x v="20"/>
    <n v="921.9"/>
    <m/>
    <s v="CY 2024"/>
    <m/>
    <m/>
    <n v="921.9"/>
  </r>
  <r>
    <d v="2024-06-30T00:00:00"/>
    <x v="7"/>
    <x v="20"/>
    <x v="20"/>
    <x v="13"/>
    <x v="0"/>
    <s v="5-1"/>
    <m/>
    <n v="2"/>
    <x v="11"/>
    <x v="21"/>
    <s v="Cash in Bank-Local Currency, Current Account - RO"/>
    <x v="2"/>
    <x v="2"/>
    <m/>
    <n v="921.9"/>
    <m/>
    <m/>
    <m/>
    <n v="0"/>
  </r>
  <r>
    <d v="2024-06-30T00:00:00"/>
    <x v="7"/>
    <x v="21"/>
    <x v="21"/>
    <x v="14"/>
    <x v="0"/>
    <s v="5-1"/>
    <m/>
    <n v="1"/>
    <x v="12"/>
    <x v="22"/>
    <s v="Due to the Treasurer of the Philippines"/>
    <x v="20"/>
    <x v="20"/>
    <n v="154766.47"/>
    <m/>
    <s v="240001 Capital Outlay - Malimpin SPIP"/>
    <m/>
    <m/>
    <n v="154766.47"/>
  </r>
  <r>
    <d v="2024-06-30T00:00:00"/>
    <x v="7"/>
    <x v="21"/>
    <x v="21"/>
    <x v="14"/>
    <x v="0"/>
    <s v="5-1"/>
    <m/>
    <n v="2"/>
    <x v="12"/>
    <x v="22"/>
    <s v="Cash in Bank-Local Currency, Current Account - RO"/>
    <x v="2"/>
    <x v="2"/>
    <m/>
    <n v="154766.47"/>
    <m/>
    <m/>
    <m/>
    <n v="0"/>
  </r>
  <r>
    <d v="2024-06-30T00:00:00"/>
    <x v="7"/>
    <x v="22"/>
    <x v="22"/>
    <x v="14"/>
    <x v="0"/>
    <s v="5-1"/>
    <m/>
    <n v="1"/>
    <x v="8"/>
    <x v="23"/>
    <s v="Due to BIR - 2%"/>
    <x v="7"/>
    <x v="7"/>
    <n v="240243.81"/>
    <m/>
    <m/>
    <m/>
    <m/>
    <n v="240243.81"/>
  </r>
  <r>
    <d v="2024-06-30T00:00:00"/>
    <x v="7"/>
    <x v="22"/>
    <x v="22"/>
    <x v="14"/>
    <x v="0"/>
    <s v="5-1"/>
    <m/>
    <n v="2"/>
    <x v="8"/>
    <x v="23"/>
    <s v="Cash in Bank-Local Currency, Current Account - RO"/>
    <x v="2"/>
    <x v="2"/>
    <m/>
    <n v="240243.81"/>
    <m/>
    <m/>
    <m/>
    <n v="0"/>
  </r>
  <r>
    <d v="2024-06-30T00:00:00"/>
    <x v="7"/>
    <x v="23"/>
    <x v="23"/>
    <x v="14"/>
    <x v="0"/>
    <s v="5-1"/>
    <m/>
    <n v="1"/>
    <x v="8"/>
    <x v="24"/>
    <s v="Due to BIR - 5%"/>
    <x v="6"/>
    <x v="6"/>
    <n v="600609.52"/>
    <m/>
    <m/>
    <m/>
    <m/>
    <n v="600609.52"/>
  </r>
  <r>
    <d v="2024-06-30T00:00:00"/>
    <x v="7"/>
    <x v="23"/>
    <x v="23"/>
    <x v="14"/>
    <x v="0"/>
    <s v="5-1"/>
    <m/>
    <n v="2"/>
    <x v="8"/>
    <x v="24"/>
    <s v="Cash in Bank-Local Currency, Current Account - RO"/>
    <x v="2"/>
    <x v="2"/>
    <m/>
    <n v="600609.52"/>
    <m/>
    <m/>
    <m/>
    <n v="0"/>
  </r>
  <r>
    <d v="1899-12-30T00:00:00"/>
    <x v="8"/>
    <x v="24"/>
    <x v="24"/>
    <x v="14"/>
    <x v="1"/>
    <m/>
    <m/>
    <n v="0"/>
    <x v="13"/>
    <x v="25"/>
    <m/>
    <x v="21"/>
    <x v="21"/>
    <n v="15300785.890000001"/>
    <n v="15300785.890000001"/>
    <m/>
    <m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26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>
  <location ref="L9:M25" firstHeaderRow="1" firstDataRow="1" firstDataCol="1"/>
  <pivotFields count="3">
    <pivotField dataField="1" showAll="0" defaultSubtotal="0"/>
    <pivotField showAll="0" defaultSubtotal="0"/>
    <pivotField axis="axisRow" showAll="0" defaultSubtota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Debit" fld="0" baseField="2" baseItem="0"/>
  </dataFields>
  <formats count="14">
    <format dxfId="18">
      <pivotArea type="all" dataOnly="0" outline="0" fieldPosition="0"/>
    </format>
    <format dxfId="17">
      <pivotArea outline="0" collapsedLevelsAreSubtotals="1" fieldPosition="0"/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dataOnly="0" labelOnly="1" outline="0" axis="axisValues" fieldPosition="0"/>
    </format>
    <format dxfId="13">
      <pivotArea dataOnly="0" labelOnly="1" grandRow="1" outline="0" fieldPosition="0"/>
    </format>
    <format dxfId="12">
      <pivotArea dataOnly="0" labelOnly="1" outline="0" axis="axisValues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dataOnly="0" labelOnly="1" outline="0" axis="axisValues" fieldPosition="0"/>
    </format>
    <format dxfId="8">
      <pivotArea dataOnly="0" labelOnly="1" grandRow="1" outline="0" fieldPosition="0"/>
    </format>
    <format dxfId="7">
      <pivotArea dataOnly="0" labelOnly="1" outline="0" axis="axisValues" fieldPosition="0"/>
    </format>
    <format dxfId="6">
      <pivotArea dataOnly="0" labelOnly="1" outline="0" axis="axisValues" fieldPosition="0"/>
    </format>
    <format dxfId="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PivotTable4" cacheId="23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 rowHeaderCaption="Account Code">
  <location ref="A9:C67" firstHeaderRow="1" firstDataRow="2" firstDataCol="1"/>
  <pivotFields count="4">
    <pivotField axis="axisRow" showAll="0" defaultSubtotal="0">
      <items count="64">
        <item m="1" x="56"/>
        <item m="1" x="59"/>
        <item m="1" x="61"/>
        <item m="1" x="63"/>
        <item x="24"/>
        <item m="1" x="62"/>
        <item m="1" x="58"/>
        <item m="1" x="60"/>
        <item x="46"/>
        <item x="26"/>
        <item x="7"/>
        <item x="51"/>
        <item x="3"/>
        <item m="1" x="57"/>
        <item x="48"/>
        <item x="49"/>
        <item x="0"/>
        <item x="1"/>
        <item x="2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50"/>
        <item x="52"/>
        <item x="53"/>
        <item x="54"/>
        <item x="55"/>
      </items>
    </pivotField>
    <pivotField showAll="0" defaultSubtotal="0"/>
    <pivotField dataField="1" showAll="0"/>
    <pivotField dataField="1" showAll="0"/>
  </pivotFields>
  <rowFields count="1">
    <field x="0"/>
  </rowFields>
  <rowItems count="57">
    <i>
      <x v="4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ebit" fld="2" baseField="0" baseItem="0"/>
    <dataField name="Sum of Credit" fld="3" baseField="0" baseItem="0"/>
  </dataFields>
  <formats count="2">
    <format dxfId="20">
      <pivotArea type="all" dataOnly="0" outline="0" fieldPosition="0"/>
    </format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1" cacheId="25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 rowHeaderCaption="Account Code">
  <location ref="I9:J63" firstHeaderRow="1" firstDataRow="1" firstDataCol="1"/>
  <pivotFields count="2">
    <pivotField axis="axisRow" showAll="0">
      <items count="54">
        <item x="0"/>
        <item x="5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showAll="0" defaultSubtotal="0"/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dataFields count="1">
    <dataField name="Amount" fld="1" baseField="0" baseItem="1"/>
  </dataFields>
  <formats count="18">
    <format dxfId="38">
      <pivotArea type="all" dataOnly="0" outline="0" fieldPosition="0"/>
    </format>
    <format dxfId="37">
      <pivotArea outline="0" collapsedLevelsAreSubtotals="1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0" type="button" dataOnly="0" labelOnly="1" outline="0" axis="axisRow" fieldPosition="0"/>
    </format>
    <format dxfId="33">
      <pivotArea dataOnly="0" labelOnly="1" outline="0" axis="axisValues" fieldPosition="0"/>
    </format>
    <format dxfId="32">
      <pivotArea dataOnly="0" labelOnly="1" fieldPosition="0">
        <references count="1">
          <reference field="0" count="0"/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0" type="button" dataOnly="0" labelOnly="1" outline="0" axis="axisRow" fieldPosition="0"/>
    </format>
    <format dxfId="26">
      <pivotArea dataOnly="0" labelOnly="1" outline="0" axis="axisValues" fieldPosition="0"/>
    </format>
    <format dxfId="25">
      <pivotArea dataOnly="0" labelOnly="1" fieldPosition="0">
        <references count="1">
          <reference field="0" count="0"/>
        </references>
      </pivotArea>
    </format>
    <format dxfId="24">
      <pivotArea dataOnly="0" labelOnly="1" grandRow="1" outline="0" fieldPosition="0"/>
    </format>
    <format dxfId="23">
      <pivotArea dataOnly="0" labelOnly="1" outline="0" axis="axisValues" fieldPosition="0"/>
    </format>
    <format dxfId="22">
      <pivotArea dataOnly="0" labelOnly="1" outline="0" axis="axisValues" fieldPosition="0"/>
    </format>
    <format dxfId="2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5" cacheId="24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 rowHeaderCaption="Account Code">
  <location ref="F9:G30" firstHeaderRow="1" firstDataRow="1" firstDataCol="1"/>
  <pivotFields count="2">
    <pivotField axis="axisRow" showAll="0">
      <items count="26">
        <item x="0"/>
        <item m="1" x="22"/>
        <item x="12"/>
        <item m="1" x="23"/>
        <item m="1" x="24"/>
        <item m="1" x="21"/>
        <item m="1" x="2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3"/>
        <item x="15"/>
        <item x="16"/>
        <item x="17"/>
        <item x="18"/>
        <item x="19"/>
        <item t="default"/>
      </items>
    </pivotField>
    <pivotField dataField="1" numFmtId="165" showAll="0"/>
  </pivotFields>
  <rowFields count="1">
    <field x="0"/>
  </rowFields>
  <rowItems count="21">
    <i>
      <x/>
    </i>
    <i>
      <x v="2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Amount " fld="1" baseField="0" baseItem="0" numFmtId="165"/>
  </dataFields>
  <formats count="13">
    <format dxfId="51">
      <pivotArea type="all" dataOnly="0" outline="0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type="all" dataOnly="0" outline="0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0" type="button" dataOnly="0" labelOnly="1" outline="0" axis="axisRow" fieldPosition="0"/>
    </format>
    <format dxfId="44">
      <pivotArea dataOnly="0" labelOnly="1" outline="0" axis="axisValues" fieldPosition="0"/>
    </format>
    <format dxfId="43">
      <pivotArea dataOnly="0" labelOnly="1" fieldPosition="0">
        <references count="1">
          <reference field="0" count="0"/>
        </references>
      </pivotArea>
    </format>
    <format dxfId="42">
      <pivotArea dataOnly="0" labelOnly="1" grandRow="1" outline="0" fieldPosition="0"/>
    </format>
    <format dxfId="41">
      <pivotArea dataOnly="0" labelOnly="1" outline="0" axis="axisValues" fieldPosition="0"/>
    </format>
    <format dxfId="40">
      <pivotArea dataOnly="0" labelOnly="1" outline="0" axis="axisValues" fieldPosition="0"/>
    </format>
    <format dxfId="3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PivotTable1" cacheId="27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outline="1" outlineData="1" multipleFieldFilters="0">
  <location ref="M16:U23" firstHeaderRow="1" firstDataRow="1" firstDataCol="8" rowPageCount="1" colPageCount="1"/>
  <pivotFields count="20">
    <pivotField numFmtId="175" showAll="0"/>
    <pivotField axis="axisRow" outline="0" showAll="0" defaultSubtotal="0">
      <items count="24"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0"/>
        <item x="1"/>
        <item x="2"/>
        <item x="3"/>
        <item x="4"/>
        <item x="5"/>
        <item x="6"/>
        <item x="7"/>
        <item x="8"/>
      </items>
    </pivotField>
    <pivotField axis="axisRow" outline="0" multipleItemSelectionAllowed="1" showAll="0" defaultSubtotal="0">
      <items count="199">
        <item x="24"/>
        <item h="1" m="1" x="27"/>
        <item h="1" m="1" x="28"/>
        <item h="1" m="1" x="29"/>
        <item h="1" m="1" x="30"/>
        <item m="1" x="31"/>
        <item m="1" x="32"/>
        <item m="1" x="33"/>
        <item h="1" m="1" x="34"/>
        <item h="1" m="1" x="35"/>
        <item h="1" m="1" x="36"/>
        <item h="1" m="1" x="37"/>
        <item h="1" m="1" x="38"/>
        <item h="1" m="1" x="39"/>
        <item h="1" m="1" x="40"/>
        <item h="1" m="1" x="41"/>
        <item h="1" m="1" x="42"/>
        <item h="1" m="1" x="43"/>
        <item h="1" m="1" x="44"/>
        <item h="1" m="1" x="45"/>
        <item h="1" m="1" x="46"/>
        <item h="1" m="1" x="47"/>
        <item h="1" m="1" x="48"/>
        <item h="1" m="1" x="49"/>
        <item h="1" m="1" x="50"/>
        <item h="1" m="1" x="51"/>
        <item h="1" m="1" x="52"/>
        <item h="1" m="1" x="53"/>
        <item h="1" m="1" x="54"/>
        <item h="1" m="1" x="55"/>
        <item h="1" m="1" x="56"/>
        <item h="1" m="1" x="57"/>
        <item h="1" m="1" x="58"/>
        <item h="1"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h="1" m="1" x="72"/>
        <item h="1" m="1" x="73"/>
        <item h="1" m="1" x="74"/>
        <item h="1" m="1" x="75"/>
        <item h="1" m="1" x="76"/>
        <item h="1" m="1" x="77"/>
        <item h="1" m="1" x="78"/>
        <item h="1" m="1" x="79"/>
        <item h="1" m="1" x="80"/>
        <item h="1" m="1" x="81"/>
        <item h="1" m="1" x="82"/>
        <item h="1" m="1" x="83"/>
        <item h="1" m="1" x="84"/>
        <item h="1" m="1" x="85"/>
        <item m="1" x="86"/>
        <item m="1" x="87"/>
        <item m="1" x="88"/>
        <item m="1" x="89"/>
        <item m="1" x="90"/>
        <item m="1" x="91"/>
        <item m="1" x="92"/>
        <item m="1" x="93"/>
        <item h="1" m="1" x="94"/>
        <item h="1" m="1" x="95"/>
        <item h="1" m="1" x="96"/>
        <item h="1" m="1" x="97"/>
        <item h="1" m="1" x="98"/>
        <item h="1" m="1" x="99"/>
        <item h="1" m="1" x="100"/>
        <item h="1" m="1" x="101"/>
        <item h="1" m="1" x="102"/>
        <item h="1" m="1" x="103"/>
        <item h="1" m="1" x="104"/>
        <item h="1" m="1" x="105"/>
        <item h="1" m="1" x="106"/>
        <item h="1" m="1" x="107"/>
        <item h="1" m="1" x="108"/>
        <item h="1" m="1" x="109"/>
        <item h="1" m="1" x="110"/>
        <item h="1" m="1" x="111"/>
        <item h="1" m="1" x="112"/>
        <item h="1" m="1" x="113"/>
        <item h="1" m="1" x="114"/>
        <item h="1" m="1" x="115"/>
        <item h="1" m="1" x="116"/>
        <item h="1" m="1" x="117"/>
        <item h="1" m="1" x="118"/>
        <item h="1" m="1" x="119"/>
        <item h="1" m="1" x="120"/>
        <item h="1" m="1" x="121"/>
        <item h="1" m="1" x="122"/>
        <item h="1" m="1" x="123"/>
        <item h="1" m="1" x="124"/>
        <item h="1" m="1" x="125"/>
        <item h="1" m="1" x="126"/>
        <item h="1" m="1" x="127"/>
        <item h="1" m="1" x="128"/>
        <item h="1" m="1" x="129"/>
        <item h="1" m="1" x="130"/>
        <item h="1" m="1" x="131"/>
        <item h="1" m="1" x="132"/>
        <item h="1" m="1" x="133"/>
        <item h="1" m="1" x="134"/>
        <item h="1" m="1" x="135"/>
        <item h="1" m="1" x="136"/>
        <item h="1" m="1" x="137"/>
        <item h="1" m="1" x="138"/>
        <item h="1" m="1" x="139"/>
        <item h="1" m="1" x="140"/>
        <item h="1" m="1" x="141"/>
        <item h="1" m="1" x="142"/>
        <item h="1" m="1" x="143"/>
        <item h="1" m="1" x="144"/>
        <item h="1" m="1" x="145"/>
        <item h="1" m="1" x="146"/>
        <item h="1" m="1" x="147"/>
        <item h="1" m="1" x="148"/>
        <item h="1" m="1" x="149"/>
        <item h="1" m="1" x="150"/>
        <item h="1" m="1" x="151"/>
        <item h="1" m="1" x="152"/>
        <item h="1" m="1" x="153"/>
        <item h="1" m="1" x="154"/>
        <item h="1" m="1" x="155"/>
        <item h="1" m="1" x="156"/>
        <item h="1" m="1" x="157"/>
        <item h="1" m="1" x="158"/>
        <item h="1" m="1" x="159"/>
        <item h="1" m="1" x="160"/>
        <item h="1" m="1" x="161"/>
        <item h="1" m="1" x="162"/>
        <item h="1" m="1" x="163"/>
        <item h="1" m="1" x="164"/>
        <item h="1" m="1" x="165"/>
        <item h="1" m="1" x="166"/>
        <item m="1" x="167"/>
        <item m="1" x="168"/>
        <item m="1" x="169"/>
        <item m="1" x="170"/>
        <item m="1" x="171"/>
        <item m="1" x="172"/>
        <item h="1" m="1" x="173"/>
        <item h="1" m="1" x="174"/>
        <item h="1" m="1" x="175"/>
        <item h="1" m="1" x="176"/>
        <item h="1" m="1" x="177"/>
        <item h="1"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h="1" m="1" x="192"/>
        <item h="1" m="1" x="193"/>
        <item h="1" m="1" x="194"/>
        <item h="1" m="1" x="195"/>
        <item h="1" m="1" x="196"/>
        <item h="1" m="1" x="197"/>
        <item h="1" m="1" x="198"/>
        <item x="0"/>
        <item x="1"/>
        <item h="1" x="2"/>
        <item h="1" x="3"/>
        <item h="1" x="4"/>
        <item x="5"/>
        <item h="1" x="6"/>
        <item x="7"/>
        <item m="1" x="25"/>
        <item m="1" x="26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x="8"/>
        <item x="9"/>
      </items>
    </pivotField>
    <pivotField axis="axisRow" outline="0" showAll="0" defaultSubtotal="0">
      <items count="186">
        <item x="24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m="1" x="162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x="0"/>
        <item x="1"/>
        <item x="2"/>
        <item x="3"/>
        <item x="4"/>
        <item x="5"/>
        <item x="6"/>
        <item x="7"/>
        <item m="1" x="25"/>
        <item m="1" x="26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8"/>
        <item x="9"/>
      </items>
    </pivotField>
    <pivotField axis="axisRow" outline="0" showAll="0" defaultSubtotal="0">
      <items count="111">
        <item x="14"/>
        <item m="1" x="16"/>
        <item m="1" x="17"/>
        <item m="1" x="18"/>
        <item m="1" x="19"/>
        <item m="1" x="20"/>
        <item m="1" x="21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22"/>
        <item m="1"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0"/>
      </items>
    </pivotField>
    <pivotField axis="axisRow" outline="0" showAll="0" defaultSubtotal="0">
      <items count="2">
        <item x="1"/>
        <item x="0"/>
      </items>
    </pivotField>
    <pivotField showAll="0"/>
    <pivotField showAll="0"/>
    <pivotField showAll="0"/>
    <pivotField axis="axisRow" outline="0" showAll="0" defaultSubtotal="0">
      <items count="82">
        <item x="13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x="10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x="0"/>
        <item m="1" x="14"/>
        <item x="2"/>
        <item x="3"/>
        <item x="4"/>
        <item x="5"/>
        <item x="6"/>
        <item x="7"/>
        <item x="8"/>
        <item x="9"/>
        <item x="11"/>
        <item x="12"/>
        <item x="1"/>
      </items>
    </pivotField>
    <pivotField axis="axisRow" outline="0" showAll="0" defaultSubtotal="0">
      <items count="178"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m="1" x="162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showAll="0"/>
    <pivotField axis="axisRow" outline="0" showAll="0" defaultSubtotal="0">
      <items count="54">
        <item m="1" x="22"/>
        <item x="2"/>
        <item m="1" x="23"/>
        <item m="1" x="24"/>
        <item m="1" x="25"/>
        <item x="7"/>
        <item x="6"/>
        <item m="1" x="26"/>
        <item x="0"/>
        <item x="10"/>
        <item x="1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x="4"/>
        <item m="1" x="43"/>
        <item m="1" x="44"/>
        <item x="11"/>
        <item x="14"/>
        <item x="13"/>
        <item x="12"/>
        <item m="1" x="45"/>
        <item x="3"/>
        <item m="1" x="46"/>
        <item m="1" x="47"/>
        <item m="1" x="48"/>
        <item m="1" x="49"/>
        <item m="1" x="50"/>
        <item m="1" x="51"/>
        <item x="17"/>
        <item x="16"/>
        <item m="1" x="52"/>
        <item x="18"/>
        <item x="19"/>
        <item m="1" x="53"/>
        <item x="5"/>
        <item x="8"/>
        <item x="9"/>
        <item x="15"/>
        <item x="20"/>
        <item x="21"/>
      </items>
    </pivotField>
    <pivotField axis="axisPage" multipleItemSelectionAllowed="1" showAll="0">
      <items count="57">
        <item h="1" m="1" x="22"/>
        <item h="1" m="1" x="23"/>
        <item x="2"/>
        <item h="1" m="1" x="24"/>
        <item h="1" m="1" x="25"/>
        <item h="1" m="1" x="26"/>
        <item h="1" x="7"/>
        <item h="1" x="6"/>
        <item h="1" m="1" x="27"/>
        <item h="1" x="0"/>
        <item h="1" x="10"/>
        <item h="1" x="1"/>
        <item h="1" m="1" x="28"/>
        <item h="1" m="1" x="29"/>
        <item h="1" m="1" x="30"/>
        <item h="1" m="1" x="31"/>
        <item h="1" m="1" x="32"/>
        <item h="1" m="1" x="33"/>
        <item h="1" m="1" x="34"/>
        <item h="1" m="1" x="35"/>
        <item h="1" m="1" x="36"/>
        <item h="1" m="1" x="37"/>
        <item h="1" m="1" x="38"/>
        <item h="1" m="1" x="39"/>
        <item h="1" m="1" x="40"/>
        <item h="1" m="1" x="41"/>
        <item h="1" m="1" x="42"/>
        <item h="1" m="1" x="43"/>
        <item h="1" m="1" x="44"/>
        <item h="1" x="4"/>
        <item h="1" m="1" x="45"/>
        <item h="1" m="1" x="46"/>
        <item h="1" x="11"/>
        <item h="1" x="14"/>
        <item h="1" x="13"/>
        <item h="1" x="12"/>
        <item h="1" m="1" x="47"/>
        <item h="1" x="3"/>
        <item h="1" m="1" x="48"/>
        <item h="1" m="1" x="49"/>
        <item h="1" m="1" x="50"/>
        <item h="1" m="1" x="51"/>
        <item h="1" m="1" x="52"/>
        <item h="1" m="1" x="53"/>
        <item h="1" x="17"/>
        <item h="1" x="16"/>
        <item h="1" m="1" x="54"/>
        <item h="1" x="18"/>
        <item h="1" x="19"/>
        <item h="1" m="1" x="55"/>
        <item h="1" x="5"/>
        <item h="1" x="8"/>
        <item h="1" x="9"/>
        <item h="1" x="15"/>
        <item h="1" x="20"/>
        <item h="1" x="21"/>
        <item t="default"/>
      </items>
    </pivotField>
    <pivotField showAll="0"/>
    <pivotField dataField="1" showAll="0"/>
    <pivotField showAll="0"/>
    <pivotField showAll="0"/>
    <pivotField showAll="0"/>
    <pivotField numFmtId="165" showAll="0"/>
  </pivotFields>
  <rowFields count="8">
    <field x="1"/>
    <field x="2"/>
    <field x="3"/>
    <field x="4"/>
    <field x="5"/>
    <field x="9"/>
    <field x="12"/>
    <field x="10"/>
  </rowFields>
  <rowItems count="7">
    <i>
      <x v="15"/>
      <x v="173"/>
      <x v="160"/>
      <x v="110"/>
      <x v="1"/>
      <x v="69"/>
      <x v="1"/>
      <x v="153"/>
    </i>
    <i r="1">
      <x v="174"/>
      <x v="161"/>
      <x v="97"/>
      <x v="1"/>
      <x v="81"/>
      <x v="1"/>
      <x v="154"/>
    </i>
    <i>
      <x v="18"/>
      <x v="178"/>
      <x v="165"/>
      <x v="101"/>
      <x v="1"/>
      <x v="74"/>
      <x v="1"/>
      <x v="158"/>
    </i>
    <i>
      <x v="19"/>
      <x v="180"/>
      <x v="167"/>
      <x v="103"/>
      <x v="1"/>
      <x v="81"/>
      <x v="1"/>
      <x v="161"/>
    </i>
    <i>
      <x v="20"/>
      <x v="197"/>
      <x v="184"/>
      <x v="104"/>
      <x v="1"/>
      <x v="76"/>
      <x v="1"/>
      <x v="162"/>
    </i>
    <i r="1">
      <x v="198"/>
      <x v="185"/>
      <x v="105"/>
      <x v="1"/>
      <x v="76"/>
      <x v="1"/>
      <x v="163"/>
    </i>
    <i>
      <x v="21"/>
      <x v="192"/>
      <x v="179"/>
      <x v="101"/>
      <x v="1"/>
      <x v="74"/>
      <x v="1"/>
      <x v="173"/>
    </i>
  </rowItems>
  <colItems count="1">
    <i/>
  </colItems>
  <pageFields count="1">
    <pageField fld="13" hier="-1"/>
  </pageFields>
  <dataFields count="1">
    <dataField name="Sum of Credit" fld="15" baseField="10" baseItem="6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ccountCodes" displayName="AccountCodes" ref="A1:E380" totalsRowShown="0" headerRowBorderDxfId="87" tableBorderDxfId="86" totalsRowBorderDxfId="85">
  <autoFilter ref="A1:E380" xr:uid="{00000000-0009-0000-0100-000001000000}"/>
  <tableColumns count="5">
    <tableColumn id="1" xr3:uid="{00000000-0010-0000-0000-000001000000}" name="NGAS CODE" dataDxfId="84"/>
    <tableColumn id="2" xr3:uid="{00000000-0010-0000-0000-000002000000}" name="ACCOUNT NAME" dataDxfId="83"/>
    <tableColumn id="3" xr3:uid="{00000000-0010-0000-0000-000003000000}" name="PPSAS CODE" dataDxfId="82"/>
    <tableColumn id="4" xr3:uid="{00000000-0010-0000-0000-000004000000}" name="Normal Balance" dataDxfId="81"/>
    <tableColumn id="5" xr3:uid="{00000000-0010-0000-0000-000005000000}" name="CO PPSAS CODE" dataDxfId="8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FundCode5" displayName="FundCode5" ref="H57:H71" totalsRowShown="0" headerRowDxfId="79" dataDxfId="78">
  <autoFilter ref="H57:H71" xr:uid="{00000000-0009-0000-0100-000004000000}"/>
  <tableColumns count="1">
    <tableColumn id="1" xr3:uid="{00000000-0010-0000-0100-000001000000}" name="Fund Code" dataDxfId="7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Data" displayName="Data" ref="A13:T131" totalsRowShown="0" headerRowDxfId="76" dataDxfId="74" headerRowBorderDxfId="75" tableBorderDxfId="73" totalsRowBorderDxfId="72" headerRowCellStyle="Comma">
  <autoFilter ref="A13:T131" xr:uid="{00000000-0009-0000-0100-000002000000}"/>
  <tableColumns count="20">
    <tableColumn id="1" xr3:uid="{00000000-0010-0000-0200-000001000000}" name="Report Date" dataDxfId="71">
      <calculatedColumnFormula>IF(C14=0,0,Account!$H$2)</calculatedColumnFormula>
    </tableColumn>
    <tableColumn id="2" xr3:uid="{00000000-0010-0000-0200-000002000000}" name="Check Date" dataDxfId="70"/>
    <tableColumn id="3" xr3:uid="{00000000-0010-0000-0200-000003000000}" name="Check/Serial Number" dataDxfId="69"/>
    <tableColumn id="17" xr3:uid="{00000000-0010-0000-0200-000011000000}" name="DV/Payroll Number" dataDxfId="68"/>
    <tableColumn id="4" xr3:uid="{00000000-0010-0000-0200-000004000000}" name="ORS/BURS No." dataDxfId="67"/>
    <tableColumn id="5" xr3:uid="{00000000-0010-0000-0200-000005000000}" name="Responsibility Center Code" dataDxfId="66"/>
    <tableColumn id="6" xr3:uid="{00000000-0010-0000-0200-000006000000}" name="Sub Code_x000a_(%)" dataDxfId="65"/>
    <tableColumn id="19" xr3:uid="{00000000-0010-0000-0200-000013000000}" name="Gross Amount BIR" dataDxfId="64"/>
    <tableColumn id="7" xr3:uid="{00000000-0010-0000-0200-000007000000}" name="Series" dataDxfId="63">
      <calculatedColumnFormula>IF(B14=0,0,IF(C14=C13,I13+1,1))</calculatedColumnFormula>
    </tableColumn>
    <tableColumn id="8" xr3:uid="{00000000-0010-0000-0200-000008000000}" name="Payee" dataDxfId="62"/>
    <tableColumn id="9" xr3:uid="{00000000-0010-0000-0200-000009000000}" name="Particulars" dataDxfId="61"/>
    <tableColumn id="10" xr3:uid="{00000000-0010-0000-0200-00000A000000}" name="Account Name" dataDxfId="60">
      <calculatedColumnFormula>IF(N14=0,0,(INDEX(AccountCodes[ACCOUNT NAME],MATCH(M14,AccountCodes[PPSAS CODE],0))))</calculatedColumnFormula>
    </tableColumn>
    <tableColumn id="11" xr3:uid="{00000000-0010-0000-0200-00000B000000}" name="PPSAS Code" dataDxfId="59">
      <calculatedColumnFormula>IF(N14=0,"",INDEX(AccountCodes[PPSAS CODE],MATCH(N14,AccountCodes[NGAS CODE],0)))</calculatedColumnFormula>
    </tableColumn>
    <tableColumn id="12" xr3:uid="{00000000-0010-0000-0200-00000C000000}" name="NGAS Code" dataDxfId="58"/>
    <tableColumn id="13" xr3:uid="{00000000-0010-0000-0200-00000D000000}" name="Debit" dataDxfId="57" dataCellStyle="Comma"/>
    <tableColumn id="14" xr3:uid="{00000000-0010-0000-0200-00000E000000}" name="Credit" dataDxfId="56" dataCellStyle="Comma"/>
    <tableColumn id="15" xr3:uid="{00000000-0010-0000-0200-00000F000000}" name="ASA # / Obligation #" dataDxfId="55" dataCellStyle="Comma"/>
    <tableColumn id="18" xr3:uid="{00000000-0010-0000-0200-000012000000}" name="Project" dataDxfId="54" dataCellStyle="Comma"/>
    <tableColumn id="20" xr3:uid="{00000000-0010-0000-0200-000014000000}" name="Sub-Project" dataDxfId="53" dataCellStyle="Comma"/>
    <tableColumn id="16" xr3:uid="{00000000-0010-0000-0200-000010000000}" name="Running Balance" dataDxfId="52" dataCellStyle="Comma">
      <calculatedColumnFormula>T13+O14-P14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4"/>
  <sheetViews>
    <sheetView workbookViewId="0"/>
  </sheetViews>
  <sheetFormatPr defaultRowHeight="15.75" x14ac:dyDescent="0.25"/>
  <sheetData>
    <row r="1" spans="1:1" x14ac:dyDescent="0.25">
      <c r="A1" s="120" t="s">
        <v>198</v>
      </c>
    </row>
    <row r="2" spans="1:1" x14ac:dyDescent="0.25">
      <c r="A2" s="40" t="s">
        <v>221</v>
      </c>
    </row>
    <row r="3" spans="1:1" x14ac:dyDescent="0.25">
      <c r="A3" s="40" t="s">
        <v>199</v>
      </c>
    </row>
    <row r="4" spans="1:1" x14ac:dyDescent="0.25">
      <c r="A4" s="40" t="s">
        <v>226</v>
      </c>
    </row>
    <row r="6" spans="1:1" x14ac:dyDescent="0.25">
      <c r="A6" s="120" t="s">
        <v>228</v>
      </c>
    </row>
    <row r="7" spans="1:1" x14ac:dyDescent="0.25">
      <c r="A7" s="40" t="s">
        <v>222</v>
      </c>
    </row>
    <row r="8" spans="1:1" x14ac:dyDescent="0.25">
      <c r="A8" s="40" t="s">
        <v>200</v>
      </c>
    </row>
    <row r="9" spans="1:1" x14ac:dyDescent="0.25">
      <c r="A9" s="40" t="s">
        <v>223</v>
      </c>
    </row>
    <row r="10" spans="1:1" x14ac:dyDescent="0.25">
      <c r="A10" s="40" t="s">
        <v>201</v>
      </c>
    </row>
    <row r="11" spans="1:1" x14ac:dyDescent="0.25">
      <c r="A11" s="40" t="s">
        <v>202</v>
      </c>
    </row>
    <row r="12" spans="1:1" x14ac:dyDescent="0.25">
      <c r="A12" s="40" t="s">
        <v>203</v>
      </c>
    </row>
    <row r="13" spans="1:1" x14ac:dyDescent="0.25">
      <c r="A13" s="40" t="s">
        <v>204</v>
      </c>
    </row>
    <row r="15" spans="1:1" x14ac:dyDescent="0.25">
      <c r="A15" s="120" t="s">
        <v>205</v>
      </c>
    </row>
    <row r="16" spans="1:1" x14ac:dyDescent="0.25">
      <c r="A16" s="40" t="s">
        <v>206</v>
      </c>
    </row>
    <row r="17" spans="1:1" x14ac:dyDescent="0.25">
      <c r="A17" s="40" t="s">
        <v>505</v>
      </c>
    </row>
    <row r="18" spans="1:1" x14ac:dyDescent="0.25">
      <c r="A18" s="40" t="s">
        <v>506</v>
      </c>
    </row>
    <row r="19" spans="1:1" x14ac:dyDescent="0.25">
      <c r="A19" s="40" t="s">
        <v>224</v>
      </c>
    </row>
    <row r="20" spans="1:1" x14ac:dyDescent="0.25">
      <c r="A20" s="40" t="s">
        <v>507</v>
      </c>
    </row>
    <row r="21" spans="1:1" x14ac:dyDescent="0.25">
      <c r="A21" s="40" t="s">
        <v>225</v>
      </c>
    </row>
    <row r="23" spans="1:1" x14ac:dyDescent="0.25">
      <c r="A23" s="120" t="s">
        <v>207</v>
      </c>
    </row>
    <row r="24" spans="1:1" x14ac:dyDescent="0.25">
      <c r="A24" s="40" t="s">
        <v>208</v>
      </c>
    </row>
    <row r="25" spans="1:1" x14ac:dyDescent="0.25">
      <c r="A25" s="40" t="s">
        <v>508</v>
      </c>
    </row>
    <row r="26" spans="1:1" x14ac:dyDescent="0.25">
      <c r="A26" s="40" t="s">
        <v>209</v>
      </c>
    </row>
    <row r="28" spans="1:1" x14ac:dyDescent="0.25">
      <c r="A28" s="120" t="s">
        <v>210</v>
      </c>
    </row>
    <row r="29" spans="1:1" x14ac:dyDescent="0.25">
      <c r="A29" s="40" t="s">
        <v>211</v>
      </c>
    </row>
    <row r="30" spans="1:1" x14ac:dyDescent="0.25">
      <c r="A30" s="40" t="s">
        <v>212</v>
      </c>
    </row>
    <row r="32" spans="1:1" x14ac:dyDescent="0.25">
      <c r="A32" s="120" t="s">
        <v>213</v>
      </c>
    </row>
    <row r="34" spans="1:2" x14ac:dyDescent="0.25">
      <c r="A34" s="120" t="s">
        <v>214</v>
      </c>
    </row>
    <row r="35" spans="1:2" x14ac:dyDescent="0.25">
      <c r="A35" s="40" t="s">
        <v>215</v>
      </c>
    </row>
    <row r="36" spans="1:2" x14ac:dyDescent="0.25">
      <c r="B36" s="40" t="s">
        <v>216</v>
      </c>
    </row>
    <row r="37" spans="1:2" x14ac:dyDescent="0.25">
      <c r="B37" s="40" t="s">
        <v>217</v>
      </c>
    </row>
    <row r="38" spans="1:2" x14ac:dyDescent="0.25">
      <c r="A38" s="40" t="s">
        <v>218</v>
      </c>
    </row>
    <row r="39" spans="1:2" x14ac:dyDescent="0.25">
      <c r="A39" s="40" t="s">
        <v>219</v>
      </c>
    </row>
    <row r="40" spans="1:2" x14ac:dyDescent="0.25">
      <c r="A40" s="40" t="s">
        <v>220</v>
      </c>
    </row>
    <row r="42" spans="1:2" x14ac:dyDescent="0.25">
      <c r="A42" s="120" t="s">
        <v>232</v>
      </c>
    </row>
    <row r="44" spans="1:2" x14ac:dyDescent="0.25">
      <c r="A44" s="120" t="s">
        <v>233</v>
      </c>
    </row>
  </sheetData>
  <sheetProtection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I380"/>
  <sheetViews>
    <sheetView topLeftCell="A118" workbookViewId="0">
      <selection activeCell="H3" sqref="H3"/>
    </sheetView>
  </sheetViews>
  <sheetFormatPr defaultColWidth="9" defaultRowHeight="15.75" x14ac:dyDescent="0.25"/>
  <cols>
    <col min="1" max="1" width="14.25" style="40" customWidth="1"/>
    <col min="2" max="2" width="55.125" style="40" customWidth="1"/>
    <col min="3" max="3" width="15.125" style="38" customWidth="1"/>
    <col min="4" max="5" width="15.125" style="76" customWidth="1"/>
    <col min="6" max="6" width="6.5" style="76" customWidth="1"/>
    <col min="7" max="7" width="20.125" style="40" bestFit="1" customWidth="1"/>
    <col min="8" max="8" width="35" style="40" customWidth="1"/>
    <col min="9" max="16384" width="9" style="40"/>
  </cols>
  <sheetData>
    <row r="1" spans="1:8" x14ac:dyDescent="0.25">
      <c r="A1" s="175" t="s">
        <v>234</v>
      </c>
      <c r="B1" s="176" t="s">
        <v>235</v>
      </c>
      <c r="C1" s="177" t="s">
        <v>236</v>
      </c>
      <c r="D1" s="175" t="s">
        <v>804</v>
      </c>
      <c r="E1" s="178" t="s">
        <v>805</v>
      </c>
      <c r="G1" s="108" t="s">
        <v>150</v>
      </c>
      <c r="H1" s="118" t="s">
        <v>768</v>
      </c>
    </row>
    <row r="2" spans="1:8" x14ac:dyDescent="0.25">
      <c r="A2" s="179" t="s">
        <v>806</v>
      </c>
      <c r="B2" s="180" t="s">
        <v>237</v>
      </c>
      <c r="C2" s="168">
        <v>1010101000</v>
      </c>
      <c r="D2" s="181" t="s">
        <v>1</v>
      </c>
      <c r="E2" s="181" t="s">
        <v>807</v>
      </c>
      <c r="G2" s="108" t="s">
        <v>143</v>
      </c>
      <c r="H2" s="119">
        <v>45504</v>
      </c>
    </row>
    <row r="3" spans="1:8" x14ac:dyDescent="0.25">
      <c r="A3" s="179" t="s">
        <v>8</v>
      </c>
      <c r="B3" s="180" t="s">
        <v>332</v>
      </c>
      <c r="C3" s="168">
        <v>1010102000</v>
      </c>
      <c r="D3" s="181" t="s">
        <v>1</v>
      </c>
      <c r="E3" s="181" t="s">
        <v>808</v>
      </c>
      <c r="G3" s="108" t="s">
        <v>145</v>
      </c>
      <c r="H3" s="118" t="s">
        <v>1309</v>
      </c>
    </row>
    <row r="4" spans="1:8" x14ac:dyDescent="0.25">
      <c r="A4" s="179" t="s">
        <v>10</v>
      </c>
      <c r="B4" s="180" t="s">
        <v>485</v>
      </c>
      <c r="C4" s="168">
        <v>1010202000</v>
      </c>
      <c r="D4" s="181" t="s">
        <v>1</v>
      </c>
      <c r="E4" s="181" t="s">
        <v>809</v>
      </c>
      <c r="G4" s="108" t="s">
        <v>227</v>
      </c>
      <c r="H4" s="118" t="s">
        <v>742</v>
      </c>
    </row>
    <row r="5" spans="1:8" x14ac:dyDescent="0.25">
      <c r="A5" s="179" t="s">
        <v>10</v>
      </c>
      <c r="B5" s="180" t="s">
        <v>521</v>
      </c>
      <c r="C5" s="168">
        <v>1010202024</v>
      </c>
      <c r="D5" s="181" t="s">
        <v>1</v>
      </c>
      <c r="E5" s="181" t="s">
        <v>810</v>
      </c>
    </row>
    <row r="6" spans="1:8" x14ac:dyDescent="0.25">
      <c r="A6" s="179" t="s">
        <v>10</v>
      </c>
      <c r="B6" s="180" t="s">
        <v>522</v>
      </c>
      <c r="C6" s="168">
        <v>1010202029</v>
      </c>
      <c r="D6" s="181" t="s">
        <v>1</v>
      </c>
      <c r="E6" s="181" t="s">
        <v>811</v>
      </c>
      <c r="G6" s="172" t="s">
        <v>797</v>
      </c>
      <c r="H6" s="159" t="s">
        <v>107</v>
      </c>
    </row>
    <row r="7" spans="1:8" x14ac:dyDescent="0.25">
      <c r="A7" s="179" t="s">
        <v>523</v>
      </c>
      <c r="B7" s="180" t="s">
        <v>333</v>
      </c>
      <c r="C7" s="168">
        <v>1010203000</v>
      </c>
      <c r="D7" s="181" t="s">
        <v>1</v>
      </c>
      <c r="E7" s="181" t="s">
        <v>812</v>
      </c>
      <c r="G7" s="173" t="s">
        <v>1310</v>
      </c>
      <c r="H7" s="160" t="s">
        <v>743</v>
      </c>
    </row>
    <row r="8" spans="1:8" x14ac:dyDescent="0.25">
      <c r="A8" s="179" t="s">
        <v>523</v>
      </c>
      <c r="B8" s="180" t="s">
        <v>334</v>
      </c>
      <c r="C8" s="168">
        <v>1010203001</v>
      </c>
      <c r="D8" s="181" t="s">
        <v>1</v>
      </c>
      <c r="E8" s="181" t="s">
        <v>813</v>
      </c>
      <c r="G8" s="159" t="s">
        <v>744</v>
      </c>
      <c r="H8" s="159" t="s">
        <v>745</v>
      </c>
    </row>
    <row r="9" spans="1:8" x14ac:dyDescent="0.25">
      <c r="A9" s="179" t="s">
        <v>523</v>
      </c>
      <c r="B9" s="180" t="s">
        <v>335</v>
      </c>
      <c r="C9" s="168">
        <v>1010203004</v>
      </c>
      <c r="D9" s="181" t="s">
        <v>1</v>
      </c>
      <c r="E9" s="181" t="s">
        <v>814</v>
      </c>
      <c r="G9" s="174" t="s">
        <v>1281</v>
      </c>
      <c r="H9" s="161" t="s">
        <v>746</v>
      </c>
    </row>
    <row r="10" spans="1:8" x14ac:dyDescent="0.25">
      <c r="A10" s="179" t="s">
        <v>524</v>
      </c>
      <c r="B10" s="180" t="s">
        <v>336</v>
      </c>
      <c r="C10" s="168">
        <v>1010204000</v>
      </c>
      <c r="D10" s="181" t="s">
        <v>1</v>
      </c>
      <c r="E10" s="181" t="s">
        <v>815</v>
      </c>
      <c r="G10" s="159" t="s">
        <v>798</v>
      </c>
      <c r="H10" s="159" t="s">
        <v>747</v>
      </c>
    </row>
    <row r="11" spans="1:8" x14ac:dyDescent="0.25">
      <c r="A11" s="179" t="s">
        <v>524</v>
      </c>
      <c r="B11" s="180" t="s">
        <v>337</v>
      </c>
      <c r="C11" s="168">
        <v>1010204001</v>
      </c>
      <c r="D11" s="181" t="s">
        <v>1</v>
      </c>
      <c r="E11" s="181" t="s">
        <v>816</v>
      </c>
    </row>
    <row r="12" spans="1:8" x14ac:dyDescent="0.25">
      <c r="A12" s="179" t="s">
        <v>525</v>
      </c>
      <c r="B12" s="180" t="s">
        <v>338</v>
      </c>
      <c r="C12" s="168">
        <v>1010302000</v>
      </c>
      <c r="D12" s="181" t="s">
        <v>1</v>
      </c>
      <c r="E12" s="181" t="s">
        <v>817</v>
      </c>
      <c r="G12" s="109" t="s">
        <v>193</v>
      </c>
      <c r="H12" s="111"/>
    </row>
    <row r="13" spans="1:8" x14ac:dyDescent="0.25">
      <c r="A13" s="179" t="s">
        <v>525</v>
      </c>
      <c r="B13" s="180" t="s">
        <v>339</v>
      </c>
      <c r="C13" s="168">
        <v>1010303000</v>
      </c>
      <c r="D13" s="181" t="s">
        <v>1</v>
      </c>
      <c r="E13" s="181" t="s">
        <v>818</v>
      </c>
      <c r="G13" s="110" t="s">
        <v>154</v>
      </c>
      <c r="H13" s="111"/>
    </row>
    <row r="14" spans="1:8" x14ac:dyDescent="0.25">
      <c r="A14" s="179" t="s">
        <v>525</v>
      </c>
      <c r="B14" s="180" t="s">
        <v>340</v>
      </c>
      <c r="C14" s="168">
        <v>1010303001</v>
      </c>
      <c r="D14" s="181" t="s">
        <v>1</v>
      </c>
      <c r="E14" s="181" t="s">
        <v>819</v>
      </c>
      <c r="G14" s="111" t="s">
        <v>194</v>
      </c>
      <c r="H14" s="112" t="s">
        <v>1487</v>
      </c>
    </row>
    <row r="15" spans="1:8" x14ac:dyDescent="0.25">
      <c r="A15" s="179" t="s">
        <v>526</v>
      </c>
      <c r="B15" s="180" t="s">
        <v>341</v>
      </c>
      <c r="C15" s="168">
        <v>1010304000</v>
      </c>
      <c r="D15" s="181" t="s">
        <v>1</v>
      </c>
      <c r="E15" s="181" t="s">
        <v>820</v>
      </c>
      <c r="G15" s="111" t="s">
        <v>195</v>
      </c>
      <c r="H15" s="113" t="s">
        <v>1488</v>
      </c>
    </row>
    <row r="16" spans="1:8" x14ac:dyDescent="0.25">
      <c r="A16" s="179" t="s">
        <v>526</v>
      </c>
      <c r="B16" s="180" t="s">
        <v>342</v>
      </c>
      <c r="C16" s="168">
        <v>1010304001</v>
      </c>
      <c r="D16" s="181" t="s">
        <v>1</v>
      </c>
      <c r="E16" s="181" t="s">
        <v>821</v>
      </c>
      <c r="G16" s="110" t="s">
        <v>196</v>
      </c>
      <c r="H16" s="162"/>
    </row>
    <row r="17" spans="1:8" x14ac:dyDescent="0.25">
      <c r="A17" s="179" t="s">
        <v>527</v>
      </c>
      <c r="B17" s="180" t="s">
        <v>239</v>
      </c>
      <c r="C17" s="168">
        <v>1030101000</v>
      </c>
      <c r="D17" s="181" t="s">
        <v>1</v>
      </c>
      <c r="E17" s="181" t="s">
        <v>822</v>
      </c>
      <c r="G17" s="111" t="s">
        <v>194</v>
      </c>
      <c r="H17" s="112" t="s">
        <v>1310</v>
      </c>
    </row>
    <row r="18" spans="1:8" x14ac:dyDescent="0.25">
      <c r="A18" s="179" t="s">
        <v>100</v>
      </c>
      <c r="B18" s="180" t="s">
        <v>823</v>
      </c>
      <c r="C18" s="168">
        <v>1030101001</v>
      </c>
      <c r="D18" s="181" t="s">
        <v>1</v>
      </c>
      <c r="E18" s="181" t="s">
        <v>824</v>
      </c>
      <c r="G18" s="111" t="s">
        <v>195</v>
      </c>
      <c r="H18" s="113" t="s">
        <v>1311</v>
      </c>
    </row>
    <row r="19" spans="1:8" x14ac:dyDescent="0.25">
      <c r="A19" s="179" t="s">
        <v>825</v>
      </c>
      <c r="B19" s="180" t="s">
        <v>826</v>
      </c>
      <c r="C19" s="168">
        <v>1030101002</v>
      </c>
      <c r="D19" s="181" t="s">
        <v>1</v>
      </c>
      <c r="E19" s="181" t="s">
        <v>827</v>
      </c>
      <c r="G19" s="110" t="s">
        <v>196</v>
      </c>
      <c r="H19" s="162"/>
    </row>
    <row r="20" spans="1:8" x14ac:dyDescent="0.25">
      <c r="A20" s="179" t="s">
        <v>11</v>
      </c>
      <c r="B20" s="180" t="s">
        <v>343</v>
      </c>
      <c r="C20" s="168">
        <v>1030101003</v>
      </c>
      <c r="D20" s="181" t="s">
        <v>1</v>
      </c>
      <c r="E20" s="181" t="s">
        <v>828</v>
      </c>
      <c r="G20" s="111" t="s">
        <v>194</v>
      </c>
      <c r="H20" s="112" t="s">
        <v>1310</v>
      </c>
    </row>
    <row r="21" spans="1:8" x14ac:dyDescent="0.25">
      <c r="A21" s="179" t="s">
        <v>528</v>
      </c>
      <c r="B21" s="180" t="s">
        <v>13</v>
      </c>
      <c r="C21" s="168">
        <v>1030101004</v>
      </c>
      <c r="D21" s="181" t="s">
        <v>1</v>
      </c>
      <c r="E21" s="181" t="s">
        <v>829</v>
      </c>
      <c r="G21" s="111" t="s">
        <v>195</v>
      </c>
      <c r="H21" s="113" t="s">
        <v>1311</v>
      </c>
    </row>
    <row r="22" spans="1:8" x14ac:dyDescent="0.25">
      <c r="A22" s="179" t="s">
        <v>830</v>
      </c>
      <c r="B22" s="180" t="s">
        <v>281</v>
      </c>
      <c r="C22" s="168">
        <v>1030101100</v>
      </c>
      <c r="D22" s="181" t="s">
        <v>2</v>
      </c>
      <c r="E22" s="181" t="s">
        <v>831</v>
      </c>
      <c r="H22" s="107"/>
    </row>
    <row r="23" spans="1:8" x14ac:dyDescent="0.25">
      <c r="A23" s="179" t="s">
        <v>529</v>
      </c>
      <c r="B23" s="180" t="s">
        <v>240</v>
      </c>
      <c r="C23" s="168">
        <v>1030301000</v>
      </c>
      <c r="D23" s="181" t="s">
        <v>1</v>
      </c>
      <c r="E23" s="181" t="s">
        <v>832</v>
      </c>
      <c r="G23" s="109" t="s">
        <v>197</v>
      </c>
      <c r="H23" s="162"/>
    </row>
    <row r="24" spans="1:8" x14ac:dyDescent="0.25">
      <c r="A24" s="179" t="s">
        <v>530</v>
      </c>
      <c r="B24" s="180" t="s">
        <v>344</v>
      </c>
      <c r="C24" s="168">
        <v>1030302000</v>
      </c>
      <c r="D24" s="181" t="s">
        <v>1</v>
      </c>
      <c r="E24" s="181" t="s">
        <v>833</v>
      </c>
      <c r="G24" s="110" t="s">
        <v>154</v>
      </c>
      <c r="H24" s="162"/>
    </row>
    <row r="25" spans="1:8" x14ac:dyDescent="0.25">
      <c r="A25" s="179" t="s">
        <v>531</v>
      </c>
      <c r="B25" s="180" t="s">
        <v>241</v>
      </c>
      <c r="C25" s="168">
        <v>1030303000</v>
      </c>
      <c r="D25" s="181" t="s">
        <v>1</v>
      </c>
      <c r="E25" s="181" t="s">
        <v>834</v>
      </c>
      <c r="G25" s="111" t="s">
        <v>194</v>
      </c>
      <c r="H25" s="112" t="s">
        <v>778</v>
      </c>
    </row>
    <row r="26" spans="1:8" x14ac:dyDescent="0.25">
      <c r="A26" s="179" t="s">
        <v>532</v>
      </c>
      <c r="B26" s="180" t="s">
        <v>242</v>
      </c>
      <c r="C26" s="168">
        <v>1030401000</v>
      </c>
      <c r="D26" s="181" t="s">
        <v>1</v>
      </c>
      <c r="E26" s="181" t="s">
        <v>835</v>
      </c>
      <c r="G26" s="111" t="s">
        <v>195</v>
      </c>
      <c r="H26" s="113" t="s">
        <v>779</v>
      </c>
    </row>
    <row r="27" spans="1:8" x14ac:dyDescent="0.25">
      <c r="A27" s="179" t="s">
        <v>533</v>
      </c>
      <c r="B27" s="180" t="s">
        <v>15</v>
      </c>
      <c r="C27" s="168">
        <v>1030403000</v>
      </c>
      <c r="D27" s="181" t="s">
        <v>1</v>
      </c>
      <c r="E27" s="181" t="s">
        <v>836</v>
      </c>
      <c r="G27" s="110" t="s">
        <v>196</v>
      </c>
      <c r="H27" s="162"/>
    </row>
    <row r="28" spans="1:8" x14ac:dyDescent="0.25">
      <c r="A28" s="179" t="s">
        <v>534</v>
      </c>
      <c r="B28" s="180" t="s">
        <v>243</v>
      </c>
      <c r="C28" s="168">
        <v>1030405000</v>
      </c>
      <c r="D28" s="181" t="s">
        <v>1</v>
      </c>
      <c r="E28" s="181" t="s">
        <v>837</v>
      </c>
      <c r="G28" s="111" t="s">
        <v>194</v>
      </c>
      <c r="H28" s="112" t="s">
        <v>1282</v>
      </c>
    </row>
    <row r="29" spans="1:8" x14ac:dyDescent="0.25">
      <c r="A29" s="179" t="s">
        <v>535</v>
      </c>
      <c r="B29" s="180" t="s">
        <v>345</v>
      </c>
      <c r="C29" s="168">
        <v>1030501000</v>
      </c>
      <c r="D29" s="181" t="s">
        <v>1</v>
      </c>
      <c r="E29" s="181" t="s">
        <v>838</v>
      </c>
      <c r="G29" s="111" t="s">
        <v>195</v>
      </c>
      <c r="H29" s="113" t="s">
        <v>1283</v>
      </c>
    </row>
    <row r="30" spans="1:8" x14ac:dyDescent="0.25">
      <c r="A30" s="179" t="s">
        <v>536</v>
      </c>
      <c r="B30" s="180" t="s">
        <v>14</v>
      </c>
      <c r="C30" s="168">
        <v>1030502000</v>
      </c>
      <c r="D30" s="181" t="s">
        <v>1</v>
      </c>
      <c r="E30" s="181" t="s">
        <v>839</v>
      </c>
      <c r="G30" s="110" t="s">
        <v>146</v>
      </c>
      <c r="H30" s="162"/>
    </row>
    <row r="31" spans="1:8" x14ac:dyDescent="0.25">
      <c r="A31" s="182" t="s">
        <v>840</v>
      </c>
      <c r="B31" s="180" t="s">
        <v>841</v>
      </c>
      <c r="C31" s="168">
        <v>1039902200</v>
      </c>
      <c r="D31" s="181" t="s">
        <v>2</v>
      </c>
      <c r="E31" s="181" t="s">
        <v>842</v>
      </c>
      <c r="G31" s="111" t="s">
        <v>194</v>
      </c>
      <c r="H31" s="112" t="s">
        <v>748</v>
      </c>
    </row>
    <row r="32" spans="1:8" x14ac:dyDescent="0.25">
      <c r="A32" s="179" t="s">
        <v>537</v>
      </c>
      <c r="B32" s="180" t="s">
        <v>346</v>
      </c>
      <c r="C32" s="168">
        <v>1030599000</v>
      </c>
      <c r="D32" s="181" t="s">
        <v>1</v>
      </c>
      <c r="E32" s="181" t="s">
        <v>843</v>
      </c>
      <c r="G32" s="111" t="s">
        <v>195</v>
      </c>
      <c r="H32" s="113" t="s">
        <v>749</v>
      </c>
    </row>
    <row r="33" spans="1:8" x14ac:dyDescent="0.25">
      <c r="A33" s="179" t="s">
        <v>538</v>
      </c>
      <c r="B33" s="180" t="s">
        <v>17</v>
      </c>
      <c r="C33" s="168">
        <v>1040101000</v>
      </c>
      <c r="D33" s="181" t="s">
        <v>1</v>
      </c>
      <c r="E33" s="181" t="s">
        <v>844</v>
      </c>
      <c r="G33" s="110" t="s">
        <v>192</v>
      </c>
      <c r="H33" s="162"/>
    </row>
    <row r="34" spans="1:8" x14ac:dyDescent="0.25">
      <c r="A34" s="179" t="s">
        <v>845</v>
      </c>
      <c r="B34" s="180" t="s">
        <v>846</v>
      </c>
      <c r="C34" s="168">
        <v>1040209000</v>
      </c>
      <c r="D34" s="181" t="s">
        <v>1</v>
      </c>
      <c r="E34" s="181" t="s">
        <v>847</v>
      </c>
      <c r="G34" s="111" t="s">
        <v>194</v>
      </c>
      <c r="H34" s="112"/>
    </row>
    <row r="35" spans="1:8" x14ac:dyDescent="0.25">
      <c r="A35" s="179" t="s">
        <v>539</v>
      </c>
      <c r="B35" s="180" t="s">
        <v>18</v>
      </c>
      <c r="C35" s="168">
        <v>1040401000</v>
      </c>
      <c r="D35" s="181" t="s">
        <v>1</v>
      </c>
      <c r="E35" s="181" t="s">
        <v>848</v>
      </c>
      <c r="G35" s="111" t="s">
        <v>195</v>
      </c>
      <c r="H35" s="113"/>
    </row>
    <row r="36" spans="1:8" x14ac:dyDescent="0.25">
      <c r="A36" s="179" t="s">
        <v>540</v>
      </c>
      <c r="B36" s="180" t="s">
        <v>347</v>
      </c>
      <c r="C36" s="168">
        <v>1040402000</v>
      </c>
      <c r="D36" s="181" t="s">
        <v>1</v>
      </c>
      <c r="E36" s="181" t="s">
        <v>849</v>
      </c>
    </row>
    <row r="37" spans="1:8" x14ac:dyDescent="0.25">
      <c r="A37" s="179" t="s">
        <v>850</v>
      </c>
      <c r="B37" s="180" t="s">
        <v>851</v>
      </c>
      <c r="C37" s="168">
        <v>1040403000</v>
      </c>
      <c r="D37" s="181" t="s">
        <v>1</v>
      </c>
      <c r="E37" s="181" t="s">
        <v>852</v>
      </c>
    </row>
    <row r="38" spans="1:8" x14ac:dyDescent="0.25">
      <c r="A38" s="179" t="s">
        <v>853</v>
      </c>
      <c r="B38" s="180" t="s">
        <v>854</v>
      </c>
      <c r="C38" s="168">
        <v>1040406000</v>
      </c>
      <c r="D38" s="181" t="s">
        <v>1</v>
      </c>
      <c r="E38" s="181" t="s">
        <v>855</v>
      </c>
      <c r="G38" s="163" t="s">
        <v>229</v>
      </c>
      <c r="H38" s="164" t="s">
        <v>107</v>
      </c>
    </row>
    <row r="39" spans="1:8" x14ac:dyDescent="0.25">
      <c r="A39" s="179" t="s">
        <v>541</v>
      </c>
      <c r="B39" s="180" t="s">
        <v>348</v>
      </c>
      <c r="C39" s="168">
        <v>1040407000</v>
      </c>
      <c r="D39" s="181" t="s">
        <v>1</v>
      </c>
      <c r="E39" s="181" t="s">
        <v>856</v>
      </c>
      <c r="G39" s="163" t="s">
        <v>155</v>
      </c>
      <c r="H39" s="164" t="s">
        <v>750</v>
      </c>
    </row>
    <row r="40" spans="1:8" x14ac:dyDescent="0.25">
      <c r="A40" s="179" t="s">
        <v>542</v>
      </c>
      <c r="B40" s="180" t="s">
        <v>244</v>
      </c>
      <c r="C40" s="168">
        <v>1040408000</v>
      </c>
      <c r="D40" s="181" t="s">
        <v>1</v>
      </c>
      <c r="E40" s="181" t="s">
        <v>857</v>
      </c>
      <c r="G40" s="163" t="s">
        <v>158</v>
      </c>
      <c r="H40" s="164" t="s">
        <v>751</v>
      </c>
    </row>
    <row r="41" spans="1:8" x14ac:dyDescent="0.25">
      <c r="A41" s="183" t="s">
        <v>858</v>
      </c>
      <c r="B41" s="180" t="s">
        <v>859</v>
      </c>
      <c r="C41" s="168">
        <v>1040409000</v>
      </c>
      <c r="D41" s="181" t="s">
        <v>1</v>
      </c>
      <c r="E41" s="181" t="s">
        <v>860</v>
      </c>
      <c r="G41" s="163" t="s">
        <v>159</v>
      </c>
      <c r="H41" s="164" t="s">
        <v>752</v>
      </c>
    </row>
    <row r="42" spans="1:8" x14ac:dyDescent="0.25">
      <c r="A42" s="179" t="s">
        <v>543</v>
      </c>
      <c r="B42" s="180" t="s">
        <v>245</v>
      </c>
      <c r="C42" s="168">
        <v>1040410000</v>
      </c>
      <c r="D42" s="181" t="s">
        <v>1</v>
      </c>
      <c r="E42" s="181" t="s">
        <v>861</v>
      </c>
      <c r="G42" s="163" t="s">
        <v>160</v>
      </c>
      <c r="H42" s="164" t="s">
        <v>753</v>
      </c>
    </row>
    <row r="43" spans="1:8" x14ac:dyDescent="0.25">
      <c r="A43" s="179" t="s">
        <v>862</v>
      </c>
      <c r="B43" s="180" t="s">
        <v>863</v>
      </c>
      <c r="C43" s="168">
        <v>1040411000</v>
      </c>
      <c r="D43" s="181" t="s">
        <v>1</v>
      </c>
      <c r="E43" s="181" t="s">
        <v>864</v>
      </c>
      <c r="G43" s="163" t="s">
        <v>167</v>
      </c>
      <c r="H43" s="164" t="s">
        <v>754</v>
      </c>
    </row>
    <row r="44" spans="1:8" x14ac:dyDescent="0.25">
      <c r="A44" s="179" t="s">
        <v>544</v>
      </c>
      <c r="B44" s="180" t="s">
        <v>246</v>
      </c>
      <c r="C44" s="168">
        <v>1040413000</v>
      </c>
      <c r="D44" s="181" t="s">
        <v>1</v>
      </c>
      <c r="E44" s="181" t="s">
        <v>865</v>
      </c>
      <c r="G44" s="163" t="s">
        <v>156</v>
      </c>
      <c r="H44" s="164" t="s">
        <v>755</v>
      </c>
    </row>
    <row r="45" spans="1:8" x14ac:dyDescent="0.25">
      <c r="A45" s="183" t="s">
        <v>866</v>
      </c>
      <c r="B45" s="180" t="s">
        <v>867</v>
      </c>
      <c r="C45" s="168">
        <v>1040419000</v>
      </c>
      <c r="D45" s="181" t="s">
        <v>1</v>
      </c>
      <c r="E45" s="181" t="s">
        <v>868</v>
      </c>
      <c r="G45" s="163" t="s">
        <v>161</v>
      </c>
      <c r="H45" s="164" t="s">
        <v>756</v>
      </c>
    </row>
    <row r="46" spans="1:8" x14ac:dyDescent="0.25">
      <c r="A46" s="179" t="s">
        <v>545</v>
      </c>
      <c r="B46" s="180" t="s">
        <v>123</v>
      </c>
      <c r="C46" s="168">
        <v>1040499000</v>
      </c>
      <c r="D46" s="181" t="s">
        <v>1</v>
      </c>
      <c r="E46" s="181" t="s">
        <v>869</v>
      </c>
      <c r="G46" s="163" t="s">
        <v>162</v>
      </c>
      <c r="H46" s="164" t="s">
        <v>757</v>
      </c>
    </row>
    <row r="47" spans="1:8" x14ac:dyDescent="0.25">
      <c r="A47" s="179" t="s">
        <v>247</v>
      </c>
      <c r="B47" s="180" t="s">
        <v>349</v>
      </c>
      <c r="C47" s="168">
        <v>1040501000</v>
      </c>
      <c r="D47" s="181" t="s">
        <v>1</v>
      </c>
      <c r="E47" s="181" t="s">
        <v>870</v>
      </c>
      <c r="G47" s="163" t="s">
        <v>163</v>
      </c>
      <c r="H47" s="164" t="s">
        <v>758</v>
      </c>
    </row>
    <row r="48" spans="1:8" x14ac:dyDescent="0.25">
      <c r="A48" s="179" t="s">
        <v>248</v>
      </c>
      <c r="B48" s="180" t="s">
        <v>249</v>
      </c>
      <c r="C48" s="168">
        <v>1040502000</v>
      </c>
      <c r="D48" s="181" t="s">
        <v>1</v>
      </c>
      <c r="E48" s="181" t="s">
        <v>871</v>
      </c>
      <c r="G48" s="163" t="s">
        <v>157</v>
      </c>
      <c r="H48" s="164" t="s">
        <v>759</v>
      </c>
    </row>
    <row r="49" spans="1:8" x14ac:dyDescent="0.25">
      <c r="A49" s="179" t="s">
        <v>250</v>
      </c>
      <c r="B49" s="180" t="s">
        <v>350</v>
      </c>
      <c r="C49" s="168">
        <v>1040503000</v>
      </c>
      <c r="D49" s="181" t="s">
        <v>1</v>
      </c>
      <c r="E49" s="181" t="s">
        <v>872</v>
      </c>
      <c r="G49" s="163" t="s">
        <v>164</v>
      </c>
      <c r="H49" s="164" t="s">
        <v>760</v>
      </c>
    </row>
    <row r="50" spans="1:8" x14ac:dyDescent="0.25">
      <c r="A50" s="179" t="s">
        <v>251</v>
      </c>
      <c r="B50" s="180" t="s">
        <v>252</v>
      </c>
      <c r="C50" s="168">
        <v>1040504000</v>
      </c>
      <c r="D50" s="181" t="s">
        <v>1</v>
      </c>
      <c r="E50" s="181" t="s">
        <v>873</v>
      </c>
      <c r="G50" s="163" t="s">
        <v>165</v>
      </c>
      <c r="H50" s="164" t="s">
        <v>761</v>
      </c>
    </row>
    <row r="51" spans="1:8" x14ac:dyDescent="0.25">
      <c r="A51" s="179" t="s">
        <v>253</v>
      </c>
      <c r="B51" s="180" t="s">
        <v>254</v>
      </c>
      <c r="C51" s="168">
        <v>1040505000</v>
      </c>
      <c r="D51" s="181" t="s">
        <v>1</v>
      </c>
      <c r="E51" s="181" t="s">
        <v>874</v>
      </c>
      <c r="G51" s="163" t="s">
        <v>166</v>
      </c>
      <c r="H51" s="164" t="s">
        <v>762</v>
      </c>
    </row>
    <row r="52" spans="1:8" x14ac:dyDescent="0.25">
      <c r="A52" s="179" t="s">
        <v>255</v>
      </c>
      <c r="B52" s="180" t="s">
        <v>351</v>
      </c>
      <c r="C52" s="168">
        <v>1040506000</v>
      </c>
      <c r="D52" s="181" t="s">
        <v>1</v>
      </c>
      <c r="E52" s="181" t="s">
        <v>875</v>
      </c>
      <c r="G52" s="163" t="s">
        <v>763</v>
      </c>
      <c r="H52" s="164" t="s">
        <v>743</v>
      </c>
    </row>
    <row r="53" spans="1:8" x14ac:dyDescent="0.25">
      <c r="A53" s="179" t="s">
        <v>256</v>
      </c>
      <c r="B53" s="180" t="s">
        <v>352</v>
      </c>
      <c r="C53" s="168">
        <v>1040507000</v>
      </c>
      <c r="D53" s="181" t="s">
        <v>1</v>
      </c>
      <c r="E53" s="181" t="s">
        <v>876</v>
      </c>
      <c r="G53" s="163" t="s">
        <v>764</v>
      </c>
      <c r="H53" s="164" t="s">
        <v>765</v>
      </c>
    </row>
    <row r="54" spans="1:8" x14ac:dyDescent="0.25">
      <c r="A54" s="179" t="s">
        <v>258</v>
      </c>
      <c r="B54" s="180" t="s">
        <v>257</v>
      </c>
      <c r="C54" s="168">
        <v>1040508000</v>
      </c>
      <c r="D54" s="181" t="s">
        <v>1</v>
      </c>
      <c r="E54" s="181" t="s">
        <v>877</v>
      </c>
      <c r="G54" s="163" t="s">
        <v>766</v>
      </c>
      <c r="H54" s="164" t="s">
        <v>767</v>
      </c>
    </row>
    <row r="55" spans="1:8" x14ac:dyDescent="0.25">
      <c r="A55" s="179" t="s">
        <v>260</v>
      </c>
      <c r="B55" s="180" t="s">
        <v>259</v>
      </c>
      <c r="C55" s="168">
        <v>1040509000</v>
      </c>
      <c r="D55" s="181" t="s">
        <v>1</v>
      </c>
      <c r="E55" s="181" t="s">
        <v>878</v>
      </c>
      <c r="G55" s="163"/>
      <c r="H55" s="164"/>
    </row>
    <row r="56" spans="1:8" x14ac:dyDescent="0.25">
      <c r="A56" s="179" t="s">
        <v>262</v>
      </c>
      <c r="B56" s="180" t="s">
        <v>261</v>
      </c>
      <c r="C56" s="168">
        <v>1040510000</v>
      </c>
      <c r="D56" s="181" t="s">
        <v>1</v>
      </c>
      <c r="E56" s="181" t="s">
        <v>879</v>
      </c>
      <c r="G56" s="1"/>
      <c r="H56" s="39"/>
    </row>
    <row r="57" spans="1:8" x14ac:dyDescent="0.25">
      <c r="A57" s="179" t="s">
        <v>264</v>
      </c>
      <c r="B57" s="180" t="s">
        <v>263</v>
      </c>
      <c r="C57" s="168">
        <v>1040511000</v>
      </c>
      <c r="D57" s="181" t="s">
        <v>1</v>
      </c>
      <c r="E57" s="181" t="s">
        <v>880</v>
      </c>
      <c r="G57" s="1"/>
      <c r="H57" s="146" t="s">
        <v>497</v>
      </c>
    </row>
    <row r="58" spans="1:8" x14ac:dyDescent="0.25">
      <c r="A58" s="179" t="s">
        <v>266</v>
      </c>
      <c r="B58" s="180" t="s">
        <v>265</v>
      </c>
      <c r="C58" s="168">
        <v>1040512000</v>
      </c>
      <c r="D58" s="181" t="s">
        <v>1</v>
      </c>
      <c r="E58" s="181" t="s">
        <v>881</v>
      </c>
      <c r="H58" s="147" t="s">
        <v>768</v>
      </c>
    </row>
    <row r="59" spans="1:8" x14ac:dyDescent="0.25">
      <c r="A59" s="179" t="s">
        <v>268</v>
      </c>
      <c r="B59" s="180" t="s">
        <v>267</v>
      </c>
      <c r="C59" s="168">
        <v>1040513000</v>
      </c>
      <c r="D59" s="181" t="s">
        <v>1</v>
      </c>
      <c r="E59" s="181" t="s">
        <v>882</v>
      </c>
      <c r="H59" s="147" t="s">
        <v>741</v>
      </c>
    </row>
    <row r="60" spans="1:8" x14ac:dyDescent="0.25">
      <c r="A60" s="179" t="s">
        <v>270</v>
      </c>
      <c r="B60" s="180" t="s">
        <v>883</v>
      </c>
      <c r="C60" s="168">
        <v>1040519000</v>
      </c>
      <c r="D60" s="181" t="s">
        <v>1</v>
      </c>
      <c r="E60" s="181" t="s">
        <v>884</v>
      </c>
      <c r="H60" s="147" t="s">
        <v>769</v>
      </c>
    </row>
    <row r="61" spans="1:8" x14ac:dyDescent="0.25">
      <c r="A61" s="179" t="s">
        <v>323</v>
      </c>
      <c r="B61" s="180" t="s">
        <v>269</v>
      </c>
      <c r="C61" s="168">
        <v>1040601000</v>
      </c>
      <c r="D61" s="181" t="s">
        <v>1</v>
      </c>
      <c r="E61" s="181" t="s">
        <v>885</v>
      </c>
      <c r="H61" s="147" t="s">
        <v>770</v>
      </c>
    </row>
    <row r="62" spans="1:8" x14ac:dyDescent="0.25">
      <c r="A62" s="179" t="s">
        <v>324</v>
      </c>
      <c r="B62" s="180" t="s">
        <v>271</v>
      </c>
      <c r="C62" s="168">
        <v>1040602000</v>
      </c>
      <c r="D62" s="181" t="s">
        <v>1</v>
      </c>
      <c r="E62" s="181" t="s">
        <v>886</v>
      </c>
      <c r="H62" s="147" t="s">
        <v>771</v>
      </c>
    </row>
    <row r="63" spans="1:8" x14ac:dyDescent="0.25">
      <c r="A63" s="179" t="s">
        <v>546</v>
      </c>
      <c r="B63" s="180" t="s">
        <v>22</v>
      </c>
      <c r="C63" s="168">
        <v>1060101000</v>
      </c>
      <c r="D63" s="181" t="s">
        <v>1</v>
      </c>
      <c r="E63" s="181" t="s">
        <v>887</v>
      </c>
      <c r="H63" s="147" t="s">
        <v>772</v>
      </c>
    </row>
    <row r="64" spans="1:8" x14ac:dyDescent="0.25">
      <c r="A64" s="179" t="s">
        <v>547</v>
      </c>
      <c r="B64" s="180" t="s">
        <v>353</v>
      </c>
      <c r="C64" s="168">
        <v>1060299000</v>
      </c>
      <c r="D64" s="181" t="s">
        <v>1</v>
      </c>
      <c r="E64" s="181" t="s">
        <v>888</v>
      </c>
      <c r="H64" s="147" t="s">
        <v>773</v>
      </c>
    </row>
    <row r="65" spans="1:8" x14ac:dyDescent="0.25">
      <c r="A65" s="179" t="s">
        <v>548</v>
      </c>
      <c r="B65" s="180" t="s">
        <v>354</v>
      </c>
      <c r="C65" s="168">
        <v>1060299100</v>
      </c>
      <c r="D65" s="181" t="s">
        <v>2</v>
      </c>
      <c r="E65" s="181" t="s">
        <v>889</v>
      </c>
      <c r="H65" s="147" t="s">
        <v>777</v>
      </c>
    </row>
    <row r="66" spans="1:8" x14ac:dyDescent="0.25">
      <c r="A66" s="179" t="s">
        <v>549</v>
      </c>
      <c r="B66" s="180" t="s">
        <v>279</v>
      </c>
      <c r="C66" s="168">
        <v>1060301000</v>
      </c>
      <c r="D66" s="181" t="s">
        <v>1</v>
      </c>
      <c r="E66" s="181" t="s">
        <v>890</v>
      </c>
      <c r="H66" s="147" t="s">
        <v>780</v>
      </c>
    </row>
    <row r="67" spans="1:8" x14ac:dyDescent="0.25">
      <c r="A67" s="179" t="s">
        <v>550</v>
      </c>
      <c r="B67" s="180" t="s">
        <v>355</v>
      </c>
      <c r="C67" s="168">
        <v>1060301100</v>
      </c>
      <c r="D67" s="181" t="s">
        <v>2</v>
      </c>
      <c r="E67" s="181" t="s">
        <v>891</v>
      </c>
      <c r="H67" s="147" t="s">
        <v>1306</v>
      </c>
    </row>
    <row r="68" spans="1:8" x14ac:dyDescent="0.25">
      <c r="A68" s="179" t="s">
        <v>551</v>
      </c>
      <c r="B68" s="180" t="s">
        <v>280</v>
      </c>
      <c r="C68" s="168">
        <v>1060304000</v>
      </c>
      <c r="D68" s="181" t="s">
        <v>1</v>
      </c>
      <c r="E68" s="181" t="s">
        <v>892</v>
      </c>
      <c r="H68" s="147" t="s">
        <v>781</v>
      </c>
    </row>
    <row r="69" spans="1:8" x14ac:dyDescent="0.25">
      <c r="A69" s="179" t="s">
        <v>552</v>
      </c>
      <c r="B69" s="180" t="s">
        <v>356</v>
      </c>
      <c r="C69" s="168">
        <v>1060304100</v>
      </c>
      <c r="D69" s="181" t="s">
        <v>2</v>
      </c>
      <c r="E69" s="181" t="s">
        <v>893</v>
      </c>
      <c r="H69" s="147" t="s">
        <v>1307</v>
      </c>
    </row>
    <row r="70" spans="1:8" x14ac:dyDescent="0.25">
      <c r="A70" s="179" t="s">
        <v>553</v>
      </c>
      <c r="B70" s="180" t="s">
        <v>274</v>
      </c>
      <c r="C70" s="168">
        <v>1060305000</v>
      </c>
      <c r="D70" s="181" t="s">
        <v>1</v>
      </c>
      <c r="E70" s="181" t="s">
        <v>894</v>
      </c>
      <c r="H70" s="147" t="s">
        <v>782</v>
      </c>
    </row>
    <row r="71" spans="1:8" x14ac:dyDescent="0.25">
      <c r="A71" s="179" t="s">
        <v>554</v>
      </c>
      <c r="B71" s="180" t="s">
        <v>357</v>
      </c>
      <c r="C71" s="168">
        <v>1060305100</v>
      </c>
      <c r="D71" s="181" t="s">
        <v>2</v>
      </c>
      <c r="E71" s="181" t="s">
        <v>895</v>
      </c>
      <c r="H71" s="147" t="s">
        <v>1308</v>
      </c>
    </row>
    <row r="72" spans="1:8" x14ac:dyDescent="0.25">
      <c r="A72" s="179" t="s">
        <v>555</v>
      </c>
      <c r="B72" s="180" t="s">
        <v>275</v>
      </c>
      <c r="C72" s="168">
        <v>1060401000</v>
      </c>
      <c r="D72" s="181" t="s">
        <v>1</v>
      </c>
      <c r="E72" s="181" t="s">
        <v>896</v>
      </c>
    </row>
    <row r="73" spans="1:8" x14ac:dyDescent="0.25">
      <c r="A73" s="179" t="s">
        <v>556</v>
      </c>
      <c r="B73" s="180" t="s">
        <v>358</v>
      </c>
      <c r="C73" s="168">
        <v>1060401100</v>
      </c>
      <c r="D73" s="181" t="s">
        <v>2</v>
      </c>
      <c r="E73" s="181" t="s">
        <v>897</v>
      </c>
    </row>
    <row r="74" spans="1:8" x14ac:dyDescent="0.25">
      <c r="A74" s="179" t="s">
        <v>557</v>
      </c>
      <c r="B74" s="180" t="s">
        <v>23</v>
      </c>
      <c r="C74" s="168">
        <v>1060499000</v>
      </c>
      <c r="D74" s="181" t="s">
        <v>1</v>
      </c>
      <c r="E74" s="181" t="s">
        <v>898</v>
      </c>
    </row>
    <row r="75" spans="1:8" x14ac:dyDescent="0.25">
      <c r="A75" s="179" t="s">
        <v>558</v>
      </c>
      <c r="B75" s="180" t="s">
        <v>359</v>
      </c>
      <c r="C75" s="168">
        <v>1060499100</v>
      </c>
      <c r="D75" s="181" t="s">
        <v>2</v>
      </c>
      <c r="E75" s="181" t="s">
        <v>899</v>
      </c>
    </row>
    <row r="76" spans="1:8" x14ac:dyDescent="0.25">
      <c r="A76" s="179" t="s">
        <v>559</v>
      </c>
      <c r="B76" s="180" t="s">
        <v>360</v>
      </c>
      <c r="C76" s="168">
        <v>1060501000</v>
      </c>
      <c r="D76" s="181" t="s">
        <v>1</v>
      </c>
      <c r="E76" s="181" t="s">
        <v>900</v>
      </c>
    </row>
    <row r="77" spans="1:8" x14ac:dyDescent="0.25">
      <c r="A77" s="179" t="s">
        <v>560</v>
      </c>
      <c r="B77" s="180" t="s">
        <v>361</v>
      </c>
      <c r="C77" s="168">
        <v>1060501100</v>
      </c>
      <c r="D77" s="181" t="s">
        <v>2</v>
      </c>
      <c r="E77" s="181" t="s">
        <v>901</v>
      </c>
    </row>
    <row r="78" spans="1:8" x14ac:dyDescent="0.25">
      <c r="A78" s="179" t="s">
        <v>561</v>
      </c>
      <c r="B78" s="180" t="s">
        <v>24</v>
      </c>
      <c r="C78" s="168">
        <v>1060502000</v>
      </c>
      <c r="D78" s="181" t="s">
        <v>1</v>
      </c>
      <c r="E78" s="181" t="s">
        <v>902</v>
      </c>
    </row>
    <row r="79" spans="1:8" x14ac:dyDescent="0.25">
      <c r="A79" s="179" t="s">
        <v>562</v>
      </c>
      <c r="B79" s="180" t="s">
        <v>362</v>
      </c>
      <c r="C79" s="168">
        <v>1060502100</v>
      </c>
      <c r="D79" s="181" t="s">
        <v>2</v>
      </c>
      <c r="E79" s="181" t="s">
        <v>903</v>
      </c>
    </row>
    <row r="80" spans="1:8" x14ac:dyDescent="0.25">
      <c r="A80" s="179" t="s">
        <v>563</v>
      </c>
      <c r="B80" s="180" t="s">
        <v>363</v>
      </c>
      <c r="C80" s="168">
        <v>1060503000</v>
      </c>
      <c r="D80" s="181" t="s">
        <v>1</v>
      </c>
      <c r="E80" s="181" t="s">
        <v>904</v>
      </c>
    </row>
    <row r="81" spans="1:5" x14ac:dyDescent="0.25">
      <c r="A81" s="179" t="s">
        <v>564</v>
      </c>
      <c r="B81" s="180" t="s">
        <v>364</v>
      </c>
      <c r="C81" s="168">
        <v>1060503100</v>
      </c>
      <c r="D81" s="181" t="s">
        <v>2</v>
      </c>
      <c r="E81" s="181" t="s">
        <v>905</v>
      </c>
    </row>
    <row r="82" spans="1:5" x14ac:dyDescent="0.25">
      <c r="A82" s="179" t="s">
        <v>565</v>
      </c>
      <c r="B82" s="180" t="s">
        <v>365</v>
      </c>
      <c r="C82" s="168">
        <v>1060504000</v>
      </c>
      <c r="D82" s="181" t="s">
        <v>1</v>
      </c>
      <c r="E82" s="181" t="s">
        <v>906</v>
      </c>
    </row>
    <row r="83" spans="1:5" x14ac:dyDescent="0.25">
      <c r="A83" s="179" t="s">
        <v>566</v>
      </c>
      <c r="B83" s="180" t="s">
        <v>366</v>
      </c>
      <c r="C83" s="168">
        <v>1060504100</v>
      </c>
      <c r="D83" s="181" t="s">
        <v>2</v>
      </c>
      <c r="E83" s="181" t="s">
        <v>907</v>
      </c>
    </row>
    <row r="84" spans="1:5" x14ac:dyDescent="0.25">
      <c r="A84" s="179" t="s">
        <v>567</v>
      </c>
      <c r="B84" s="180" t="s">
        <v>277</v>
      </c>
      <c r="C84" s="168">
        <v>1060505000</v>
      </c>
      <c r="D84" s="181" t="s">
        <v>1</v>
      </c>
      <c r="E84" s="181" t="s">
        <v>908</v>
      </c>
    </row>
    <row r="85" spans="1:5" x14ac:dyDescent="0.25">
      <c r="A85" s="179" t="s">
        <v>568</v>
      </c>
      <c r="B85" s="180" t="s">
        <v>367</v>
      </c>
      <c r="C85" s="168">
        <v>1060505100</v>
      </c>
      <c r="D85" s="181" t="s">
        <v>2</v>
      </c>
      <c r="E85" s="181" t="s">
        <v>909</v>
      </c>
    </row>
    <row r="86" spans="1:5" x14ac:dyDescent="0.25">
      <c r="A86" s="179" t="s">
        <v>569</v>
      </c>
      <c r="B86" s="180" t="s">
        <v>25</v>
      </c>
      <c r="C86" s="168">
        <v>1060507000</v>
      </c>
      <c r="D86" s="181" t="s">
        <v>1</v>
      </c>
      <c r="E86" s="181" t="s">
        <v>910</v>
      </c>
    </row>
    <row r="87" spans="1:5" x14ac:dyDescent="0.25">
      <c r="A87" s="179" t="s">
        <v>570</v>
      </c>
      <c r="B87" s="180" t="s">
        <v>368</v>
      </c>
      <c r="C87" s="168">
        <v>1060507100</v>
      </c>
      <c r="D87" s="181" t="s">
        <v>2</v>
      </c>
      <c r="E87" s="181" t="s">
        <v>911</v>
      </c>
    </row>
    <row r="88" spans="1:5" x14ac:dyDescent="0.25">
      <c r="A88" s="179" t="s">
        <v>571</v>
      </c>
      <c r="B88" s="180" t="s">
        <v>369</v>
      </c>
      <c r="C88" s="168">
        <v>1060508000</v>
      </c>
      <c r="D88" s="181" t="s">
        <v>1</v>
      </c>
      <c r="E88" s="181" t="s">
        <v>912</v>
      </c>
    </row>
    <row r="89" spans="1:5" x14ac:dyDescent="0.25">
      <c r="A89" s="179" t="s">
        <v>572</v>
      </c>
      <c r="B89" s="180" t="s">
        <v>370</v>
      </c>
      <c r="C89" s="168">
        <v>1060508100</v>
      </c>
      <c r="D89" s="181" t="s">
        <v>2</v>
      </c>
      <c r="E89" s="181" t="s">
        <v>913</v>
      </c>
    </row>
    <row r="90" spans="1:5" x14ac:dyDescent="0.25">
      <c r="A90" s="179" t="s">
        <v>573</v>
      </c>
      <c r="B90" s="180" t="s">
        <v>278</v>
      </c>
      <c r="C90" s="168">
        <v>1060509000</v>
      </c>
      <c r="D90" s="181" t="s">
        <v>1</v>
      </c>
      <c r="E90" s="181" t="s">
        <v>914</v>
      </c>
    </row>
    <row r="91" spans="1:5" x14ac:dyDescent="0.25">
      <c r="A91" s="179" t="s">
        <v>574</v>
      </c>
      <c r="B91" s="180" t="s">
        <v>371</v>
      </c>
      <c r="C91" s="168">
        <v>1060509100</v>
      </c>
      <c r="D91" s="181" t="s">
        <v>2</v>
      </c>
      <c r="E91" s="181" t="s">
        <v>915</v>
      </c>
    </row>
    <row r="92" spans="1:5" x14ac:dyDescent="0.25">
      <c r="A92" s="179" t="s">
        <v>575</v>
      </c>
      <c r="B92" s="180" t="s">
        <v>372</v>
      </c>
      <c r="C92" s="168">
        <v>1060510000</v>
      </c>
      <c r="D92" s="181" t="s">
        <v>1</v>
      </c>
      <c r="E92" s="181" t="s">
        <v>916</v>
      </c>
    </row>
    <row r="93" spans="1:5" x14ac:dyDescent="0.25">
      <c r="A93" s="179" t="s">
        <v>576</v>
      </c>
      <c r="B93" s="180" t="s">
        <v>373</v>
      </c>
      <c r="C93" s="168">
        <v>1060510100</v>
      </c>
      <c r="D93" s="181" t="s">
        <v>2</v>
      </c>
      <c r="E93" s="181" t="s">
        <v>917</v>
      </c>
    </row>
    <row r="94" spans="1:5" x14ac:dyDescent="0.25">
      <c r="A94" s="179" t="s">
        <v>577</v>
      </c>
      <c r="B94" s="180" t="s">
        <v>276</v>
      </c>
      <c r="C94" s="168">
        <v>1060511000</v>
      </c>
      <c r="D94" s="181" t="s">
        <v>1</v>
      </c>
      <c r="E94" s="181" t="s">
        <v>918</v>
      </c>
    </row>
    <row r="95" spans="1:5" x14ac:dyDescent="0.25">
      <c r="A95" s="179" t="s">
        <v>578</v>
      </c>
      <c r="B95" s="180" t="s">
        <v>374</v>
      </c>
      <c r="C95" s="168">
        <v>1060511100</v>
      </c>
      <c r="D95" s="181" t="s">
        <v>2</v>
      </c>
      <c r="E95" s="181" t="s">
        <v>919</v>
      </c>
    </row>
    <row r="96" spans="1:5" x14ac:dyDescent="0.25">
      <c r="A96" s="179" t="s">
        <v>579</v>
      </c>
      <c r="B96" s="180" t="s">
        <v>26</v>
      </c>
      <c r="C96" s="168">
        <v>1060513000</v>
      </c>
      <c r="D96" s="181" t="s">
        <v>1</v>
      </c>
      <c r="E96" s="181" t="s">
        <v>920</v>
      </c>
    </row>
    <row r="97" spans="1:5" x14ac:dyDescent="0.25">
      <c r="A97" s="179" t="s">
        <v>580</v>
      </c>
      <c r="B97" s="180" t="s">
        <v>375</v>
      </c>
      <c r="C97" s="168">
        <v>1060513100</v>
      </c>
      <c r="D97" s="181" t="s">
        <v>2</v>
      </c>
      <c r="E97" s="181" t="s">
        <v>921</v>
      </c>
    </row>
    <row r="98" spans="1:5" x14ac:dyDescent="0.25">
      <c r="A98" s="179" t="s">
        <v>581</v>
      </c>
      <c r="B98" s="180" t="s">
        <v>27</v>
      </c>
      <c r="C98" s="168">
        <v>1060514000</v>
      </c>
      <c r="D98" s="181" t="s">
        <v>1</v>
      </c>
      <c r="E98" s="181" t="s">
        <v>922</v>
      </c>
    </row>
    <row r="99" spans="1:5" x14ac:dyDescent="0.25">
      <c r="A99" s="179" t="s">
        <v>582</v>
      </c>
      <c r="B99" s="180" t="s">
        <v>376</v>
      </c>
      <c r="C99" s="168">
        <v>1060514100</v>
      </c>
      <c r="D99" s="181" t="s">
        <v>2</v>
      </c>
      <c r="E99" s="181" t="s">
        <v>923</v>
      </c>
    </row>
    <row r="100" spans="1:5" x14ac:dyDescent="0.25">
      <c r="A100" s="179" t="s">
        <v>583</v>
      </c>
      <c r="B100" s="180" t="s">
        <v>124</v>
      </c>
      <c r="C100" s="168">
        <v>1060599000</v>
      </c>
      <c r="D100" s="181" t="s">
        <v>1</v>
      </c>
      <c r="E100" s="181" t="s">
        <v>924</v>
      </c>
    </row>
    <row r="101" spans="1:5" x14ac:dyDescent="0.25">
      <c r="A101" s="179" t="s">
        <v>584</v>
      </c>
      <c r="B101" s="180" t="s">
        <v>377</v>
      </c>
      <c r="C101" s="168">
        <v>1060599100</v>
      </c>
      <c r="D101" s="181" t="s">
        <v>2</v>
      </c>
      <c r="E101" s="181" t="s">
        <v>925</v>
      </c>
    </row>
    <row r="102" spans="1:5" x14ac:dyDescent="0.25">
      <c r="A102" s="179" t="s">
        <v>585</v>
      </c>
      <c r="B102" s="180" t="s">
        <v>28</v>
      </c>
      <c r="C102" s="168">
        <v>1060601000</v>
      </c>
      <c r="D102" s="181" t="s">
        <v>1</v>
      </c>
      <c r="E102" s="181" t="s">
        <v>926</v>
      </c>
    </row>
    <row r="103" spans="1:5" x14ac:dyDescent="0.25">
      <c r="A103" s="179" t="s">
        <v>586</v>
      </c>
      <c r="B103" s="180" t="s">
        <v>378</v>
      </c>
      <c r="C103" s="168">
        <v>1060601100</v>
      </c>
      <c r="D103" s="181" t="s">
        <v>2</v>
      </c>
      <c r="E103" s="181" t="s">
        <v>927</v>
      </c>
    </row>
    <row r="104" spans="1:5" x14ac:dyDescent="0.25">
      <c r="A104" s="179" t="s">
        <v>587</v>
      </c>
      <c r="B104" s="180" t="s">
        <v>379</v>
      </c>
      <c r="C104" s="168">
        <v>1060603000</v>
      </c>
      <c r="D104" s="181" t="s">
        <v>1</v>
      </c>
      <c r="E104" s="181" t="s">
        <v>928</v>
      </c>
    </row>
    <row r="105" spans="1:5" x14ac:dyDescent="0.25">
      <c r="A105" s="179" t="s">
        <v>588</v>
      </c>
      <c r="B105" s="180" t="s">
        <v>380</v>
      </c>
      <c r="C105" s="168">
        <v>1060603100</v>
      </c>
      <c r="D105" s="181" t="s">
        <v>2</v>
      </c>
      <c r="E105" s="181" t="s">
        <v>929</v>
      </c>
    </row>
    <row r="106" spans="1:5" x14ac:dyDescent="0.25">
      <c r="A106" s="179" t="s">
        <v>589</v>
      </c>
      <c r="B106" s="180" t="s">
        <v>29</v>
      </c>
      <c r="C106" s="168">
        <v>1060604000</v>
      </c>
      <c r="D106" s="181" t="s">
        <v>1</v>
      </c>
      <c r="E106" s="181" t="s">
        <v>930</v>
      </c>
    </row>
    <row r="107" spans="1:5" x14ac:dyDescent="0.25">
      <c r="A107" s="179" t="s">
        <v>590</v>
      </c>
      <c r="B107" s="180" t="s">
        <v>381</v>
      </c>
      <c r="C107" s="168">
        <v>1060604100</v>
      </c>
      <c r="D107" s="181" t="s">
        <v>2</v>
      </c>
      <c r="E107" s="181" t="s">
        <v>931</v>
      </c>
    </row>
    <row r="108" spans="1:5" x14ac:dyDescent="0.25">
      <c r="A108" s="179" t="s">
        <v>591</v>
      </c>
      <c r="B108" s="180" t="s">
        <v>30</v>
      </c>
      <c r="C108" s="168">
        <v>1060699000</v>
      </c>
      <c r="D108" s="181" t="s">
        <v>1</v>
      </c>
      <c r="E108" s="181" t="s">
        <v>932</v>
      </c>
    </row>
    <row r="109" spans="1:5" x14ac:dyDescent="0.25">
      <c r="A109" s="179" t="s">
        <v>592</v>
      </c>
      <c r="B109" s="180" t="s">
        <v>382</v>
      </c>
      <c r="C109" s="168">
        <v>1060699100</v>
      </c>
      <c r="D109" s="181" t="s">
        <v>2</v>
      </c>
      <c r="E109" s="181" t="s">
        <v>933</v>
      </c>
    </row>
    <row r="110" spans="1:5" x14ac:dyDescent="0.25">
      <c r="A110" s="179" t="s">
        <v>593</v>
      </c>
      <c r="B110" s="180" t="s">
        <v>383</v>
      </c>
      <c r="C110" s="168">
        <v>1060701000</v>
      </c>
      <c r="D110" s="181" t="s">
        <v>1</v>
      </c>
      <c r="E110" s="181" t="s">
        <v>934</v>
      </c>
    </row>
    <row r="111" spans="1:5" x14ac:dyDescent="0.25">
      <c r="A111" s="179" t="s">
        <v>594</v>
      </c>
      <c r="B111" s="180" t="s">
        <v>384</v>
      </c>
      <c r="C111" s="168">
        <v>1060701100</v>
      </c>
      <c r="D111" s="181" t="s">
        <v>2</v>
      </c>
      <c r="E111" s="181" t="s">
        <v>935</v>
      </c>
    </row>
    <row r="112" spans="1:5" x14ac:dyDescent="0.25">
      <c r="A112" s="179" t="s">
        <v>595</v>
      </c>
      <c r="B112" s="180" t="s">
        <v>385</v>
      </c>
      <c r="C112" s="168">
        <v>1060702000</v>
      </c>
      <c r="D112" s="181" t="s">
        <v>1</v>
      </c>
      <c r="E112" s="181" t="s">
        <v>936</v>
      </c>
    </row>
    <row r="113" spans="1:5" x14ac:dyDescent="0.25">
      <c r="A113" s="179" t="s">
        <v>596</v>
      </c>
      <c r="B113" s="180" t="s">
        <v>386</v>
      </c>
      <c r="C113" s="168">
        <v>1060702100</v>
      </c>
      <c r="D113" s="181" t="s">
        <v>2</v>
      </c>
      <c r="E113" s="181" t="s">
        <v>937</v>
      </c>
    </row>
    <row r="114" spans="1:5" x14ac:dyDescent="0.25">
      <c r="A114" s="184" t="s">
        <v>938</v>
      </c>
      <c r="B114" s="185" t="s">
        <v>939</v>
      </c>
      <c r="C114" s="186">
        <v>1069801000</v>
      </c>
      <c r="D114" s="187" t="s">
        <v>1</v>
      </c>
      <c r="E114" s="187" t="s">
        <v>940</v>
      </c>
    </row>
    <row r="115" spans="1:5" x14ac:dyDescent="0.25">
      <c r="A115" s="184" t="s">
        <v>941</v>
      </c>
      <c r="B115" s="185" t="s">
        <v>942</v>
      </c>
      <c r="C115" s="186">
        <v>1069802000</v>
      </c>
      <c r="D115" s="187" t="s">
        <v>1</v>
      </c>
      <c r="E115" s="187" t="s">
        <v>943</v>
      </c>
    </row>
    <row r="116" spans="1:5" x14ac:dyDescent="0.25">
      <c r="A116" s="184" t="s">
        <v>944</v>
      </c>
      <c r="B116" s="185" t="s">
        <v>945</v>
      </c>
      <c r="C116" s="186">
        <v>1069803000</v>
      </c>
      <c r="D116" s="187" t="s">
        <v>1</v>
      </c>
      <c r="E116" s="187" t="s">
        <v>946</v>
      </c>
    </row>
    <row r="117" spans="1:5" x14ac:dyDescent="0.25">
      <c r="A117" s="179" t="s">
        <v>947</v>
      </c>
      <c r="B117" s="180" t="s">
        <v>948</v>
      </c>
      <c r="C117" s="168">
        <v>1069806000</v>
      </c>
      <c r="D117" s="181" t="s">
        <v>1</v>
      </c>
      <c r="E117" s="181" t="s">
        <v>949</v>
      </c>
    </row>
    <row r="118" spans="1:5" x14ac:dyDescent="0.25">
      <c r="A118" s="184" t="s">
        <v>597</v>
      </c>
      <c r="B118" s="185" t="s">
        <v>31</v>
      </c>
      <c r="C118" s="186">
        <v>1069899000</v>
      </c>
      <c r="D118" s="187" t="s">
        <v>1</v>
      </c>
      <c r="E118" s="187" t="s">
        <v>950</v>
      </c>
    </row>
    <row r="119" spans="1:5" x14ac:dyDescent="0.25">
      <c r="A119" s="179" t="s">
        <v>598</v>
      </c>
      <c r="B119" s="180" t="s">
        <v>387</v>
      </c>
      <c r="C119" s="168">
        <v>1069899100</v>
      </c>
      <c r="D119" s="181" t="s">
        <v>2</v>
      </c>
      <c r="E119" s="181" t="s">
        <v>951</v>
      </c>
    </row>
    <row r="120" spans="1:5" x14ac:dyDescent="0.25">
      <c r="A120" s="188" t="s">
        <v>952</v>
      </c>
      <c r="B120" s="180" t="s">
        <v>953</v>
      </c>
      <c r="C120" s="168">
        <v>1080102000</v>
      </c>
      <c r="D120" s="181" t="s">
        <v>1</v>
      </c>
      <c r="E120" s="181" t="s">
        <v>954</v>
      </c>
    </row>
    <row r="121" spans="1:5" x14ac:dyDescent="0.25">
      <c r="A121" s="188" t="s">
        <v>955</v>
      </c>
      <c r="B121" s="180" t="s">
        <v>956</v>
      </c>
      <c r="C121" s="168">
        <v>1080102100</v>
      </c>
      <c r="D121" s="181" t="s">
        <v>2</v>
      </c>
      <c r="E121" s="181" t="s">
        <v>957</v>
      </c>
    </row>
    <row r="122" spans="1:5" x14ac:dyDescent="0.25">
      <c r="A122" s="188" t="s">
        <v>958</v>
      </c>
      <c r="B122" s="180" t="s">
        <v>959</v>
      </c>
      <c r="C122" s="168">
        <v>1080199000</v>
      </c>
      <c r="D122" s="181" t="s">
        <v>1</v>
      </c>
      <c r="E122" s="181" t="s">
        <v>960</v>
      </c>
    </row>
    <row r="123" spans="1:5" x14ac:dyDescent="0.25">
      <c r="A123" s="179" t="s">
        <v>9</v>
      </c>
      <c r="B123" s="180" t="s">
        <v>122</v>
      </c>
      <c r="C123" s="168">
        <v>1990102000</v>
      </c>
      <c r="D123" s="181" t="s">
        <v>1</v>
      </c>
      <c r="E123" s="181" t="s">
        <v>961</v>
      </c>
    </row>
    <row r="124" spans="1:5" x14ac:dyDescent="0.25">
      <c r="A124" s="188" t="s">
        <v>962</v>
      </c>
      <c r="B124" s="180" t="s">
        <v>963</v>
      </c>
      <c r="C124" s="168">
        <v>1990101000</v>
      </c>
      <c r="D124" s="181" t="s">
        <v>1</v>
      </c>
      <c r="E124" s="181" t="s">
        <v>964</v>
      </c>
    </row>
    <row r="125" spans="1:5" x14ac:dyDescent="0.25">
      <c r="A125" s="179" t="s">
        <v>599</v>
      </c>
      <c r="B125" s="180" t="s">
        <v>238</v>
      </c>
      <c r="C125" s="168">
        <v>1990103000</v>
      </c>
      <c r="D125" s="181" t="s">
        <v>1</v>
      </c>
      <c r="E125" s="181" t="s">
        <v>965</v>
      </c>
    </row>
    <row r="126" spans="1:5" x14ac:dyDescent="0.25">
      <c r="A126" s="179" t="s">
        <v>12</v>
      </c>
      <c r="B126" s="180" t="s">
        <v>16</v>
      </c>
      <c r="C126" s="168">
        <v>1990104000</v>
      </c>
      <c r="D126" s="181" t="s">
        <v>1</v>
      </c>
      <c r="E126" s="181" t="s">
        <v>966</v>
      </c>
    </row>
    <row r="127" spans="1:5" x14ac:dyDescent="0.25">
      <c r="A127" s="179" t="s">
        <v>600</v>
      </c>
      <c r="B127" s="180" t="s">
        <v>21</v>
      </c>
      <c r="C127" s="168">
        <v>1990201000</v>
      </c>
      <c r="D127" s="181" t="s">
        <v>1</v>
      </c>
      <c r="E127" s="181" t="s">
        <v>967</v>
      </c>
    </row>
    <row r="128" spans="1:5" x14ac:dyDescent="0.25">
      <c r="A128" s="179" t="s">
        <v>601</v>
      </c>
      <c r="B128" s="180" t="s">
        <v>19</v>
      </c>
      <c r="C128" s="168">
        <v>1990202000</v>
      </c>
      <c r="D128" s="181" t="s">
        <v>1</v>
      </c>
      <c r="E128" s="181" t="s">
        <v>968</v>
      </c>
    </row>
    <row r="129" spans="1:9" x14ac:dyDescent="0.25">
      <c r="A129" s="179" t="s">
        <v>602</v>
      </c>
      <c r="B129" s="180" t="s">
        <v>272</v>
      </c>
      <c r="C129" s="168">
        <v>1990205000</v>
      </c>
      <c r="D129" s="181" t="s">
        <v>1</v>
      </c>
      <c r="E129" s="181" t="s">
        <v>969</v>
      </c>
    </row>
    <row r="130" spans="1:9" x14ac:dyDescent="0.25">
      <c r="A130" s="179" t="s">
        <v>603</v>
      </c>
      <c r="B130" s="180" t="s">
        <v>273</v>
      </c>
      <c r="C130" s="168">
        <v>1990299000</v>
      </c>
      <c r="D130" s="181" t="s">
        <v>1</v>
      </c>
      <c r="E130" s="181" t="s">
        <v>970</v>
      </c>
    </row>
    <row r="131" spans="1:9" x14ac:dyDescent="0.25">
      <c r="A131" s="179" t="s">
        <v>604</v>
      </c>
      <c r="B131" s="180" t="s">
        <v>20</v>
      </c>
      <c r="C131" s="168">
        <v>1990301000</v>
      </c>
      <c r="D131" s="181" t="s">
        <v>1</v>
      </c>
      <c r="E131" s="181" t="s">
        <v>971</v>
      </c>
    </row>
    <row r="132" spans="1:9" x14ac:dyDescent="0.25">
      <c r="A132" s="179" t="s">
        <v>605</v>
      </c>
      <c r="B132" s="180" t="s">
        <v>388</v>
      </c>
      <c r="C132" s="168">
        <v>1990302000</v>
      </c>
      <c r="D132" s="181" t="s">
        <v>1</v>
      </c>
      <c r="E132" s="181" t="s">
        <v>972</v>
      </c>
    </row>
    <row r="133" spans="1:9" x14ac:dyDescent="0.25">
      <c r="A133" s="179" t="s">
        <v>606</v>
      </c>
      <c r="B133" s="180" t="s">
        <v>44</v>
      </c>
      <c r="C133" s="168">
        <v>1999999000</v>
      </c>
      <c r="D133" s="181" t="s">
        <v>1</v>
      </c>
      <c r="E133" s="181" t="s">
        <v>973</v>
      </c>
    </row>
    <row r="134" spans="1:9" x14ac:dyDescent="0.25">
      <c r="A134" s="179" t="s">
        <v>974</v>
      </c>
      <c r="B134" s="180" t="s">
        <v>975</v>
      </c>
      <c r="C134" s="168">
        <v>1999999000</v>
      </c>
      <c r="D134" s="181" t="s">
        <v>1</v>
      </c>
      <c r="E134" s="181" t="s">
        <v>976</v>
      </c>
    </row>
    <row r="135" spans="1:9" x14ac:dyDescent="0.25">
      <c r="A135" s="179" t="s">
        <v>607</v>
      </c>
      <c r="B135" s="180" t="s">
        <v>389</v>
      </c>
      <c r="C135" s="168">
        <v>1999999100</v>
      </c>
      <c r="D135" s="181" t="s">
        <v>2</v>
      </c>
      <c r="E135" s="181" t="s">
        <v>977</v>
      </c>
    </row>
    <row r="136" spans="1:9" x14ac:dyDescent="0.25">
      <c r="A136" s="179" t="s">
        <v>608</v>
      </c>
      <c r="B136" s="180" t="s">
        <v>45</v>
      </c>
      <c r="C136" s="168">
        <v>2010101000</v>
      </c>
      <c r="D136" s="181" t="s">
        <v>2</v>
      </c>
      <c r="E136" s="181" t="s">
        <v>978</v>
      </c>
    </row>
    <row r="137" spans="1:9" x14ac:dyDescent="0.25">
      <c r="A137" s="179" t="s">
        <v>1312</v>
      </c>
      <c r="B137" s="180" t="s">
        <v>47</v>
      </c>
      <c r="C137" s="168">
        <v>2010102000</v>
      </c>
      <c r="D137" s="181" t="s">
        <v>2</v>
      </c>
      <c r="E137" s="181" t="s">
        <v>979</v>
      </c>
    </row>
    <row r="138" spans="1:9" x14ac:dyDescent="0.25">
      <c r="A138" s="179" t="s">
        <v>980</v>
      </c>
      <c r="B138" s="180" t="s">
        <v>47</v>
      </c>
      <c r="C138" s="168">
        <v>2010102000</v>
      </c>
      <c r="D138" s="181" t="s">
        <v>2</v>
      </c>
      <c r="E138" s="181" t="s">
        <v>979</v>
      </c>
    </row>
    <row r="139" spans="1:9" x14ac:dyDescent="0.25">
      <c r="A139" s="179" t="s">
        <v>609</v>
      </c>
      <c r="B139" s="180" t="s">
        <v>46</v>
      </c>
      <c r="C139" s="168">
        <v>2010104000</v>
      </c>
      <c r="D139" s="181" t="s">
        <v>2</v>
      </c>
      <c r="E139" s="181" t="s">
        <v>981</v>
      </c>
      <c r="F139" s="169"/>
      <c r="G139" s="170"/>
      <c r="H139" s="170"/>
      <c r="I139" s="170"/>
    </row>
    <row r="140" spans="1:9" x14ac:dyDescent="0.25">
      <c r="A140" s="179" t="s">
        <v>610</v>
      </c>
      <c r="B140" s="180" t="s">
        <v>390</v>
      </c>
      <c r="C140" s="168">
        <v>2010204000</v>
      </c>
      <c r="D140" s="181" t="s">
        <v>2</v>
      </c>
      <c r="E140" s="181" t="s">
        <v>982</v>
      </c>
      <c r="F140" s="169"/>
      <c r="G140" s="170"/>
      <c r="H140" s="170"/>
      <c r="I140" s="170"/>
    </row>
    <row r="141" spans="1:9" x14ac:dyDescent="0.25">
      <c r="A141" s="179" t="s">
        <v>611</v>
      </c>
      <c r="B141" s="180" t="s">
        <v>391</v>
      </c>
      <c r="C141" s="168">
        <v>2010205000</v>
      </c>
      <c r="D141" s="181" t="s">
        <v>2</v>
      </c>
      <c r="E141" s="181" t="s">
        <v>983</v>
      </c>
      <c r="F141" s="169"/>
      <c r="G141" s="170"/>
      <c r="H141" s="170"/>
      <c r="I141" s="170"/>
    </row>
    <row r="142" spans="1:9" x14ac:dyDescent="0.25">
      <c r="A142" s="179" t="s">
        <v>32</v>
      </c>
      <c r="B142" s="180" t="s">
        <v>4</v>
      </c>
      <c r="C142" s="168">
        <v>2020101000</v>
      </c>
      <c r="D142" s="181" t="s">
        <v>2</v>
      </c>
      <c r="E142" s="181" t="s">
        <v>984</v>
      </c>
      <c r="F142" s="169"/>
      <c r="G142" s="170"/>
      <c r="H142" s="170"/>
      <c r="I142" s="170"/>
    </row>
    <row r="143" spans="1:9" x14ac:dyDescent="0.25">
      <c r="A143" s="179" t="s">
        <v>785</v>
      </c>
      <c r="B143" s="180" t="s">
        <v>786</v>
      </c>
      <c r="C143" s="168">
        <v>2020101001</v>
      </c>
      <c r="D143" s="181" t="s">
        <v>2</v>
      </c>
      <c r="E143" s="181" t="s">
        <v>984</v>
      </c>
      <c r="F143" s="169"/>
      <c r="G143" s="170"/>
      <c r="H143" s="170"/>
      <c r="I143" s="170"/>
    </row>
    <row r="144" spans="1:9" x14ac:dyDescent="0.25">
      <c r="A144" s="179" t="s">
        <v>787</v>
      </c>
      <c r="B144" s="180" t="s">
        <v>788</v>
      </c>
      <c r="C144" s="168">
        <v>2020101002</v>
      </c>
      <c r="D144" s="181" t="s">
        <v>2</v>
      </c>
      <c r="E144" s="181" t="s">
        <v>984</v>
      </c>
      <c r="F144" s="171"/>
      <c r="G144" s="170"/>
      <c r="H144" s="170"/>
      <c r="I144" s="170"/>
    </row>
    <row r="145" spans="1:5" x14ac:dyDescent="0.25">
      <c r="A145" s="179" t="s">
        <v>789</v>
      </c>
      <c r="B145" s="180" t="s">
        <v>790</v>
      </c>
      <c r="C145" s="168">
        <v>2020101003</v>
      </c>
      <c r="D145" s="181" t="s">
        <v>2</v>
      </c>
      <c r="E145" s="181" t="s">
        <v>984</v>
      </c>
    </row>
    <row r="146" spans="1:5" x14ac:dyDescent="0.25">
      <c r="A146" s="179" t="s">
        <v>791</v>
      </c>
      <c r="B146" s="180" t="s">
        <v>792</v>
      </c>
      <c r="C146" s="168">
        <v>2020101004</v>
      </c>
      <c r="D146" s="181" t="s">
        <v>2</v>
      </c>
      <c r="E146" s="181" t="s">
        <v>984</v>
      </c>
    </row>
    <row r="147" spans="1:5" x14ac:dyDescent="0.25">
      <c r="A147" s="179" t="s">
        <v>793</v>
      </c>
      <c r="B147" s="180" t="s">
        <v>794</v>
      </c>
      <c r="C147" s="168">
        <v>2020101005</v>
      </c>
      <c r="D147" s="181" t="s">
        <v>2</v>
      </c>
      <c r="E147" s="181" t="s">
        <v>984</v>
      </c>
    </row>
    <row r="148" spans="1:5" x14ac:dyDescent="0.25">
      <c r="A148" s="179" t="s">
        <v>795</v>
      </c>
      <c r="B148" s="180" t="s">
        <v>796</v>
      </c>
      <c r="C148" s="168">
        <v>2020101006</v>
      </c>
      <c r="D148" s="181" t="s">
        <v>2</v>
      </c>
      <c r="E148" s="181" t="s">
        <v>984</v>
      </c>
    </row>
    <row r="149" spans="1:5" x14ac:dyDescent="0.25">
      <c r="A149" s="179" t="s">
        <v>33</v>
      </c>
      <c r="B149" s="180" t="s">
        <v>48</v>
      </c>
      <c r="C149" s="168">
        <v>2020102000</v>
      </c>
      <c r="D149" s="181" t="s">
        <v>2</v>
      </c>
      <c r="E149" s="181" t="s">
        <v>985</v>
      </c>
    </row>
    <row r="150" spans="1:5" x14ac:dyDescent="0.25">
      <c r="A150" s="179" t="s">
        <v>325</v>
      </c>
      <c r="B150" s="180" t="s">
        <v>392</v>
      </c>
      <c r="C150" s="168">
        <v>2020102001</v>
      </c>
      <c r="D150" s="181" t="s">
        <v>2</v>
      </c>
      <c r="E150" s="181" t="s">
        <v>985</v>
      </c>
    </row>
    <row r="151" spans="1:5" x14ac:dyDescent="0.25">
      <c r="A151" s="179" t="s">
        <v>326</v>
      </c>
      <c r="B151" s="180" t="s">
        <v>393</v>
      </c>
      <c r="C151" s="168">
        <v>2020102002</v>
      </c>
      <c r="D151" s="181" t="s">
        <v>2</v>
      </c>
      <c r="E151" s="181" t="s">
        <v>985</v>
      </c>
    </row>
    <row r="152" spans="1:5" x14ac:dyDescent="0.25">
      <c r="A152" s="179" t="s">
        <v>486</v>
      </c>
      <c r="B152" s="180" t="s">
        <v>394</v>
      </c>
      <c r="C152" s="168">
        <v>2020102003</v>
      </c>
      <c r="D152" s="181" t="s">
        <v>2</v>
      </c>
      <c r="E152" s="181" t="s">
        <v>985</v>
      </c>
    </row>
    <row r="153" spans="1:5" x14ac:dyDescent="0.25">
      <c r="A153" s="179" t="s">
        <v>327</v>
      </c>
      <c r="B153" s="180" t="s">
        <v>395</v>
      </c>
      <c r="C153" s="168">
        <v>2020102004</v>
      </c>
      <c r="D153" s="181" t="s">
        <v>2</v>
      </c>
      <c r="E153" s="181" t="s">
        <v>985</v>
      </c>
    </row>
    <row r="154" spans="1:5" x14ac:dyDescent="0.25">
      <c r="A154" s="179" t="s">
        <v>328</v>
      </c>
      <c r="B154" s="180" t="s">
        <v>487</v>
      </c>
      <c r="C154" s="168">
        <v>2020102005</v>
      </c>
      <c r="D154" s="181" t="s">
        <v>2</v>
      </c>
      <c r="E154" s="181" t="s">
        <v>985</v>
      </c>
    </row>
    <row r="155" spans="1:5" x14ac:dyDescent="0.25">
      <c r="A155" s="179" t="s">
        <v>488</v>
      </c>
      <c r="B155" s="180" t="s">
        <v>489</v>
      </c>
      <c r="C155" s="168">
        <v>2020102006</v>
      </c>
      <c r="D155" s="181" t="s">
        <v>2</v>
      </c>
      <c r="E155" s="181" t="s">
        <v>985</v>
      </c>
    </row>
    <row r="156" spans="1:5" x14ac:dyDescent="0.25">
      <c r="A156" s="179" t="s">
        <v>490</v>
      </c>
      <c r="B156" s="180" t="s">
        <v>491</v>
      </c>
      <c r="C156" s="168">
        <v>2020102007</v>
      </c>
      <c r="D156" s="181" t="s">
        <v>2</v>
      </c>
      <c r="E156" s="181" t="s">
        <v>985</v>
      </c>
    </row>
    <row r="157" spans="1:5" x14ac:dyDescent="0.25">
      <c r="A157" s="179" t="s">
        <v>492</v>
      </c>
      <c r="B157" s="180" t="s">
        <v>493</v>
      </c>
      <c r="C157" s="168">
        <v>2020102008</v>
      </c>
      <c r="D157" s="181" t="s">
        <v>2</v>
      </c>
      <c r="E157" s="181" t="s">
        <v>985</v>
      </c>
    </row>
    <row r="158" spans="1:5" x14ac:dyDescent="0.25">
      <c r="A158" s="179" t="s">
        <v>34</v>
      </c>
      <c r="B158" s="180" t="s">
        <v>396</v>
      </c>
      <c r="C158" s="168">
        <v>2020103000</v>
      </c>
      <c r="D158" s="181" t="s">
        <v>2</v>
      </c>
      <c r="E158" s="181" t="s">
        <v>986</v>
      </c>
    </row>
    <row r="159" spans="1:5" x14ac:dyDescent="0.25">
      <c r="A159" s="179" t="s">
        <v>329</v>
      </c>
      <c r="B159" s="180" t="s">
        <v>397</v>
      </c>
      <c r="C159" s="168">
        <v>2020103001</v>
      </c>
      <c r="D159" s="181" t="s">
        <v>2</v>
      </c>
      <c r="E159" s="181" t="s">
        <v>986</v>
      </c>
    </row>
    <row r="160" spans="1:5" x14ac:dyDescent="0.25">
      <c r="A160" s="179" t="s">
        <v>330</v>
      </c>
      <c r="B160" s="180" t="s">
        <v>398</v>
      </c>
      <c r="C160" s="168">
        <v>2020103002</v>
      </c>
      <c r="D160" s="181" t="s">
        <v>2</v>
      </c>
      <c r="E160" s="181" t="s">
        <v>986</v>
      </c>
    </row>
    <row r="161" spans="1:5" x14ac:dyDescent="0.25">
      <c r="A161" s="179" t="s">
        <v>331</v>
      </c>
      <c r="B161" s="180" t="s">
        <v>399</v>
      </c>
      <c r="C161" s="168">
        <v>2020103003</v>
      </c>
      <c r="D161" s="181" t="s">
        <v>2</v>
      </c>
      <c r="E161" s="181" t="s">
        <v>986</v>
      </c>
    </row>
    <row r="162" spans="1:5" x14ac:dyDescent="0.25">
      <c r="A162" s="179" t="s">
        <v>494</v>
      </c>
      <c r="B162" s="180" t="s">
        <v>495</v>
      </c>
      <c r="C162" s="168">
        <v>2020103004</v>
      </c>
      <c r="D162" s="181" t="s">
        <v>2</v>
      </c>
      <c r="E162" s="181" t="s">
        <v>986</v>
      </c>
    </row>
    <row r="163" spans="1:5" x14ac:dyDescent="0.25">
      <c r="A163" s="179" t="s">
        <v>496</v>
      </c>
      <c r="B163" s="180" t="s">
        <v>614</v>
      </c>
      <c r="C163" s="168">
        <v>2020103005</v>
      </c>
      <c r="D163" s="181" t="s">
        <v>2</v>
      </c>
      <c r="E163" s="181" t="s">
        <v>986</v>
      </c>
    </row>
    <row r="164" spans="1:5" x14ac:dyDescent="0.25">
      <c r="A164" s="179" t="s">
        <v>35</v>
      </c>
      <c r="B164" s="180" t="s">
        <v>400</v>
      </c>
      <c r="C164" s="168">
        <v>2020104000</v>
      </c>
      <c r="D164" s="181" t="s">
        <v>2</v>
      </c>
      <c r="E164" s="181" t="s">
        <v>987</v>
      </c>
    </row>
    <row r="165" spans="1:5" x14ac:dyDescent="0.25">
      <c r="A165" s="179" t="s">
        <v>36</v>
      </c>
      <c r="B165" s="180" t="s">
        <v>282</v>
      </c>
      <c r="C165" s="168">
        <v>2020105000</v>
      </c>
      <c r="D165" s="181" t="s">
        <v>2</v>
      </c>
      <c r="E165" s="181" t="s">
        <v>988</v>
      </c>
    </row>
    <row r="166" spans="1:5" x14ac:dyDescent="0.25">
      <c r="A166" s="189" t="s">
        <v>802</v>
      </c>
      <c r="B166" s="180" t="s">
        <v>803</v>
      </c>
      <c r="C166" s="168">
        <v>2020106000</v>
      </c>
      <c r="D166" s="181" t="s">
        <v>2</v>
      </c>
      <c r="E166" s="190" t="s">
        <v>989</v>
      </c>
    </row>
    <row r="167" spans="1:5" x14ac:dyDescent="0.25">
      <c r="A167" s="179" t="s">
        <v>612</v>
      </c>
      <c r="B167" s="180" t="s">
        <v>613</v>
      </c>
      <c r="C167" s="168">
        <v>2020109000</v>
      </c>
      <c r="D167" s="181" t="s">
        <v>2</v>
      </c>
      <c r="E167" s="181" t="s">
        <v>990</v>
      </c>
    </row>
    <row r="168" spans="1:5" x14ac:dyDescent="0.25">
      <c r="A168" s="179" t="s">
        <v>615</v>
      </c>
      <c r="B168" s="180" t="s">
        <v>49</v>
      </c>
      <c r="C168" s="168">
        <v>2030101000</v>
      </c>
      <c r="D168" s="181" t="s">
        <v>2</v>
      </c>
      <c r="E168" s="181" t="s">
        <v>991</v>
      </c>
    </row>
    <row r="169" spans="1:5" x14ac:dyDescent="0.25">
      <c r="A169" s="179" t="s">
        <v>616</v>
      </c>
      <c r="B169" s="180" t="s">
        <v>401</v>
      </c>
      <c r="C169" s="168">
        <v>2030103000</v>
      </c>
      <c r="D169" s="181" t="s">
        <v>2</v>
      </c>
      <c r="E169" s="181" t="s">
        <v>992</v>
      </c>
    </row>
    <row r="170" spans="1:5" x14ac:dyDescent="0.25">
      <c r="A170" s="179" t="s">
        <v>617</v>
      </c>
      <c r="B170" s="180" t="s">
        <v>283</v>
      </c>
      <c r="C170" s="168">
        <v>2030105000</v>
      </c>
      <c r="D170" s="181" t="s">
        <v>2</v>
      </c>
      <c r="E170" s="181" t="s">
        <v>993</v>
      </c>
    </row>
    <row r="171" spans="1:5" x14ac:dyDescent="0.25">
      <c r="A171" s="183" t="s">
        <v>994</v>
      </c>
      <c r="B171" s="180" t="s">
        <v>995</v>
      </c>
      <c r="C171" s="168">
        <v>2040101000</v>
      </c>
      <c r="D171" s="181" t="s">
        <v>2</v>
      </c>
      <c r="E171" s="181" t="s">
        <v>996</v>
      </c>
    </row>
    <row r="172" spans="1:5" x14ac:dyDescent="0.25">
      <c r="A172" s="179" t="s">
        <v>618</v>
      </c>
      <c r="B172" s="180" t="s">
        <v>402</v>
      </c>
      <c r="C172" s="168">
        <v>2040104000</v>
      </c>
      <c r="D172" s="181" t="s">
        <v>2</v>
      </c>
      <c r="E172" s="181" t="s">
        <v>997</v>
      </c>
    </row>
    <row r="173" spans="1:5" x14ac:dyDescent="0.25">
      <c r="A173" s="183" t="s">
        <v>783</v>
      </c>
      <c r="B173" s="180" t="s">
        <v>998</v>
      </c>
      <c r="C173" s="168">
        <v>2040108000</v>
      </c>
      <c r="D173" s="181" t="s">
        <v>2</v>
      </c>
      <c r="E173" s="181" t="s">
        <v>999</v>
      </c>
    </row>
    <row r="174" spans="1:5" x14ac:dyDescent="0.25">
      <c r="A174" s="179" t="s">
        <v>38</v>
      </c>
      <c r="B174" s="180" t="s">
        <v>1000</v>
      </c>
      <c r="C174" s="168">
        <v>2050199000</v>
      </c>
      <c r="D174" s="181" t="s">
        <v>2</v>
      </c>
      <c r="E174" s="181" t="s">
        <v>1001</v>
      </c>
    </row>
    <row r="175" spans="1:5" x14ac:dyDescent="0.25">
      <c r="A175" s="179" t="s">
        <v>1002</v>
      </c>
      <c r="B175" s="180" t="s">
        <v>799</v>
      </c>
      <c r="C175" s="168">
        <v>2060102000</v>
      </c>
      <c r="D175" s="181" t="s">
        <v>2</v>
      </c>
      <c r="E175" s="181" t="s">
        <v>1003</v>
      </c>
    </row>
    <row r="176" spans="1:5" x14ac:dyDescent="0.25">
      <c r="A176" s="179" t="s">
        <v>1004</v>
      </c>
      <c r="B176" s="180" t="s">
        <v>799</v>
      </c>
      <c r="C176" s="168">
        <v>2060102000</v>
      </c>
      <c r="D176" s="181" t="s">
        <v>2</v>
      </c>
      <c r="E176" s="181" t="s">
        <v>1003</v>
      </c>
    </row>
    <row r="177" spans="1:5" x14ac:dyDescent="0.25">
      <c r="A177" s="179" t="s">
        <v>37</v>
      </c>
      <c r="B177" s="180" t="s">
        <v>50</v>
      </c>
      <c r="C177" s="168">
        <v>2999999000</v>
      </c>
      <c r="D177" s="181" t="s">
        <v>2</v>
      </c>
      <c r="E177" s="181" t="s">
        <v>1005</v>
      </c>
    </row>
    <row r="178" spans="1:5" x14ac:dyDescent="0.25">
      <c r="A178" s="179" t="s">
        <v>621</v>
      </c>
      <c r="B178" s="180" t="s">
        <v>622</v>
      </c>
      <c r="C178" s="168">
        <v>3010101000</v>
      </c>
      <c r="D178" s="181" t="s">
        <v>2</v>
      </c>
      <c r="E178" s="181" t="s">
        <v>1006</v>
      </c>
    </row>
    <row r="179" spans="1:5" x14ac:dyDescent="0.25">
      <c r="A179" s="179" t="s">
        <v>623</v>
      </c>
      <c r="B179" s="180" t="s">
        <v>624</v>
      </c>
      <c r="C179" s="168">
        <v>3010101000</v>
      </c>
      <c r="D179" s="181" t="s">
        <v>2</v>
      </c>
      <c r="E179" s="181" t="s">
        <v>1006</v>
      </c>
    </row>
    <row r="180" spans="1:5" x14ac:dyDescent="0.25">
      <c r="A180" s="179" t="s">
        <v>625</v>
      </c>
      <c r="B180" s="180" t="s">
        <v>405</v>
      </c>
      <c r="C180" s="168">
        <v>3030101000</v>
      </c>
      <c r="D180" s="181" t="s">
        <v>2</v>
      </c>
      <c r="E180" s="181" t="s">
        <v>1007</v>
      </c>
    </row>
    <row r="181" spans="1:5" x14ac:dyDescent="0.25">
      <c r="A181" s="179" t="s">
        <v>1008</v>
      </c>
      <c r="B181" s="180" t="s">
        <v>1009</v>
      </c>
      <c r="C181" s="168">
        <v>4020199099</v>
      </c>
      <c r="D181" s="181" t="s">
        <v>2</v>
      </c>
      <c r="E181" s="181" t="s">
        <v>1010</v>
      </c>
    </row>
    <row r="182" spans="1:5" x14ac:dyDescent="0.25">
      <c r="A182" s="179" t="s">
        <v>39</v>
      </c>
      <c r="B182" s="180" t="s">
        <v>1011</v>
      </c>
      <c r="C182" s="168">
        <v>4020199099</v>
      </c>
      <c r="D182" s="181" t="s">
        <v>2</v>
      </c>
      <c r="E182" s="181" t="s">
        <v>1012</v>
      </c>
    </row>
    <row r="183" spans="1:5" x14ac:dyDescent="0.25">
      <c r="A183" s="179" t="s">
        <v>284</v>
      </c>
      <c r="B183" s="180" t="s">
        <v>1013</v>
      </c>
      <c r="C183" s="168">
        <v>4020199099</v>
      </c>
      <c r="D183" s="181" t="s">
        <v>2</v>
      </c>
      <c r="E183" s="181" t="s">
        <v>1014</v>
      </c>
    </row>
    <row r="184" spans="1:5" x14ac:dyDescent="0.25">
      <c r="A184" s="179" t="s">
        <v>40</v>
      </c>
      <c r="B184" s="180" t="s">
        <v>406</v>
      </c>
      <c r="C184" s="168">
        <v>4020199099</v>
      </c>
      <c r="D184" s="181" t="s">
        <v>2</v>
      </c>
      <c r="E184" s="181" t="s">
        <v>1015</v>
      </c>
    </row>
    <row r="185" spans="1:5" x14ac:dyDescent="0.25">
      <c r="A185" s="179" t="s">
        <v>41</v>
      </c>
      <c r="B185" s="180" t="s">
        <v>1016</v>
      </c>
      <c r="C185" s="168">
        <v>4020199099</v>
      </c>
      <c r="D185" s="181" t="s">
        <v>2</v>
      </c>
      <c r="E185" s="181" t="s">
        <v>1017</v>
      </c>
    </row>
    <row r="186" spans="1:5" x14ac:dyDescent="0.25">
      <c r="A186" s="179" t="s">
        <v>42</v>
      </c>
      <c r="B186" s="180" t="s">
        <v>1018</v>
      </c>
      <c r="C186" s="168">
        <v>4020199099</v>
      </c>
      <c r="D186" s="181" t="s">
        <v>2</v>
      </c>
      <c r="E186" s="181" t="s">
        <v>1019</v>
      </c>
    </row>
    <row r="187" spans="1:5" x14ac:dyDescent="0.25">
      <c r="A187" s="179" t="s">
        <v>43</v>
      </c>
      <c r="B187" s="180" t="s">
        <v>407</v>
      </c>
      <c r="C187" s="168">
        <v>4020199099</v>
      </c>
      <c r="D187" s="181" t="s">
        <v>2</v>
      </c>
      <c r="E187" s="181" t="s">
        <v>1020</v>
      </c>
    </row>
    <row r="188" spans="1:5" x14ac:dyDescent="0.25">
      <c r="A188" s="179" t="s">
        <v>51</v>
      </c>
      <c r="B188" s="180" t="s">
        <v>408</v>
      </c>
      <c r="C188" s="168">
        <v>4020199099</v>
      </c>
      <c r="D188" s="181" t="s">
        <v>2</v>
      </c>
      <c r="E188" s="181" t="s">
        <v>1021</v>
      </c>
    </row>
    <row r="189" spans="1:5" x14ac:dyDescent="0.25">
      <c r="A189" s="179" t="s">
        <v>52</v>
      </c>
      <c r="B189" s="180" t="s">
        <v>409</v>
      </c>
      <c r="C189" s="168">
        <v>4020199099</v>
      </c>
      <c r="D189" s="181" t="s">
        <v>2</v>
      </c>
      <c r="E189" s="181" t="s">
        <v>1022</v>
      </c>
    </row>
    <row r="190" spans="1:5" x14ac:dyDescent="0.25">
      <c r="A190" s="179" t="s">
        <v>53</v>
      </c>
      <c r="B190" s="180" t="s">
        <v>410</v>
      </c>
      <c r="C190" s="168">
        <v>4020199099</v>
      </c>
      <c r="D190" s="181" t="s">
        <v>2</v>
      </c>
      <c r="E190" s="181" t="s">
        <v>1023</v>
      </c>
    </row>
    <row r="191" spans="1:5" x14ac:dyDescent="0.25">
      <c r="A191" s="179" t="s">
        <v>1024</v>
      </c>
      <c r="B191" s="180" t="s">
        <v>1025</v>
      </c>
      <c r="C191" s="168">
        <v>4020205000</v>
      </c>
      <c r="D191" s="181" t="s">
        <v>2</v>
      </c>
      <c r="E191" s="181" t="s">
        <v>1026</v>
      </c>
    </row>
    <row r="192" spans="1:5" x14ac:dyDescent="0.25">
      <c r="A192" s="179" t="s">
        <v>55</v>
      </c>
      <c r="B192" s="180" t="s">
        <v>411</v>
      </c>
      <c r="C192" s="168">
        <v>4020205001</v>
      </c>
      <c r="D192" s="181" t="s">
        <v>2</v>
      </c>
      <c r="E192" s="181" t="s">
        <v>1027</v>
      </c>
    </row>
    <row r="193" spans="1:5" x14ac:dyDescent="0.25">
      <c r="A193" s="179" t="s">
        <v>56</v>
      </c>
      <c r="B193" s="180" t="s">
        <v>412</v>
      </c>
      <c r="C193" s="168">
        <v>4020205002</v>
      </c>
      <c r="D193" s="181" t="s">
        <v>2</v>
      </c>
      <c r="E193" s="181" t="s">
        <v>1028</v>
      </c>
    </row>
    <row r="194" spans="1:5" x14ac:dyDescent="0.25">
      <c r="A194" s="179" t="s">
        <v>57</v>
      </c>
      <c r="B194" s="180" t="s">
        <v>413</v>
      </c>
      <c r="C194" s="168">
        <v>4020205003</v>
      </c>
      <c r="D194" s="181" t="s">
        <v>2</v>
      </c>
      <c r="E194" s="181" t="s">
        <v>1029</v>
      </c>
    </row>
    <row r="195" spans="1:5" x14ac:dyDescent="0.25">
      <c r="A195" s="179" t="s">
        <v>58</v>
      </c>
      <c r="B195" s="180" t="s">
        <v>66</v>
      </c>
      <c r="C195" s="168">
        <v>4020205004</v>
      </c>
      <c r="D195" s="181" t="s">
        <v>2</v>
      </c>
      <c r="E195" s="181" t="s">
        <v>1030</v>
      </c>
    </row>
    <row r="196" spans="1:5" x14ac:dyDescent="0.25">
      <c r="A196" s="179" t="s">
        <v>1031</v>
      </c>
      <c r="B196" s="180" t="s">
        <v>1032</v>
      </c>
      <c r="C196" s="168">
        <v>4020205005</v>
      </c>
      <c r="D196" s="181" t="s">
        <v>2</v>
      </c>
      <c r="E196" s="181" t="s">
        <v>1033</v>
      </c>
    </row>
    <row r="197" spans="1:5" x14ac:dyDescent="0.25">
      <c r="A197" s="179" t="s">
        <v>59</v>
      </c>
      <c r="B197" s="180" t="s">
        <v>414</v>
      </c>
      <c r="C197" s="168">
        <v>4020213000</v>
      </c>
      <c r="D197" s="181" t="s">
        <v>2</v>
      </c>
      <c r="E197" s="181" t="s">
        <v>1034</v>
      </c>
    </row>
    <row r="198" spans="1:5" x14ac:dyDescent="0.25">
      <c r="A198" s="179" t="s">
        <v>626</v>
      </c>
      <c r="B198" s="180" t="s">
        <v>67</v>
      </c>
      <c r="C198" s="168">
        <v>4020221000</v>
      </c>
      <c r="D198" s="181" t="s">
        <v>2</v>
      </c>
      <c r="E198" s="181" t="s">
        <v>1035</v>
      </c>
    </row>
    <row r="199" spans="1:5" x14ac:dyDescent="0.25">
      <c r="A199" s="179" t="s">
        <v>54</v>
      </c>
      <c r="B199" s="180" t="s">
        <v>415</v>
      </c>
      <c r="C199" s="168">
        <v>4020223000</v>
      </c>
      <c r="D199" s="181" t="s">
        <v>2</v>
      </c>
      <c r="E199" s="181" t="s">
        <v>1036</v>
      </c>
    </row>
    <row r="200" spans="1:5" x14ac:dyDescent="0.25">
      <c r="A200" s="179" t="s">
        <v>627</v>
      </c>
      <c r="B200" s="180" t="s">
        <v>416</v>
      </c>
      <c r="C200" s="168">
        <v>4030101000</v>
      </c>
      <c r="D200" s="181" t="s">
        <v>2</v>
      </c>
      <c r="E200" s="181" t="s">
        <v>1037</v>
      </c>
    </row>
    <row r="201" spans="1:5" x14ac:dyDescent="0.25">
      <c r="A201" s="179" t="s">
        <v>628</v>
      </c>
      <c r="B201" s="180" t="s">
        <v>285</v>
      </c>
      <c r="C201" s="168">
        <v>4030103000</v>
      </c>
      <c r="D201" s="181" t="s">
        <v>2</v>
      </c>
      <c r="E201" s="181" t="s">
        <v>1038</v>
      </c>
    </row>
    <row r="202" spans="1:5" x14ac:dyDescent="0.25">
      <c r="A202" s="179" t="s">
        <v>629</v>
      </c>
      <c r="B202" s="180" t="s">
        <v>417</v>
      </c>
      <c r="C202" s="168">
        <v>4030105000</v>
      </c>
      <c r="D202" s="181" t="s">
        <v>2</v>
      </c>
      <c r="E202" s="181" t="s">
        <v>1039</v>
      </c>
    </row>
    <row r="203" spans="1:5" x14ac:dyDescent="0.25">
      <c r="A203" s="179" t="s">
        <v>630</v>
      </c>
      <c r="B203" s="180" t="s">
        <v>418</v>
      </c>
      <c r="C203" s="168">
        <v>4030106000</v>
      </c>
      <c r="D203" s="181" t="s">
        <v>2</v>
      </c>
      <c r="E203" s="181" t="s">
        <v>1040</v>
      </c>
    </row>
    <row r="204" spans="1:5" x14ac:dyDescent="0.25">
      <c r="A204" s="179" t="s">
        <v>631</v>
      </c>
      <c r="B204" s="180" t="s">
        <v>419</v>
      </c>
      <c r="C204" s="168">
        <v>4030107000</v>
      </c>
      <c r="D204" s="181" t="s">
        <v>2</v>
      </c>
      <c r="E204" s="181" t="s">
        <v>1041</v>
      </c>
    </row>
    <row r="205" spans="1:5" x14ac:dyDescent="0.25">
      <c r="A205" s="191" t="s">
        <v>61</v>
      </c>
      <c r="B205" s="192" t="s">
        <v>420</v>
      </c>
      <c r="C205" s="193">
        <v>4060102000</v>
      </c>
      <c r="D205" s="194" t="s">
        <v>2</v>
      </c>
      <c r="E205" s="194" t="s">
        <v>1042</v>
      </c>
    </row>
    <row r="206" spans="1:5" x14ac:dyDescent="0.25">
      <c r="A206" s="179" t="s">
        <v>60</v>
      </c>
      <c r="B206" s="180" t="s">
        <v>1043</v>
      </c>
      <c r="C206" s="168">
        <v>4060999000</v>
      </c>
      <c r="D206" s="181" t="s">
        <v>2</v>
      </c>
      <c r="E206" s="181" t="s">
        <v>1044</v>
      </c>
    </row>
    <row r="207" spans="1:5" x14ac:dyDescent="0.25">
      <c r="A207" s="179" t="s">
        <v>1045</v>
      </c>
      <c r="B207" s="180" t="s">
        <v>1046</v>
      </c>
      <c r="C207" s="168">
        <v>4060999000</v>
      </c>
      <c r="D207" s="181" t="s">
        <v>2</v>
      </c>
      <c r="E207" s="181" t="s">
        <v>1047</v>
      </c>
    </row>
    <row r="208" spans="1:5" x14ac:dyDescent="0.25">
      <c r="A208" s="179" t="s">
        <v>62</v>
      </c>
      <c r="B208" s="180" t="s">
        <v>1048</v>
      </c>
      <c r="C208" s="168">
        <v>4060999000</v>
      </c>
      <c r="D208" s="181" t="s">
        <v>2</v>
      </c>
      <c r="E208" s="181" t="s">
        <v>1049</v>
      </c>
    </row>
    <row r="209" spans="1:5" x14ac:dyDescent="0.25">
      <c r="A209" s="179" t="s">
        <v>101</v>
      </c>
      <c r="B209" s="180" t="s">
        <v>1050</v>
      </c>
      <c r="C209" s="168">
        <v>4060999000</v>
      </c>
      <c r="D209" s="181" t="s">
        <v>2</v>
      </c>
      <c r="E209" s="181" t="s">
        <v>1051</v>
      </c>
    </row>
    <row r="210" spans="1:5" x14ac:dyDescent="0.25">
      <c r="A210" s="179" t="s">
        <v>1052</v>
      </c>
      <c r="B210" s="180" t="s">
        <v>1053</v>
      </c>
      <c r="C210" s="168">
        <v>4060999000</v>
      </c>
      <c r="D210" s="181" t="s">
        <v>2</v>
      </c>
      <c r="E210" s="181" t="s">
        <v>1054</v>
      </c>
    </row>
    <row r="211" spans="1:5" x14ac:dyDescent="0.25">
      <c r="A211" s="179" t="s">
        <v>632</v>
      </c>
      <c r="B211" s="180" t="s">
        <v>421</v>
      </c>
      <c r="C211" s="168">
        <v>5010101000</v>
      </c>
      <c r="D211" s="181" t="s">
        <v>1</v>
      </c>
      <c r="E211" s="181" t="s">
        <v>1055</v>
      </c>
    </row>
    <row r="212" spans="1:5" x14ac:dyDescent="0.25">
      <c r="A212" s="179" t="s">
        <v>633</v>
      </c>
      <c r="B212" s="180" t="s">
        <v>286</v>
      </c>
      <c r="C212" s="168">
        <v>5010102000</v>
      </c>
      <c r="D212" s="181" t="s">
        <v>1</v>
      </c>
      <c r="E212" s="181" t="s">
        <v>1056</v>
      </c>
    </row>
    <row r="213" spans="1:5" x14ac:dyDescent="0.25">
      <c r="A213" s="179" t="s">
        <v>1057</v>
      </c>
      <c r="B213" s="180" t="s">
        <v>1058</v>
      </c>
      <c r="C213" s="168">
        <v>5010102000</v>
      </c>
      <c r="D213" s="181" t="s">
        <v>1</v>
      </c>
      <c r="E213" s="181" t="s">
        <v>1059</v>
      </c>
    </row>
    <row r="214" spans="1:5" x14ac:dyDescent="0.25">
      <c r="A214" s="179" t="s">
        <v>634</v>
      </c>
      <c r="B214" s="180" t="s">
        <v>1060</v>
      </c>
      <c r="C214" s="168">
        <v>5010201000</v>
      </c>
      <c r="D214" s="181" t="s">
        <v>1</v>
      </c>
      <c r="E214" s="181" t="s">
        <v>1061</v>
      </c>
    </row>
    <row r="215" spans="1:5" x14ac:dyDescent="0.25">
      <c r="A215" s="179" t="s">
        <v>635</v>
      </c>
      <c r="B215" s="180" t="s">
        <v>68</v>
      </c>
      <c r="C215" s="168">
        <v>5010202000</v>
      </c>
      <c r="D215" s="181" t="s">
        <v>1</v>
      </c>
      <c r="E215" s="181" t="s">
        <v>1062</v>
      </c>
    </row>
    <row r="216" spans="1:5" x14ac:dyDescent="0.25">
      <c r="A216" s="179" t="s">
        <v>636</v>
      </c>
      <c r="B216" s="180" t="s">
        <v>69</v>
      </c>
      <c r="C216" s="168">
        <v>5010203000</v>
      </c>
      <c r="D216" s="181" t="s">
        <v>1</v>
      </c>
      <c r="E216" s="181" t="s">
        <v>1063</v>
      </c>
    </row>
    <row r="217" spans="1:5" x14ac:dyDescent="0.25">
      <c r="A217" s="179" t="s">
        <v>637</v>
      </c>
      <c r="B217" s="180" t="s">
        <v>70</v>
      </c>
      <c r="C217" s="168">
        <v>5010204000</v>
      </c>
      <c r="D217" s="181" t="s">
        <v>1</v>
      </c>
      <c r="E217" s="181" t="s">
        <v>1064</v>
      </c>
    </row>
    <row r="218" spans="1:5" x14ac:dyDescent="0.25">
      <c r="A218" s="179" t="s">
        <v>287</v>
      </c>
      <c r="B218" s="180" t="s">
        <v>288</v>
      </c>
      <c r="C218" s="168">
        <v>5010205000</v>
      </c>
      <c r="D218" s="181" t="s">
        <v>1</v>
      </c>
      <c r="E218" s="181" t="s">
        <v>1065</v>
      </c>
    </row>
    <row r="219" spans="1:5" x14ac:dyDescent="0.25">
      <c r="A219" s="179" t="s">
        <v>289</v>
      </c>
      <c r="B219" s="180" t="s">
        <v>422</v>
      </c>
      <c r="C219" s="168">
        <v>5010206000</v>
      </c>
      <c r="D219" s="181" t="s">
        <v>1</v>
      </c>
      <c r="E219" s="181" t="s">
        <v>1066</v>
      </c>
    </row>
    <row r="220" spans="1:5" x14ac:dyDescent="0.25">
      <c r="A220" s="179" t="s">
        <v>290</v>
      </c>
      <c r="B220" s="180" t="s">
        <v>291</v>
      </c>
      <c r="C220" s="168">
        <v>5010207000</v>
      </c>
      <c r="D220" s="181" t="s">
        <v>1</v>
      </c>
      <c r="E220" s="181" t="s">
        <v>1067</v>
      </c>
    </row>
    <row r="221" spans="1:5" x14ac:dyDescent="0.25">
      <c r="A221" s="179" t="s">
        <v>638</v>
      </c>
      <c r="B221" s="180" t="s">
        <v>71</v>
      </c>
      <c r="C221" s="168">
        <v>5010208000</v>
      </c>
      <c r="D221" s="181" t="s">
        <v>1</v>
      </c>
      <c r="E221" s="181" t="s">
        <v>1068</v>
      </c>
    </row>
    <row r="222" spans="1:5" x14ac:dyDescent="0.25">
      <c r="A222" s="179" t="s">
        <v>639</v>
      </c>
      <c r="B222" s="180" t="s">
        <v>73</v>
      </c>
      <c r="C222" s="168">
        <v>5010210000</v>
      </c>
      <c r="D222" s="181" t="s">
        <v>1</v>
      </c>
      <c r="E222" s="181" t="s">
        <v>1069</v>
      </c>
    </row>
    <row r="223" spans="1:5" x14ac:dyDescent="0.25">
      <c r="A223" s="179" t="s">
        <v>640</v>
      </c>
      <c r="B223" s="180" t="s">
        <v>76</v>
      </c>
      <c r="C223" s="168">
        <v>5010211000</v>
      </c>
      <c r="D223" s="181" t="s">
        <v>1</v>
      </c>
      <c r="E223" s="181" t="s">
        <v>1070</v>
      </c>
    </row>
    <row r="224" spans="1:5" x14ac:dyDescent="0.25">
      <c r="A224" s="179" t="s">
        <v>641</v>
      </c>
      <c r="B224" s="180" t="s">
        <v>77</v>
      </c>
      <c r="C224" s="168">
        <v>5010212000</v>
      </c>
      <c r="D224" s="181" t="s">
        <v>1</v>
      </c>
      <c r="E224" s="181" t="s">
        <v>1071</v>
      </c>
    </row>
    <row r="225" spans="1:5" x14ac:dyDescent="0.25">
      <c r="A225" s="183" t="s">
        <v>642</v>
      </c>
      <c r="B225" s="180" t="s">
        <v>75</v>
      </c>
      <c r="C225" s="168">
        <v>5010213000</v>
      </c>
      <c r="D225" s="181" t="s">
        <v>1</v>
      </c>
      <c r="E225" s="181" t="s">
        <v>1072</v>
      </c>
    </row>
    <row r="226" spans="1:5" x14ac:dyDescent="0.25">
      <c r="A226" s="179" t="s">
        <v>643</v>
      </c>
      <c r="B226" s="180" t="s">
        <v>1073</v>
      </c>
      <c r="C226" s="168">
        <v>5010214000</v>
      </c>
      <c r="D226" s="181" t="s">
        <v>1</v>
      </c>
      <c r="E226" s="181" t="s">
        <v>1074</v>
      </c>
    </row>
    <row r="227" spans="1:5" x14ac:dyDescent="0.25">
      <c r="A227" s="179" t="s">
        <v>644</v>
      </c>
      <c r="B227" s="180" t="s">
        <v>72</v>
      </c>
      <c r="C227" s="168">
        <v>5010215000</v>
      </c>
      <c r="D227" s="181" t="s">
        <v>1</v>
      </c>
      <c r="E227" s="181" t="s">
        <v>1075</v>
      </c>
    </row>
    <row r="228" spans="1:5" x14ac:dyDescent="0.25">
      <c r="A228" s="179" t="s">
        <v>1076</v>
      </c>
      <c r="B228" s="180" t="s">
        <v>1077</v>
      </c>
      <c r="C228" s="168">
        <v>5010216000</v>
      </c>
      <c r="D228" s="181" t="s">
        <v>1</v>
      </c>
      <c r="E228" s="181" t="s">
        <v>1078</v>
      </c>
    </row>
    <row r="229" spans="1:5" x14ac:dyDescent="0.25">
      <c r="A229" s="179" t="s">
        <v>63</v>
      </c>
      <c r="B229" s="180" t="s">
        <v>1079</v>
      </c>
      <c r="C229" s="168">
        <v>5010299011</v>
      </c>
      <c r="D229" s="181" t="s">
        <v>1</v>
      </c>
      <c r="E229" s="181" t="s">
        <v>1080</v>
      </c>
    </row>
    <row r="230" spans="1:5" x14ac:dyDescent="0.25">
      <c r="A230" s="179" t="s">
        <v>65</v>
      </c>
      <c r="B230" s="180" t="s">
        <v>1081</v>
      </c>
      <c r="C230" s="168">
        <v>5010299012</v>
      </c>
      <c r="D230" s="181" t="s">
        <v>1</v>
      </c>
      <c r="E230" s="181" t="s">
        <v>1082</v>
      </c>
    </row>
    <row r="231" spans="1:5" x14ac:dyDescent="0.25">
      <c r="A231" s="179" t="s">
        <v>5</v>
      </c>
      <c r="B231" s="180" t="s">
        <v>423</v>
      </c>
      <c r="C231" s="168">
        <v>5010299034</v>
      </c>
      <c r="D231" s="181" t="s">
        <v>1</v>
      </c>
      <c r="E231" s="181" t="s">
        <v>1083</v>
      </c>
    </row>
    <row r="232" spans="1:5" x14ac:dyDescent="0.25">
      <c r="A232" s="179" t="s">
        <v>6</v>
      </c>
      <c r="B232" s="180" t="s">
        <v>424</v>
      </c>
      <c r="C232" s="168">
        <v>5010299035</v>
      </c>
      <c r="D232" s="181" t="s">
        <v>1</v>
      </c>
      <c r="E232" s="181" t="s">
        <v>1084</v>
      </c>
    </row>
    <row r="233" spans="1:5" x14ac:dyDescent="0.25">
      <c r="A233" s="179" t="s">
        <v>7</v>
      </c>
      <c r="B233" s="180" t="s">
        <v>425</v>
      </c>
      <c r="C233" s="168">
        <v>5010299036</v>
      </c>
      <c r="D233" s="181" t="s">
        <v>1</v>
      </c>
      <c r="E233" s="181" t="s">
        <v>1085</v>
      </c>
    </row>
    <row r="234" spans="1:5" x14ac:dyDescent="0.25">
      <c r="A234" s="179" t="s">
        <v>64</v>
      </c>
      <c r="B234" s="180" t="s">
        <v>426</v>
      </c>
      <c r="C234" s="168">
        <v>5010299037</v>
      </c>
      <c r="D234" s="181" t="s">
        <v>1</v>
      </c>
      <c r="E234" s="181" t="s">
        <v>1086</v>
      </c>
    </row>
    <row r="235" spans="1:5" x14ac:dyDescent="0.25">
      <c r="A235" s="179" t="s">
        <v>1087</v>
      </c>
      <c r="B235" s="180" t="s">
        <v>1088</v>
      </c>
      <c r="C235" s="168">
        <v>5010299037</v>
      </c>
      <c r="D235" s="181" t="s">
        <v>1</v>
      </c>
      <c r="E235" s="181" t="s">
        <v>1089</v>
      </c>
    </row>
    <row r="236" spans="1:5" x14ac:dyDescent="0.25">
      <c r="A236" s="179" t="s">
        <v>1090</v>
      </c>
      <c r="B236" s="180" t="s">
        <v>1091</v>
      </c>
      <c r="C236" s="168">
        <v>5010299038</v>
      </c>
      <c r="D236" s="181" t="s">
        <v>1</v>
      </c>
      <c r="E236" s="181" t="s">
        <v>1092</v>
      </c>
    </row>
    <row r="237" spans="1:5" x14ac:dyDescent="0.25">
      <c r="A237" s="179" t="s">
        <v>1093</v>
      </c>
      <c r="B237" s="180" t="s">
        <v>1094</v>
      </c>
      <c r="C237" s="168">
        <v>5010299039</v>
      </c>
      <c r="D237" s="181" t="s">
        <v>1</v>
      </c>
      <c r="E237" s="181" t="s">
        <v>1095</v>
      </c>
    </row>
    <row r="238" spans="1:5" x14ac:dyDescent="0.25">
      <c r="A238" s="179" t="s">
        <v>645</v>
      </c>
      <c r="B238" s="180" t="s">
        <v>292</v>
      </c>
      <c r="C238" s="168">
        <v>5010301000</v>
      </c>
      <c r="D238" s="181" t="s">
        <v>1</v>
      </c>
      <c r="E238" s="181" t="s">
        <v>1096</v>
      </c>
    </row>
    <row r="239" spans="1:5" x14ac:dyDescent="0.25">
      <c r="A239" s="179" t="s">
        <v>646</v>
      </c>
      <c r="B239" s="180" t="s">
        <v>427</v>
      </c>
      <c r="C239" s="168">
        <v>5010302000</v>
      </c>
      <c r="D239" s="181" t="s">
        <v>1</v>
      </c>
      <c r="E239" s="181" t="s">
        <v>1097</v>
      </c>
    </row>
    <row r="240" spans="1:5" x14ac:dyDescent="0.25">
      <c r="A240" s="179" t="s">
        <v>647</v>
      </c>
      <c r="B240" s="180" t="s">
        <v>428</v>
      </c>
      <c r="C240" s="168">
        <v>5010303000</v>
      </c>
      <c r="D240" s="181" t="s">
        <v>1</v>
      </c>
      <c r="E240" s="181" t="s">
        <v>1098</v>
      </c>
    </row>
    <row r="241" spans="1:5" x14ac:dyDescent="0.25">
      <c r="A241" s="179" t="s">
        <v>648</v>
      </c>
      <c r="B241" s="180" t="s">
        <v>293</v>
      </c>
      <c r="C241" s="168">
        <v>5010304000</v>
      </c>
      <c r="D241" s="181" t="s">
        <v>1</v>
      </c>
      <c r="E241" s="181" t="s">
        <v>1099</v>
      </c>
    </row>
    <row r="242" spans="1:5" x14ac:dyDescent="0.25">
      <c r="A242" s="179" t="s">
        <v>649</v>
      </c>
      <c r="B242" s="180" t="s">
        <v>429</v>
      </c>
      <c r="C242" s="168">
        <v>5010402000</v>
      </c>
      <c r="D242" s="181" t="s">
        <v>1</v>
      </c>
      <c r="E242" s="181" t="s">
        <v>1100</v>
      </c>
    </row>
    <row r="243" spans="1:5" x14ac:dyDescent="0.25">
      <c r="A243" s="179" t="s">
        <v>650</v>
      </c>
      <c r="B243" s="180" t="s">
        <v>74</v>
      </c>
      <c r="C243" s="168">
        <v>5010403000</v>
      </c>
      <c r="D243" s="181" t="s">
        <v>1</v>
      </c>
      <c r="E243" s="181" t="s">
        <v>1101</v>
      </c>
    </row>
    <row r="244" spans="1:5" x14ac:dyDescent="0.25">
      <c r="A244" s="179" t="s">
        <v>651</v>
      </c>
      <c r="B244" s="180" t="s">
        <v>1102</v>
      </c>
      <c r="C244" s="168">
        <v>5010499099</v>
      </c>
      <c r="D244" s="181" t="s">
        <v>1</v>
      </c>
      <c r="E244" s="181" t="s">
        <v>1103</v>
      </c>
    </row>
    <row r="245" spans="1:5" x14ac:dyDescent="0.25">
      <c r="A245" s="179" t="s">
        <v>652</v>
      </c>
      <c r="B245" s="180" t="s">
        <v>430</v>
      </c>
      <c r="C245" s="168">
        <v>5020101000</v>
      </c>
      <c r="D245" s="181" t="s">
        <v>1</v>
      </c>
      <c r="E245" s="181" t="s">
        <v>1104</v>
      </c>
    </row>
    <row r="246" spans="1:5" x14ac:dyDescent="0.25">
      <c r="A246" s="179" t="s">
        <v>653</v>
      </c>
      <c r="B246" s="180" t="s">
        <v>431</v>
      </c>
      <c r="C246" s="168">
        <v>5020102000</v>
      </c>
      <c r="D246" s="181" t="s">
        <v>1</v>
      </c>
      <c r="E246" s="181" t="s">
        <v>1105</v>
      </c>
    </row>
    <row r="247" spans="1:5" x14ac:dyDescent="0.25">
      <c r="A247" s="179" t="s">
        <v>654</v>
      </c>
      <c r="B247" s="180" t="s">
        <v>79</v>
      </c>
      <c r="C247" s="168">
        <v>5020201000</v>
      </c>
      <c r="D247" s="181" t="s">
        <v>1</v>
      </c>
      <c r="E247" s="181" t="s">
        <v>1106</v>
      </c>
    </row>
    <row r="248" spans="1:5" x14ac:dyDescent="0.25">
      <c r="A248" s="183" t="s">
        <v>655</v>
      </c>
      <c r="B248" s="180" t="s">
        <v>294</v>
      </c>
      <c r="C248" s="168">
        <v>5020202000</v>
      </c>
      <c r="D248" s="181" t="s">
        <v>1</v>
      </c>
      <c r="E248" s="181" t="s">
        <v>1107</v>
      </c>
    </row>
    <row r="249" spans="1:5" x14ac:dyDescent="0.25">
      <c r="A249" s="179" t="s">
        <v>656</v>
      </c>
      <c r="B249" s="180" t="s">
        <v>80</v>
      </c>
      <c r="C249" s="168">
        <v>5020301000</v>
      </c>
      <c r="D249" s="181" t="s">
        <v>1</v>
      </c>
      <c r="E249" s="181" t="s">
        <v>1108</v>
      </c>
    </row>
    <row r="250" spans="1:5" x14ac:dyDescent="0.25">
      <c r="A250" s="179" t="s">
        <v>657</v>
      </c>
      <c r="B250" s="180" t="s">
        <v>81</v>
      </c>
      <c r="C250" s="168">
        <v>5020302000</v>
      </c>
      <c r="D250" s="181" t="s">
        <v>1</v>
      </c>
      <c r="E250" s="181" t="s">
        <v>1109</v>
      </c>
    </row>
    <row r="251" spans="1:5" x14ac:dyDescent="0.25">
      <c r="A251" s="179" t="s">
        <v>1110</v>
      </c>
      <c r="B251" s="180" t="s">
        <v>1111</v>
      </c>
      <c r="C251" s="168">
        <v>5020303000</v>
      </c>
      <c r="D251" s="181" t="s">
        <v>1</v>
      </c>
      <c r="E251" s="181" t="s">
        <v>1112</v>
      </c>
    </row>
    <row r="252" spans="1:5" x14ac:dyDescent="0.25">
      <c r="A252" s="179" t="s">
        <v>658</v>
      </c>
      <c r="B252" s="180" t="s">
        <v>432</v>
      </c>
      <c r="C252" s="168">
        <v>5020305000</v>
      </c>
      <c r="D252" s="181" t="s">
        <v>1</v>
      </c>
      <c r="E252" s="181" t="s">
        <v>1113</v>
      </c>
    </row>
    <row r="253" spans="1:5" x14ac:dyDescent="0.25">
      <c r="A253" s="179" t="s">
        <v>659</v>
      </c>
      <c r="B253" s="180" t="s">
        <v>82</v>
      </c>
      <c r="C253" s="168">
        <v>5020307000</v>
      </c>
      <c r="D253" s="181" t="s">
        <v>1</v>
      </c>
      <c r="E253" s="181" t="s">
        <v>1114</v>
      </c>
    </row>
    <row r="254" spans="1:5" x14ac:dyDescent="0.25">
      <c r="A254" s="179" t="s">
        <v>660</v>
      </c>
      <c r="B254" s="180" t="s">
        <v>433</v>
      </c>
      <c r="C254" s="168">
        <v>5020308000</v>
      </c>
      <c r="D254" s="181" t="s">
        <v>1</v>
      </c>
      <c r="E254" s="181" t="s">
        <v>1115</v>
      </c>
    </row>
    <row r="255" spans="1:5" x14ac:dyDescent="0.25">
      <c r="A255" s="179" t="s">
        <v>661</v>
      </c>
      <c r="B255" s="180" t="s">
        <v>295</v>
      </c>
      <c r="C255" s="168">
        <v>5020309000</v>
      </c>
      <c r="D255" s="181" t="s">
        <v>1</v>
      </c>
      <c r="E255" s="181" t="s">
        <v>1116</v>
      </c>
    </row>
    <row r="256" spans="1:5" x14ac:dyDescent="0.25">
      <c r="A256" s="179" t="s">
        <v>662</v>
      </c>
      <c r="B256" s="180" t="s">
        <v>83</v>
      </c>
      <c r="C256" s="168">
        <v>5020311000</v>
      </c>
      <c r="D256" s="181" t="s">
        <v>1</v>
      </c>
      <c r="E256" s="181" t="s">
        <v>1117</v>
      </c>
    </row>
    <row r="257" spans="1:5" x14ac:dyDescent="0.25">
      <c r="A257" s="179" t="s">
        <v>663</v>
      </c>
      <c r="B257" s="180" t="s">
        <v>296</v>
      </c>
      <c r="C257" s="168">
        <v>5020312000</v>
      </c>
      <c r="D257" s="181" t="s">
        <v>1</v>
      </c>
      <c r="E257" s="181" t="s">
        <v>1118</v>
      </c>
    </row>
    <row r="258" spans="1:5" x14ac:dyDescent="0.25">
      <c r="A258" s="179" t="s">
        <v>298</v>
      </c>
      <c r="B258" s="180" t="s">
        <v>299</v>
      </c>
      <c r="C258" s="168">
        <v>5020321000</v>
      </c>
      <c r="D258" s="181" t="s">
        <v>1</v>
      </c>
      <c r="E258" s="181" t="s">
        <v>1119</v>
      </c>
    </row>
    <row r="259" spans="1:5" x14ac:dyDescent="0.25">
      <c r="A259" s="179" t="s">
        <v>300</v>
      </c>
      <c r="B259" s="180" t="s">
        <v>301</v>
      </c>
      <c r="C259" s="168">
        <v>5020322000</v>
      </c>
      <c r="D259" s="181" t="s">
        <v>1</v>
      </c>
      <c r="E259" s="181" t="s">
        <v>1120</v>
      </c>
    </row>
    <row r="260" spans="1:5" x14ac:dyDescent="0.25">
      <c r="A260" s="179" t="s">
        <v>1121</v>
      </c>
      <c r="B260" s="180" t="s">
        <v>1122</v>
      </c>
      <c r="C260" s="168">
        <v>5020326000</v>
      </c>
      <c r="D260" s="181" t="s">
        <v>1</v>
      </c>
      <c r="E260" s="181" t="s">
        <v>1123</v>
      </c>
    </row>
    <row r="261" spans="1:5" x14ac:dyDescent="0.25">
      <c r="A261" s="179" t="s">
        <v>1124</v>
      </c>
      <c r="B261" s="180" t="s">
        <v>1125</v>
      </c>
      <c r="C261" s="168">
        <v>5020328000</v>
      </c>
      <c r="D261" s="181" t="s">
        <v>1</v>
      </c>
      <c r="E261" s="181" t="s">
        <v>1126</v>
      </c>
    </row>
    <row r="262" spans="1:5" x14ac:dyDescent="0.25">
      <c r="A262" s="179" t="s">
        <v>664</v>
      </c>
      <c r="B262" s="180" t="s">
        <v>297</v>
      </c>
      <c r="C262" s="168">
        <v>5020399000</v>
      </c>
      <c r="D262" s="181" t="s">
        <v>1</v>
      </c>
      <c r="E262" s="181" t="s">
        <v>1127</v>
      </c>
    </row>
    <row r="263" spans="1:5" x14ac:dyDescent="0.25">
      <c r="A263" s="179" t="s">
        <v>665</v>
      </c>
      <c r="B263" s="180" t="s">
        <v>84</v>
      </c>
      <c r="C263" s="168">
        <v>5020401000</v>
      </c>
      <c r="D263" s="181" t="s">
        <v>1</v>
      </c>
      <c r="E263" s="181" t="s">
        <v>1128</v>
      </c>
    </row>
    <row r="264" spans="1:5" x14ac:dyDescent="0.25">
      <c r="A264" s="179" t="s">
        <v>666</v>
      </c>
      <c r="B264" s="180" t="s">
        <v>85</v>
      </c>
      <c r="C264" s="168">
        <v>5020402000</v>
      </c>
      <c r="D264" s="181" t="s">
        <v>1</v>
      </c>
      <c r="E264" s="181" t="s">
        <v>1129</v>
      </c>
    </row>
    <row r="265" spans="1:5" x14ac:dyDescent="0.25">
      <c r="A265" s="179" t="s">
        <v>667</v>
      </c>
      <c r="B265" s="180" t="s">
        <v>302</v>
      </c>
      <c r="C265" s="168">
        <v>5020499000</v>
      </c>
      <c r="D265" s="181" t="s">
        <v>1</v>
      </c>
      <c r="E265" s="181" t="s">
        <v>1130</v>
      </c>
    </row>
    <row r="266" spans="1:5" x14ac:dyDescent="0.25">
      <c r="A266" s="179" t="s">
        <v>668</v>
      </c>
      <c r="B266" s="180" t="s">
        <v>434</v>
      </c>
      <c r="C266" s="168">
        <v>5020501000</v>
      </c>
      <c r="D266" s="181" t="s">
        <v>1</v>
      </c>
      <c r="E266" s="181" t="s">
        <v>1131</v>
      </c>
    </row>
    <row r="267" spans="1:5" x14ac:dyDescent="0.25">
      <c r="A267" s="179" t="s">
        <v>669</v>
      </c>
      <c r="B267" s="180" t="s">
        <v>435</v>
      </c>
      <c r="C267" s="168">
        <v>5020502001</v>
      </c>
      <c r="D267" s="181" t="s">
        <v>1</v>
      </c>
      <c r="E267" s="181" t="s">
        <v>1132</v>
      </c>
    </row>
    <row r="268" spans="1:5" x14ac:dyDescent="0.25">
      <c r="A268" s="179" t="s">
        <v>670</v>
      </c>
      <c r="B268" s="180" t="s">
        <v>436</v>
      </c>
      <c r="C268" s="168">
        <v>5020502002</v>
      </c>
      <c r="D268" s="181" t="s">
        <v>1</v>
      </c>
      <c r="E268" s="181" t="s">
        <v>1133</v>
      </c>
    </row>
    <row r="269" spans="1:5" x14ac:dyDescent="0.25">
      <c r="A269" s="179" t="s">
        <v>671</v>
      </c>
      <c r="B269" s="180" t="s">
        <v>303</v>
      </c>
      <c r="C269" s="168">
        <v>5020503000</v>
      </c>
      <c r="D269" s="181" t="s">
        <v>1</v>
      </c>
      <c r="E269" s="181" t="s">
        <v>1134</v>
      </c>
    </row>
    <row r="270" spans="1:5" x14ac:dyDescent="0.25">
      <c r="A270" s="179" t="s">
        <v>672</v>
      </c>
      <c r="B270" s="180" t="s">
        <v>437</v>
      </c>
      <c r="C270" s="168">
        <v>5020504000</v>
      </c>
      <c r="D270" s="181" t="s">
        <v>1</v>
      </c>
      <c r="E270" s="181" t="s">
        <v>1135</v>
      </c>
    </row>
    <row r="271" spans="1:5" x14ac:dyDescent="0.25">
      <c r="A271" s="179" t="s">
        <v>673</v>
      </c>
      <c r="B271" s="180" t="s">
        <v>304</v>
      </c>
      <c r="C271" s="168">
        <v>5020601000</v>
      </c>
      <c r="D271" s="181" t="s">
        <v>1</v>
      </c>
      <c r="E271" s="181" t="s">
        <v>1136</v>
      </c>
    </row>
    <row r="272" spans="1:5" x14ac:dyDescent="0.25">
      <c r="A272" s="179" t="s">
        <v>305</v>
      </c>
      <c r="B272" s="180" t="s">
        <v>306</v>
      </c>
      <c r="C272" s="168">
        <v>5020603000</v>
      </c>
      <c r="D272" s="181" t="s">
        <v>1</v>
      </c>
      <c r="E272" s="181" t="s">
        <v>1137</v>
      </c>
    </row>
    <row r="273" spans="1:5" x14ac:dyDescent="0.25">
      <c r="A273" s="179" t="s">
        <v>674</v>
      </c>
      <c r="B273" s="180" t="s">
        <v>88</v>
      </c>
      <c r="C273" s="168">
        <v>5021101000</v>
      </c>
      <c r="D273" s="181" t="s">
        <v>1</v>
      </c>
      <c r="E273" s="181" t="s">
        <v>1138</v>
      </c>
    </row>
    <row r="274" spans="1:5" x14ac:dyDescent="0.25">
      <c r="A274" s="179" t="s">
        <v>675</v>
      </c>
      <c r="B274" s="180" t="s">
        <v>89</v>
      </c>
      <c r="C274" s="168">
        <v>5021102000</v>
      </c>
      <c r="D274" s="181" t="s">
        <v>1</v>
      </c>
      <c r="E274" s="181" t="s">
        <v>1139</v>
      </c>
    </row>
    <row r="275" spans="1:5" x14ac:dyDescent="0.25">
      <c r="A275" s="179" t="s">
        <v>676</v>
      </c>
      <c r="B275" s="180" t="s">
        <v>438</v>
      </c>
      <c r="C275" s="168">
        <v>5021103000</v>
      </c>
      <c r="D275" s="181" t="s">
        <v>1</v>
      </c>
      <c r="E275" s="181" t="s">
        <v>1140</v>
      </c>
    </row>
    <row r="276" spans="1:5" x14ac:dyDescent="0.25">
      <c r="A276" s="179" t="s">
        <v>677</v>
      </c>
      <c r="B276" s="180" t="s">
        <v>91</v>
      </c>
      <c r="C276" s="168">
        <v>5021199000</v>
      </c>
      <c r="D276" s="181" t="s">
        <v>1</v>
      </c>
      <c r="E276" s="181" t="s">
        <v>1141</v>
      </c>
    </row>
    <row r="277" spans="1:5" x14ac:dyDescent="0.25">
      <c r="A277" s="179" t="s">
        <v>678</v>
      </c>
      <c r="B277" s="180" t="s">
        <v>90</v>
      </c>
      <c r="C277" s="168">
        <v>5021202000</v>
      </c>
      <c r="D277" s="181" t="s">
        <v>1</v>
      </c>
      <c r="E277" s="181" t="s">
        <v>1142</v>
      </c>
    </row>
    <row r="278" spans="1:5" x14ac:dyDescent="0.25">
      <c r="A278" s="179" t="s">
        <v>679</v>
      </c>
      <c r="B278" s="180" t="s">
        <v>310</v>
      </c>
      <c r="C278" s="168">
        <v>5021203000</v>
      </c>
      <c r="D278" s="181" t="s">
        <v>1</v>
      </c>
      <c r="E278" s="181" t="s">
        <v>1143</v>
      </c>
    </row>
    <row r="279" spans="1:5" x14ac:dyDescent="0.25">
      <c r="A279" s="179" t="s">
        <v>680</v>
      </c>
      <c r="B279" s="180" t="s">
        <v>309</v>
      </c>
      <c r="C279" s="168">
        <v>5021299000</v>
      </c>
      <c r="D279" s="181" t="s">
        <v>1</v>
      </c>
      <c r="E279" s="181" t="s">
        <v>1144</v>
      </c>
    </row>
    <row r="280" spans="1:5" x14ac:dyDescent="0.25">
      <c r="A280" s="179" t="s">
        <v>681</v>
      </c>
      <c r="B280" s="180" t="s">
        <v>439</v>
      </c>
      <c r="C280" s="168">
        <v>5021302000</v>
      </c>
      <c r="D280" s="181" t="s">
        <v>1</v>
      </c>
      <c r="E280" s="181" t="s">
        <v>1145</v>
      </c>
    </row>
    <row r="281" spans="1:5" x14ac:dyDescent="0.25">
      <c r="A281" s="179" t="s">
        <v>682</v>
      </c>
      <c r="B281" s="180" t="s">
        <v>1146</v>
      </c>
      <c r="C281" s="168">
        <v>5021303097</v>
      </c>
      <c r="D281" s="181" t="s">
        <v>1</v>
      </c>
      <c r="E281" s="181" t="s">
        <v>1147</v>
      </c>
    </row>
    <row r="282" spans="1:5" x14ac:dyDescent="0.25">
      <c r="A282" s="179" t="s">
        <v>683</v>
      </c>
      <c r="B282" s="180" t="s">
        <v>1148</v>
      </c>
      <c r="C282" s="168">
        <v>5021303098</v>
      </c>
      <c r="D282" s="181" t="s">
        <v>1</v>
      </c>
      <c r="E282" s="181" t="s">
        <v>1149</v>
      </c>
    </row>
    <row r="283" spans="1:5" x14ac:dyDescent="0.25">
      <c r="A283" s="179" t="s">
        <v>684</v>
      </c>
      <c r="B283" s="180" t="s">
        <v>440</v>
      </c>
      <c r="C283" s="168">
        <v>5021304001</v>
      </c>
      <c r="D283" s="181" t="s">
        <v>1</v>
      </c>
      <c r="E283" s="181" t="s">
        <v>1150</v>
      </c>
    </row>
    <row r="284" spans="1:5" x14ac:dyDescent="0.25">
      <c r="A284" s="179" t="s">
        <v>685</v>
      </c>
      <c r="B284" s="180" t="s">
        <v>441</v>
      </c>
      <c r="C284" s="168">
        <v>5021304099</v>
      </c>
      <c r="D284" s="181" t="s">
        <v>1</v>
      </c>
      <c r="E284" s="181" t="s">
        <v>1151</v>
      </c>
    </row>
    <row r="285" spans="1:5" x14ac:dyDescent="0.25">
      <c r="A285" s="179" t="s">
        <v>686</v>
      </c>
      <c r="B285" s="180" t="s">
        <v>442</v>
      </c>
      <c r="C285" s="168">
        <v>5021305001</v>
      </c>
      <c r="D285" s="181" t="s">
        <v>1</v>
      </c>
      <c r="E285" s="181" t="s">
        <v>1152</v>
      </c>
    </row>
    <row r="286" spans="1:5" x14ac:dyDescent="0.25">
      <c r="A286" s="179" t="s">
        <v>687</v>
      </c>
      <c r="B286" s="180" t="s">
        <v>443</v>
      </c>
      <c r="C286" s="168">
        <v>5021305002</v>
      </c>
      <c r="D286" s="181" t="s">
        <v>1</v>
      </c>
      <c r="E286" s="181" t="s">
        <v>1153</v>
      </c>
    </row>
    <row r="287" spans="1:5" x14ac:dyDescent="0.25">
      <c r="A287" s="179" t="s">
        <v>688</v>
      </c>
      <c r="B287" s="180" t="s">
        <v>444</v>
      </c>
      <c r="C287" s="168">
        <v>5021305003</v>
      </c>
      <c r="D287" s="181" t="s">
        <v>1</v>
      </c>
      <c r="E287" s="181" t="s">
        <v>1154</v>
      </c>
    </row>
    <row r="288" spans="1:5" x14ac:dyDescent="0.25">
      <c r="A288" s="179" t="s">
        <v>689</v>
      </c>
      <c r="B288" s="180" t="s">
        <v>445</v>
      </c>
      <c r="C288" s="168">
        <v>5021305007</v>
      </c>
      <c r="D288" s="181" t="s">
        <v>1</v>
      </c>
      <c r="E288" s="181" t="s">
        <v>1155</v>
      </c>
    </row>
    <row r="289" spans="1:5" x14ac:dyDescent="0.25">
      <c r="A289" s="179" t="s">
        <v>690</v>
      </c>
      <c r="B289" s="180" t="s">
        <v>446</v>
      </c>
      <c r="C289" s="168">
        <v>5021305008</v>
      </c>
      <c r="D289" s="181" t="s">
        <v>1</v>
      </c>
      <c r="E289" s="181" t="s">
        <v>1156</v>
      </c>
    </row>
    <row r="290" spans="1:5" x14ac:dyDescent="0.25">
      <c r="A290" s="179" t="s">
        <v>691</v>
      </c>
      <c r="B290" s="180" t="s">
        <v>447</v>
      </c>
      <c r="C290" s="168">
        <v>5021305009</v>
      </c>
      <c r="D290" s="181" t="s">
        <v>1</v>
      </c>
      <c r="E290" s="181" t="s">
        <v>1157</v>
      </c>
    </row>
    <row r="291" spans="1:5" x14ac:dyDescent="0.25">
      <c r="A291" s="179" t="s">
        <v>692</v>
      </c>
      <c r="B291" s="180" t="s">
        <v>448</v>
      </c>
      <c r="C291" s="168">
        <v>5021305010</v>
      </c>
      <c r="D291" s="181" t="s">
        <v>1</v>
      </c>
      <c r="E291" s="181" t="s">
        <v>1158</v>
      </c>
    </row>
    <row r="292" spans="1:5" x14ac:dyDescent="0.25">
      <c r="A292" s="179" t="s">
        <v>693</v>
      </c>
      <c r="B292" s="180" t="s">
        <v>449</v>
      </c>
      <c r="C292" s="168">
        <v>5021305011</v>
      </c>
      <c r="D292" s="181" t="s">
        <v>1</v>
      </c>
      <c r="E292" s="181" t="s">
        <v>1159</v>
      </c>
    </row>
    <row r="293" spans="1:5" x14ac:dyDescent="0.25">
      <c r="A293" s="179" t="s">
        <v>694</v>
      </c>
      <c r="B293" s="180" t="s">
        <v>450</v>
      </c>
      <c r="C293" s="168">
        <v>5021305012</v>
      </c>
      <c r="D293" s="181" t="s">
        <v>1</v>
      </c>
      <c r="E293" s="181" t="s">
        <v>1160</v>
      </c>
    </row>
    <row r="294" spans="1:5" x14ac:dyDescent="0.25">
      <c r="A294" s="179" t="s">
        <v>695</v>
      </c>
      <c r="B294" s="180" t="s">
        <v>451</v>
      </c>
      <c r="C294" s="168">
        <v>5021305013</v>
      </c>
      <c r="D294" s="181" t="s">
        <v>1</v>
      </c>
      <c r="E294" s="181" t="s">
        <v>1161</v>
      </c>
    </row>
    <row r="295" spans="1:5" x14ac:dyDescent="0.25">
      <c r="A295" s="179" t="s">
        <v>696</v>
      </c>
      <c r="B295" s="180" t="s">
        <v>452</v>
      </c>
      <c r="C295" s="168">
        <v>5021305014</v>
      </c>
      <c r="D295" s="181" t="s">
        <v>1</v>
      </c>
      <c r="E295" s="181" t="s">
        <v>1162</v>
      </c>
    </row>
    <row r="296" spans="1:5" x14ac:dyDescent="0.25">
      <c r="A296" s="179" t="s">
        <v>697</v>
      </c>
      <c r="B296" s="180" t="s">
        <v>1163</v>
      </c>
      <c r="C296" s="168">
        <v>5021305099</v>
      </c>
      <c r="D296" s="181" t="s">
        <v>1</v>
      </c>
      <c r="E296" s="181" t="s">
        <v>1164</v>
      </c>
    </row>
    <row r="297" spans="1:5" x14ac:dyDescent="0.25">
      <c r="A297" s="179" t="s">
        <v>698</v>
      </c>
      <c r="B297" s="180" t="s">
        <v>453</v>
      </c>
      <c r="C297" s="168">
        <v>5021306001</v>
      </c>
      <c r="D297" s="181" t="s">
        <v>1</v>
      </c>
      <c r="E297" s="181" t="s">
        <v>1165</v>
      </c>
    </row>
    <row r="298" spans="1:5" x14ac:dyDescent="0.25">
      <c r="A298" s="179" t="s">
        <v>699</v>
      </c>
      <c r="B298" s="180" t="s">
        <v>454</v>
      </c>
      <c r="C298" s="168">
        <v>5021306003</v>
      </c>
      <c r="D298" s="181" t="s">
        <v>1</v>
      </c>
      <c r="E298" s="181" t="s">
        <v>1166</v>
      </c>
    </row>
    <row r="299" spans="1:5" x14ac:dyDescent="0.25">
      <c r="A299" s="179" t="s">
        <v>700</v>
      </c>
      <c r="B299" s="180" t="s">
        <v>455</v>
      </c>
      <c r="C299" s="168">
        <v>5021306004</v>
      </c>
      <c r="D299" s="181" t="s">
        <v>1</v>
      </c>
      <c r="E299" s="181" t="s">
        <v>1167</v>
      </c>
    </row>
    <row r="300" spans="1:5" x14ac:dyDescent="0.25">
      <c r="A300" s="179" t="s">
        <v>701</v>
      </c>
      <c r="B300" s="180" t="s">
        <v>456</v>
      </c>
      <c r="C300" s="168">
        <v>5021306099</v>
      </c>
      <c r="D300" s="181" t="s">
        <v>1</v>
      </c>
      <c r="E300" s="181" t="s">
        <v>1168</v>
      </c>
    </row>
    <row r="301" spans="1:5" x14ac:dyDescent="0.25">
      <c r="A301" s="179" t="s">
        <v>702</v>
      </c>
      <c r="B301" s="180" t="s">
        <v>457</v>
      </c>
      <c r="C301" s="168">
        <v>5021307000</v>
      </c>
      <c r="D301" s="181" t="s">
        <v>1</v>
      </c>
      <c r="E301" s="181" t="s">
        <v>1169</v>
      </c>
    </row>
    <row r="302" spans="1:5" x14ac:dyDescent="0.25">
      <c r="A302" s="179" t="s">
        <v>703</v>
      </c>
      <c r="B302" s="180" t="s">
        <v>1170</v>
      </c>
      <c r="C302" s="168">
        <v>5021307000</v>
      </c>
      <c r="D302" s="181" t="s">
        <v>1</v>
      </c>
      <c r="E302" s="181" t="s">
        <v>1171</v>
      </c>
    </row>
    <row r="303" spans="1:5" x14ac:dyDescent="0.25">
      <c r="A303" s="179" t="s">
        <v>704</v>
      </c>
      <c r="B303" s="180" t="s">
        <v>458</v>
      </c>
      <c r="C303" s="168">
        <v>5021407000</v>
      </c>
      <c r="D303" s="181" t="s">
        <v>1</v>
      </c>
      <c r="E303" s="181" t="s">
        <v>1172</v>
      </c>
    </row>
    <row r="304" spans="1:5" x14ac:dyDescent="0.25">
      <c r="A304" s="179" t="s">
        <v>705</v>
      </c>
      <c r="B304" s="180" t="s">
        <v>93</v>
      </c>
      <c r="C304" s="168">
        <v>5021501000</v>
      </c>
      <c r="D304" s="181" t="s">
        <v>1</v>
      </c>
      <c r="E304" s="181" t="s">
        <v>1173</v>
      </c>
    </row>
    <row r="305" spans="1:5" x14ac:dyDescent="0.25">
      <c r="A305" s="179" t="s">
        <v>706</v>
      </c>
      <c r="B305" s="180" t="s">
        <v>94</v>
      </c>
      <c r="C305" s="168">
        <v>5021502000</v>
      </c>
      <c r="D305" s="181" t="s">
        <v>1</v>
      </c>
      <c r="E305" s="181" t="s">
        <v>1174</v>
      </c>
    </row>
    <row r="306" spans="1:5" x14ac:dyDescent="0.25">
      <c r="A306" s="191" t="s">
        <v>707</v>
      </c>
      <c r="B306" s="180" t="s">
        <v>95</v>
      </c>
      <c r="C306" s="168">
        <v>5021503000</v>
      </c>
      <c r="D306" s="181" t="s">
        <v>1</v>
      </c>
      <c r="E306" s="181" t="s">
        <v>1175</v>
      </c>
    </row>
    <row r="307" spans="1:5" x14ac:dyDescent="0.25">
      <c r="A307" s="179" t="s">
        <v>1176</v>
      </c>
      <c r="B307" s="180" t="s">
        <v>1177</v>
      </c>
      <c r="C307" s="168">
        <v>5021601000</v>
      </c>
      <c r="D307" s="181" t="s">
        <v>1</v>
      </c>
      <c r="E307" s="181" t="s">
        <v>1178</v>
      </c>
    </row>
    <row r="308" spans="1:5" x14ac:dyDescent="0.25">
      <c r="A308" s="179" t="s">
        <v>708</v>
      </c>
      <c r="B308" s="180" t="s">
        <v>459</v>
      </c>
      <c r="C308" s="168">
        <v>5029901000</v>
      </c>
      <c r="D308" s="181" t="s">
        <v>1</v>
      </c>
      <c r="E308" s="181" t="s">
        <v>1179</v>
      </c>
    </row>
    <row r="309" spans="1:5" x14ac:dyDescent="0.25">
      <c r="A309" s="179" t="s">
        <v>709</v>
      </c>
      <c r="B309" s="180" t="s">
        <v>307</v>
      </c>
      <c r="C309" s="168">
        <v>5029902000</v>
      </c>
      <c r="D309" s="181" t="s">
        <v>1</v>
      </c>
      <c r="E309" s="181" t="s">
        <v>1180</v>
      </c>
    </row>
    <row r="310" spans="1:5" x14ac:dyDescent="0.25">
      <c r="A310" s="179" t="s">
        <v>710</v>
      </c>
      <c r="B310" s="180" t="s">
        <v>86</v>
      </c>
      <c r="C310" s="168">
        <v>5029903000</v>
      </c>
      <c r="D310" s="181" t="s">
        <v>1</v>
      </c>
      <c r="E310" s="181" t="s">
        <v>1181</v>
      </c>
    </row>
    <row r="311" spans="1:5" x14ac:dyDescent="0.25">
      <c r="A311" s="179" t="s">
        <v>711</v>
      </c>
      <c r="B311" s="180" t="s">
        <v>87</v>
      </c>
      <c r="C311" s="168">
        <v>5029904000</v>
      </c>
      <c r="D311" s="181" t="s">
        <v>1</v>
      </c>
      <c r="E311" s="181" t="s">
        <v>1182</v>
      </c>
    </row>
    <row r="312" spans="1:5" x14ac:dyDescent="0.25">
      <c r="A312" s="179" t="s">
        <v>712</v>
      </c>
      <c r="B312" s="180" t="s">
        <v>308</v>
      </c>
      <c r="C312" s="168">
        <v>5029905000</v>
      </c>
      <c r="D312" s="181" t="s">
        <v>1</v>
      </c>
      <c r="E312" s="181" t="s">
        <v>1183</v>
      </c>
    </row>
    <row r="313" spans="1:5" x14ac:dyDescent="0.25">
      <c r="A313" s="179" t="s">
        <v>713</v>
      </c>
      <c r="B313" s="180" t="s">
        <v>460</v>
      </c>
      <c r="C313" s="168">
        <v>5029906000</v>
      </c>
      <c r="D313" s="181" t="s">
        <v>1</v>
      </c>
      <c r="E313" s="181" t="s">
        <v>1184</v>
      </c>
    </row>
    <row r="314" spans="1:5" x14ac:dyDescent="0.25">
      <c r="A314" s="179" t="s">
        <v>714</v>
      </c>
      <c r="B314" s="180" t="s">
        <v>97</v>
      </c>
      <c r="C314" s="168">
        <v>5029907000</v>
      </c>
      <c r="D314" s="181" t="s">
        <v>1</v>
      </c>
      <c r="E314" s="181" t="s">
        <v>1185</v>
      </c>
    </row>
    <row r="315" spans="1:5" x14ac:dyDescent="0.25">
      <c r="A315" s="179" t="s">
        <v>715</v>
      </c>
      <c r="B315" s="180" t="s">
        <v>92</v>
      </c>
      <c r="C315" s="168">
        <v>5029908000</v>
      </c>
      <c r="D315" s="181" t="s">
        <v>1</v>
      </c>
      <c r="E315" s="181" t="s">
        <v>1186</v>
      </c>
    </row>
    <row r="316" spans="1:5" x14ac:dyDescent="0.25">
      <c r="A316" s="179" t="s">
        <v>1187</v>
      </c>
      <c r="B316" s="180" t="s">
        <v>1188</v>
      </c>
      <c r="C316" s="168">
        <v>5029918000</v>
      </c>
      <c r="D316" s="181" t="s">
        <v>1</v>
      </c>
      <c r="E316" s="181" t="s">
        <v>1189</v>
      </c>
    </row>
    <row r="317" spans="1:5" x14ac:dyDescent="0.25">
      <c r="A317" s="179" t="s">
        <v>716</v>
      </c>
      <c r="B317" s="180" t="s">
        <v>461</v>
      </c>
      <c r="C317" s="168">
        <v>5029999000</v>
      </c>
      <c r="D317" s="181" t="s">
        <v>1</v>
      </c>
      <c r="E317" s="181" t="s">
        <v>125</v>
      </c>
    </row>
    <row r="318" spans="1:5" x14ac:dyDescent="0.25">
      <c r="A318" s="179" t="s">
        <v>800</v>
      </c>
      <c r="B318" s="180" t="s">
        <v>1190</v>
      </c>
      <c r="C318" s="168">
        <v>5029999000</v>
      </c>
      <c r="D318" s="181" t="s">
        <v>1</v>
      </c>
      <c r="E318" s="181" t="s">
        <v>312</v>
      </c>
    </row>
    <row r="319" spans="1:5" x14ac:dyDescent="0.25">
      <c r="A319" s="179" t="s">
        <v>1191</v>
      </c>
      <c r="B319" s="180" t="s">
        <v>1192</v>
      </c>
      <c r="C319" s="168">
        <v>5029999000</v>
      </c>
      <c r="D319" s="181" t="s">
        <v>1</v>
      </c>
      <c r="E319" s="181" t="s">
        <v>313</v>
      </c>
    </row>
    <row r="320" spans="1:5" x14ac:dyDescent="0.25">
      <c r="A320" s="179" t="s">
        <v>78</v>
      </c>
      <c r="B320" s="180" t="s">
        <v>1193</v>
      </c>
      <c r="C320" s="168">
        <v>5029999000</v>
      </c>
      <c r="D320" s="181" t="s">
        <v>1</v>
      </c>
      <c r="E320" s="181" t="s">
        <v>314</v>
      </c>
    </row>
    <row r="321" spans="1:5" x14ac:dyDescent="0.25">
      <c r="A321" s="179" t="s">
        <v>801</v>
      </c>
      <c r="B321" s="180" t="s">
        <v>1194</v>
      </c>
      <c r="C321" s="168">
        <v>5029999000</v>
      </c>
      <c r="D321" s="181" t="s">
        <v>1</v>
      </c>
      <c r="E321" s="181" t="s">
        <v>316</v>
      </c>
    </row>
    <row r="322" spans="1:5" x14ac:dyDescent="0.25">
      <c r="A322" s="179" t="s">
        <v>1195</v>
      </c>
      <c r="B322" s="180" t="s">
        <v>1196</v>
      </c>
      <c r="C322" s="168">
        <v>5029999000</v>
      </c>
      <c r="D322" s="181" t="s">
        <v>1</v>
      </c>
      <c r="E322" s="181" t="s">
        <v>319</v>
      </c>
    </row>
    <row r="323" spans="1:5" x14ac:dyDescent="0.25">
      <c r="A323" s="179" t="s">
        <v>1197</v>
      </c>
      <c r="B323" s="180" t="s">
        <v>1198</v>
      </c>
      <c r="C323" s="168">
        <v>5029999000</v>
      </c>
      <c r="D323" s="181" t="s">
        <v>1</v>
      </c>
      <c r="E323" s="181" t="s">
        <v>322</v>
      </c>
    </row>
    <row r="324" spans="1:5" x14ac:dyDescent="0.25">
      <c r="A324" s="179" t="s">
        <v>1199</v>
      </c>
      <c r="B324" s="180" t="s">
        <v>1200</v>
      </c>
      <c r="C324" s="168">
        <v>5029999000</v>
      </c>
      <c r="D324" s="181" t="s">
        <v>1</v>
      </c>
      <c r="E324" s="181" t="s">
        <v>1201</v>
      </c>
    </row>
    <row r="325" spans="1:5" x14ac:dyDescent="0.25">
      <c r="A325" s="179" t="s">
        <v>1202</v>
      </c>
      <c r="B325" s="180" t="s">
        <v>1203</v>
      </c>
      <c r="C325" s="168">
        <v>5029999000</v>
      </c>
      <c r="D325" s="181" t="s">
        <v>1</v>
      </c>
      <c r="E325" s="181" t="s">
        <v>1204</v>
      </c>
    </row>
    <row r="326" spans="1:5" x14ac:dyDescent="0.25">
      <c r="A326" s="179" t="s">
        <v>1205</v>
      </c>
      <c r="B326" s="180" t="s">
        <v>1206</v>
      </c>
      <c r="C326" s="168">
        <v>5029999000</v>
      </c>
      <c r="D326" s="181" t="s">
        <v>1</v>
      </c>
      <c r="E326" s="181" t="s">
        <v>1207</v>
      </c>
    </row>
    <row r="327" spans="1:5" x14ac:dyDescent="0.25">
      <c r="A327" s="179" t="s">
        <v>1208</v>
      </c>
      <c r="B327" s="180" t="s">
        <v>1209</v>
      </c>
      <c r="C327" s="168">
        <v>5029999000</v>
      </c>
      <c r="D327" s="181" t="s">
        <v>1</v>
      </c>
      <c r="E327" s="181" t="s">
        <v>1210</v>
      </c>
    </row>
    <row r="328" spans="1:5" x14ac:dyDescent="0.25">
      <c r="A328" s="179" t="s">
        <v>1211</v>
      </c>
      <c r="B328" s="180" t="s">
        <v>1212</v>
      </c>
      <c r="C328" s="168">
        <v>5029999000</v>
      </c>
      <c r="D328" s="181" t="s">
        <v>1</v>
      </c>
      <c r="E328" s="181" t="s">
        <v>1213</v>
      </c>
    </row>
    <row r="329" spans="1:5" x14ac:dyDescent="0.25">
      <c r="A329" s="179" t="s">
        <v>1214</v>
      </c>
      <c r="B329" s="180" t="s">
        <v>1215</v>
      </c>
      <c r="C329" s="168">
        <v>5029999000</v>
      </c>
      <c r="D329" s="181" t="s">
        <v>1</v>
      </c>
      <c r="E329" s="181" t="s">
        <v>1216</v>
      </c>
    </row>
    <row r="330" spans="1:5" x14ac:dyDescent="0.25">
      <c r="A330" s="179" t="s">
        <v>1217</v>
      </c>
      <c r="B330" s="180" t="s">
        <v>1218</v>
      </c>
      <c r="C330" s="168">
        <v>5029999000</v>
      </c>
      <c r="D330" s="181" t="s">
        <v>1</v>
      </c>
      <c r="E330" s="181" t="s">
        <v>1219</v>
      </c>
    </row>
    <row r="331" spans="1:5" x14ac:dyDescent="0.25">
      <c r="A331" s="179" t="s">
        <v>1220</v>
      </c>
      <c r="B331" s="180" t="s">
        <v>1221</v>
      </c>
      <c r="C331" s="168">
        <v>5029999000</v>
      </c>
      <c r="D331" s="181" t="s">
        <v>1</v>
      </c>
      <c r="E331" s="181" t="s">
        <v>1222</v>
      </c>
    </row>
    <row r="332" spans="1:5" x14ac:dyDescent="0.25">
      <c r="A332" s="191" t="s">
        <v>717</v>
      </c>
      <c r="B332" s="180" t="s">
        <v>99</v>
      </c>
      <c r="C332" s="168">
        <v>5030102000</v>
      </c>
      <c r="D332" s="181" t="s">
        <v>1</v>
      </c>
      <c r="E332" s="181" t="s">
        <v>119</v>
      </c>
    </row>
    <row r="333" spans="1:5" x14ac:dyDescent="0.25">
      <c r="A333" s="191" t="s">
        <v>718</v>
      </c>
      <c r="B333" s="180" t="s">
        <v>98</v>
      </c>
      <c r="C333" s="168">
        <v>5030104000</v>
      </c>
      <c r="D333" s="181" t="s">
        <v>1</v>
      </c>
      <c r="E333" s="181" t="s">
        <v>118</v>
      </c>
    </row>
    <row r="334" spans="1:5" x14ac:dyDescent="0.25">
      <c r="A334" s="191" t="s">
        <v>719</v>
      </c>
      <c r="B334" s="180" t="s">
        <v>1223</v>
      </c>
      <c r="C334" s="168">
        <v>5050102000</v>
      </c>
      <c r="D334" s="181" t="s">
        <v>1</v>
      </c>
      <c r="E334" s="181" t="s">
        <v>1224</v>
      </c>
    </row>
    <row r="335" spans="1:5" x14ac:dyDescent="0.25">
      <c r="A335" s="179" t="s">
        <v>720</v>
      </c>
      <c r="B335" s="180" t="s">
        <v>1225</v>
      </c>
      <c r="C335" s="168">
        <v>5050103099</v>
      </c>
      <c r="D335" s="181" t="s">
        <v>1</v>
      </c>
      <c r="E335" s="181" t="s">
        <v>1226</v>
      </c>
    </row>
    <row r="336" spans="1:5" x14ac:dyDescent="0.25">
      <c r="A336" s="179" t="s">
        <v>721</v>
      </c>
      <c r="B336" s="180" t="s">
        <v>462</v>
      </c>
      <c r="C336" s="168">
        <v>5050104001</v>
      </c>
      <c r="D336" s="181" t="s">
        <v>1</v>
      </c>
      <c r="E336" s="181" t="s">
        <v>1227</v>
      </c>
    </row>
    <row r="337" spans="1:5" x14ac:dyDescent="0.25">
      <c r="A337" s="179" t="s">
        <v>722</v>
      </c>
      <c r="B337" s="180" t="s">
        <v>463</v>
      </c>
      <c r="C337" s="168">
        <v>5050104099</v>
      </c>
      <c r="D337" s="181" t="s">
        <v>1</v>
      </c>
      <c r="E337" s="181" t="s">
        <v>1228</v>
      </c>
    </row>
    <row r="338" spans="1:5" x14ac:dyDescent="0.25">
      <c r="A338" s="179" t="s">
        <v>723</v>
      </c>
      <c r="B338" s="180" t="s">
        <v>464</v>
      </c>
      <c r="C338" s="168">
        <v>5050105001</v>
      </c>
      <c r="D338" s="181" t="s">
        <v>1</v>
      </c>
      <c r="E338" s="181" t="s">
        <v>1229</v>
      </c>
    </row>
    <row r="339" spans="1:5" x14ac:dyDescent="0.25">
      <c r="A339" s="179" t="s">
        <v>724</v>
      </c>
      <c r="B339" s="180" t="s">
        <v>465</v>
      </c>
      <c r="C339" s="168">
        <v>5050105002</v>
      </c>
      <c r="D339" s="181" t="s">
        <v>1</v>
      </c>
      <c r="E339" s="181" t="s">
        <v>1230</v>
      </c>
    </row>
    <row r="340" spans="1:5" x14ac:dyDescent="0.25">
      <c r="A340" s="179" t="s">
        <v>725</v>
      </c>
      <c r="B340" s="180" t="s">
        <v>466</v>
      </c>
      <c r="C340" s="168">
        <v>5050105003</v>
      </c>
      <c r="D340" s="181" t="s">
        <v>1</v>
      </c>
      <c r="E340" s="181" t="s">
        <v>1231</v>
      </c>
    </row>
    <row r="341" spans="1:5" x14ac:dyDescent="0.25">
      <c r="A341" s="179" t="s">
        <v>726</v>
      </c>
      <c r="B341" s="180" t="s">
        <v>467</v>
      </c>
      <c r="C341" s="168">
        <v>5050105004</v>
      </c>
      <c r="D341" s="181" t="s">
        <v>1</v>
      </c>
      <c r="E341" s="181" t="s">
        <v>1232</v>
      </c>
    </row>
    <row r="342" spans="1:5" x14ac:dyDescent="0.25">
      <c r="A342" s="179" t="s">
        <v>727</v>
      </c>
      <c r="B342" s="180" t="s">
        <v>468</v>
      </c>
      <c r="C342" s="168">
        <v>5050105007</v>
      </c>
      <c r="D342" s="181" t="s">
        <v>1</v>
      </c>
      <c r="E342" s="181" t="s">
        <v>1233</v>
      </c>
    </row>
    <row r="343" spans="1:5" x14ac:dyDescent="0.25">
      <c r="A343" s="179" t="s">
        <v>728</v>
      </c>
      <c r="B343" s="180" t="s">
        <v>469</v>
      </c>
      <c r="C343" s="168">
        <v>5050105008</v>
      </c>
      <c r="D343" s="181" t="s">
        <v>1</v>
      </c>
      <c r="E343" s="181" t="s">
        <v>1234</v>
      </c>
    </row>
    <row r="344" spans="1:5" x14ac:dyDescent="0.25">
      <c r="A344" s="179" t="s">
        <v>729</v>
      </c>
      <c r="B344" s="180" t="s">
        <v>470</v>
      </c>
      <c r="C344" s="168">
        <v>5050105009</v>
      </c>
      <c r="D344" s="181" t="s">
        <v>1</v>
      </c>
      <c r="E344" s="181" t="s">
        <v>1235</v>
      </c>
    </row>
    <row r="345" spans="1:5" x14ac:dyDescent="0.25">
      <c r="A345" s="179" t="s">
        <v>730</v>
      </c>
      <c r="B345" s="180" t="s">
        <v>471</v>
      </c>
      <c r="C345" s="168">
        <v>5050105010</v>
      </c>
      <c r="D345" s="181" t="s">
        <v>1</v>
      </c>
      <c r="E345" s="181" t="s">
        <v>1236</v>
      </c>
    </row>
    <row r="346" spans="1:5" x14ac:dyDescent="0.25">
      <c r="A346" s="179" t="s">
        <v>731</v>
      </c>
      <c r="B346" s="180" t="s">
        <v>472</v>
      </c>
      <c r="C346" s="168">
        <v>5050105013</v>
      </c>
      <c r="D346" s="181" t="s">
        <v>1</v>
      </c>
      <c r="E346" s="181" t="s">
        <v>1237</v>
      </c>
    </row>
    <row r="347" spans="1:5" x14ac:dyDescent="0.25">
      <c r="A347" s="179" t="s">
        <v>732</v>
      </c>
      <c r="B347" s="180" t="s">
        <v>473</v>
      </c>
      <c r="C347" s="168">
        <v>5050105014</v>
      </c>
      <c r="D347" s="181" t="s">
        <v>1</v>
      </c>
      <c r="E347" s="181" t="s">
        <v>1238</v>
      </c>
    </row>
    <row r="348" spans="1:5" x14ac:dyDescent="0.25">
      <c r="A348" s="179" t="s">
        <v>733</v>
      </c>
      <c r="B348" s="180" t="s">
        <v>474</v>
      </c>
      <c r="C348" s="168">
        <v>5050105099</v>
      </c>
      <c r="D348" s="181" t="s">
        <v>1</v>
      </c>
      <c r="E348" s="181" t="s">
        <v>1239</v>
      </c>
    </row>
    <row r="349" spans="1:5" x14ac:dyDescent="0.25">
      <c r="A349" s="179" t="s">
        <v>734</v>
      </c>
      <c r="B349" s="180" t="s">
        <v>475</v>
      </c>
      <c r="C349" s="168">
        <v>5050106001</v>
      </c>
      <c r="D349" s="181" t="s">
        <v>1</v>
      </c>
      <c r="E349" s="181" t="s">
        <v>1240</v>
      </c>
    </row>
    <row r="350" spans="1:5" x14ac:dyDescent="0.25">
      <c r="A350" s="179" t="s">
        <v>735</v>
      </c>
      <c r="B350" s="180" t="s">
        <v>476</v>
      </c>
      <c r="C350" s="168">
        <v>5050106003</v>
      </c>
      <c r="D350" s="181" t="s">
        <v>1</v>
      </c>
      <c r="E350" s="181" t="s">
        <v>1241</v>
      </c>
    </row>
    <row r="351" spans="1:5" x14ac:dyDescent="0.25">
      <c r="A351" s="179" t="s">
        <v>736</v>
      </c>
      <c r="B351" s="180" t="s">
        <v>477</v>
      </c>
      <c r="C351" s="168">
        <v>5050106004</v>
      </c>
      <c r="D351" s="181" t="s">
        <v>1</v>
      </c>
      <c r="E351" s="181" t="s">
        <v>1242</v>
      </c>
    </row>
    <row r="352" spans="1:5" x14ac:dyDescent="0.25">
      <c r="A352" s="179" t="s">
        <v>737</v>
      </c>
      <c r="B352" s="180" t="s">
        <v>478</v>
      </c>
      <c r="C352" s="168">
        <v>5050106099</v>
      </c>
      <c r="D352" s="181" t="s">
        <v>1</v>
      </c>
      <c r="E352" s="181" t="s">
        <v>1243</v>
      </c>
    </row>
    <row r="353" spans="1:5" x14ac:dyDescent="0.25">
      <c r="A353" s="179" t="s">
        <v>738</v>
      </c>
      <c r="B353" s="180" t="s">
        <v>479</v>
      </c>
      <c r="C353" s="168">
        <v>5050107001</v>
      </c>
      <c r="D353" s="181" t="s">
        <v>1</v>
      </c>
      <c r="E353" s="181" t="s">
        <v>1244</v>
      </c>
    </row>
    <row r="354" spans="1:5" x14ac:dyDescent="0.25">
      <c r="A354" s="179" t="s">
        <v>739</v>
      </c>
      <c r="B354" s="180" t="s">
        <v>480</v>
      </c>
      <c r="C354" s="168">
        <v>5050107002</v>
      </c>
      <c r="D354" s="181" t="s">
        <v>1</v>
      </c>
      <c r="E354" s="181" t="s">
        <v>1245</v>
      </c>
    </row>
    <row r="355" spans="1:5" x14ac:dyDescent="0.25">
      <c r="A355" s="179" t="s">
        <v>740</v>
      </c>
      <c r="B355" s="180" t="s">
        <v>481</v>
      </c>
      <c r="C355" s="168">
        <v>5050199000</v>
      </c>
      <c r="D355" s="181" t="s">
        <v>1</v>
      </c>
      <c r="E355" s="181" t="s">
        <v>311</v>
      </c>
    </row>
    <row r="356" spans="1:5" x14ac:dyDescent="0.25">
      <c r="A356" s="179" t="s">
        <v>1246</v>
      </c>
      <c r="B356" s="180" t="s">
        <v>1247</v>
      </c>
      <c r="C356" s="168">
        <v>5050303000</v>
      </c>
      <c r="D356" s="181" t="s">
        <v>1</v>
      </c>
      <c r="E356" s="181" t="s">
        <v>1248</v>
      </c>
    </row>
    <row r="357" spans="1:5" x14ac:dyDescent="0.25">
      <c r="A357" s="179" t="s">
        <v>1249</v>
      </c>
      <c r="B357" s="180" t="s">
        <v>1250</v>
      </c>
      <c r="C357" s="168">
        <v>5050306000</v>
      </c>
      <c r="D357" s="181" t="s">
        <v>1</v>
      </c>
      <c r="E357" s="181" t="s">
        <v>1251</v>
      </c>
    </row>
    <row r="358" spans="1:5" x14ac:dyDescent="0.25">
      <c r="A358" s="179" t="s">
        <v>1252</v>
      </c>
      <c r="B358" s="180" t="s">
        <v>1253</v>
      </c>
      <c r="C358" s="168">
        <v>5050307000</v>
      </c>
      <c r="D358" s="181" t="s">
        <v>1</v>
      </c>
      <c r="E358" s="181" t="s">
        <v>1254</v>
      </c>
    </row>
    <row r="359" spans="1:5" x14ac:dyDescent="0.25">
      <c r="A359" s="179" t="s">
        <v>1255</v>
      </c>
      <c r="B359" s="180" t="s">
        <v>1256</v>
      </c>
      <c r="C359" s="168">
        <v>5050309000</v>
      </c>
      <c r="D359" s="181" t="s">
        <v>1</v>
      </c>
      <c r="E359" s="181" t="s">
        <v>1257</v>
      </c>
    </row>
    <row r="360" spans="1:5" x14ac:dyDescent="0.25">
      <c r="A360" s="182" t="s">
        <v>1258</v>
      </c>
      <c r="B360" s="180" t="s">
        <v>1259</v>
      </c>
      <c r="C360" s="186" t="s">
        <v>517</v>
      </c>
      <c r="D360" s="181" t="s">
        <v>1</v>
      </c>
      <c r="E360" s="181" t="s">
        <v>809</v>
      </c>
    </row>
    <row r="361" spans="1:5" x14ac:dyDescent="0.25">
      <c r="A361" s="182" t="s">
        <v>1260</v>
      </c>
      <c r="B361" s="180" t="s">
        <v>1261</v>
      </c>
      <c r="C361" s="186" t="s">
        <v>517</v>
      </c>
      <c r="D361" s="181" t="s">
        <v>1</v>
      </c>
      <c r="E361" s="181" t="s">
        <v>809</v>
      </c>
    </row>
    <row r="362" spans="1:5" x14ac:dyDescent="0.25">
      <c r="A362" s="182" t="s">
        <v>1305</v>
      </c>
      <c r="B362" s="180" t="s">
        <v>509</v>
      </c>
      <c r="C362" s="186" t="s">
        <v>510</v>
      </c>
      <c r="D362" s="181" t="s">
        <v>1</v>
      </c>
      <c r="E362" s="181" t="s">
        <v>809</v>
      </c>
    </row>
    <row r="363" spans="1:5" x14ac:dyDescent="0.25">
      <c r="A363" s="182" t="s">
        <v>518</v>
      </c>
      <c r="B363" s="180" t="s">
        <v>519</v>
      </c>
      <c r="C363" s="186" t="s">
        <v>520</v>
      </c>
      <c r="D363" s="181" t="s">
        <v>1</v>
      </c>
      <c r="E363" s="181" t="s">
        <v>1262</v>
      </c>
    </row>
    <row r="364" spans="1:5" x14ac:dyDescent="0.25">
      <c r="A364" s="179" t="s">
        <v>514</v>
      </c>
      <c r="B364" s="180" t="s">
        <v>515</v>
      </c>
      <c r="C364" s="168" t="s">
        <v>516</v>
      </c>
      <c r="D364" s="181" t="s">
        <v>1</v>
      </c>
      <c r="E364" s="181" t="s">
        <v>1263</v>
      </c>
    </row>
    <row r="365" spans="1:5" x14ac:dyDescent="0.25">
      <c r="A365" s="179" t="s">
        <v>511</v>
      </c>
      <c r="B365" s="180" t="s">
        <v>512</v>
      </c>
      <c r="C365" s="168" t="s">
        <v>513</v>
      </c>
      <c r="D365" s="181" t="s">
        <v>1</v>
      </c>
      <c r="E365" s="181" t="s">
        <v>809</v>
      </c>
    </row>
    <row r="366" spans="1:5" x14ac:dyDescent="0.25">
      <c r="A366" s="179" t="s">
        <v>1264</v>
      </c>
      <c r="B366" s="180" t="s">
        <v>1265</v>
      </c>
      <c r="C366" s="168" t="s">
        <v>1266</v>
      </c>
      <c r="D366" s="181" t="s">
        <v>1</v>
      </c>
      <c r="E366" s="181" t="s">
        <v>809</v>
      </c>
    </row>
    <row r="367" spans="1:5" x14ac:dyDescent="0.25">
      <c r="A367" s="179" t="s">
        <v>1267</v>
      </c>
      <c r="B367" s="180" t="s">
        <v>1268</v>
      </c>
      <c r="C367" s="168" t="s">
        <v>1269</v>
      </c>
      <c r="D367" s="181" t="s">
        <v>1</v>
      </c>
      <c r="E367" s="181" t="s">
        <v>809</v>
      </c>
    </row>
    <row r="368" spans="1:5" x14ac:dyDescent="0.25">
      <c r="A368" s="179" t="s">
        <v>1270</v>
      </c>
      <c r="B368" s="180" t="s">
        <v>1271</v>
      </c>
      <c r="C368" s="168" t="s">
        <v>1272</v>
      </c>
      <c r="D368" s="181" t="s">
        <v>1</v>
      </c>
      <c r="E368" s="181" t="s">
        <v>809</v>
      </c>
    </row>
    <row r="369" spans="1:5" x14ac:dyDescent="0.25">
      <c r="A369" s="179" t="s">
        <v>619</v>
      </c>
      <c r="B369" s="180" t="s">
        <v>403</v>
      </c>
      <c r="C369" s="168" t="s">
        <v>1273</v>
      </c>
      <c r="D369" s="181" t="s">
        <v>2</v>
      </c>
      <c r="E369" s="181" t="s">
        <v>1274</v>
      </c>
    </row>
    <row r="370" spans="1:5" x14ac:dyDescent="0.25">
      <c r="A370" s="179" t="s">
        <v>1275</v>
      </c>
      <c r="B370" s="180" t="s">
        <v>1276</v>
      </c>
      <c r="C370" s="168" t="s">
        <v>1277</v>
      </c>
      <c r="D370" s="181" t="s">
        <v>2</v>
      </c>
      <c r="E370" s="181" t="s">
        <v>1278</v>
      </c>
    </row>
    <row r="371" spans="1:5" x14ac:dyDescent="0.25">
      <c r="A371" s="179" t="s">
        <v>620</v>
      </c>
      <c r="B371" s="180" t="s">
        <v>404</v>
      </c>
      <c r="C371" s="168" t="s">
        <v>1279</v>
      </c>
      <c r="D371" s="181" t="s">
        <v>2</v>
      </c>
      <c r="E371" s="181" t="s">
        <v>1280</v>
      </c>
    </row>
    <row r="372" spans="1:5" x14ac:dyDescent="0.25">
      <c r="A372" s="154">
        <v>969</v>
      </c>
      <c r="B372" s="257" t="s">
        <v>1448</v>
      </c>
      <c r="C372" s="121">
        <v>50299990</v>
      </c>
      <c r="D372" s="155" t="s">
        <v>1</v>
      </c>
      <c r="E372" s="121">
        <v>50299990</v>
      </c>
    </row>
    <row r="373" spans="1:5" x14ac:dyDescent="0.25">
      <c r="A373" s="154" t="s">
        <v>96</v>
      </c>
      <c r="B373" s="111" t="s">
        <v>315</v>
      </c>
      <c r="C373" s="121" t="s">
        <v>316</v>
      </c>
      <c r="D373" s="155" t="s">
        <v>1</v>
      </c>
      <c r="E373" s="121" t="s">
        <v>316</v>
      </c>
    </row>
    <row r="374" spans="1:5" x14ac:dyDescent="0.25">
      <c r="A374" s="154" t="s">
        <v>317</v>
      </c>
      <c r="B374" s="111" t="s">
        <v>318</v>
      </c>
      <c r="C374" s="121" t="s">
        <v>319</v>
      </c>
      <c r="D374" s="155" t="s">
        <v>1</v>
      </c>
      <c r="E374" s="121" t="s">
        <v>319</v>
      </c>
    </row>
    <row r="375" spans="1:5" x14ac:dyDescent="0.25">
      <c r="A375" s="154">
        <v>965</v>
      </c>
      <c r="B375" s="111" t="s">
        <v>320</v>
      </c>
      <c r="C375" s="121" t="s">
        <v>319</v>
      </c>
      <c r="D375" s="155" t="s">
        <v>1</v>
      </c>
      <c r="E375" s="121" t="s">
        <v>319</v>
      </c>
    </row>
    <row r="376" spans="1:5" x14ac:dyDescent="0.25">
      <c r="A376" s="154">
        <v>963</v>
      </c>
      <c r="B376" s="111" t="s">
        <v>321</v>
      </c>
      <c r="C376" s="121" t="s">
        <v>322</v>
      </c>
      <c r="D376" s="155" t="s">
        <v>1</v>
      </c>
      <c r="E376" s="121" t="s">
        <v>322</v>
      </c>
    </row>
    <row r="377" spans="1:5" x14ac:dyDescent="0.25">
      <c r="A377" s="154">
        <v>971</v>
      </c>
      <c r="B377" s="111" t="s">
        <v>98</v>
      </c>
      <c r="C377" s="121" t="s">
        <v>118</v>
      </c>
      <c r="D377" s="155" t="s">
        <v>1</v>
      </c>
      <c r="E377" s="121" t="s">
        <v>118</v>
      </c>
    </row>
    <row r="378" spans="1:5" x14ac:dyDescent="0.25">
      <c r="A378" s="156">
        <v>975</v>
      </c>
      <c r="B378" s="157" t="s">
        <v>99</v>
      </c>
      <c r="C378" s="122" t="s">
        <v>119</v>
      </c>
      <c r="D378" s="158" t="s">
        <v>1</v>
      </c>
      <c r="E378" s="122" t="s">
        <v>119</v>
      </c>
    </row>
    <row r="379" spans="1:5" x14ac:dyDescent="0.25">
      <c r="A379" s="166" t="s">
        <v>783</v>
      </c>
      <c r="B379" s="111" t="s">
        <v>784</v>
      </c>
      <c r="C379" s="121">
        <v>20401080</v>
      </c>
      <c r="D379" s="155" t="s">
        <v>1</v>
      </c>
      <c r="E379" s="121">
        <v>20401080</v>
      </c>
    </row>
    <row r="380" spans="1:5" x14ac:dyDescent="0.25">
      <c r="A380" s="167" t="s">
        <v>612</v>
      </c>
      <c r="B380" s="157" t="s">
        <v>613</v>
      </c>
      <c r="C380" s="122">
        <v>20201090</v>
      </c>
      <c r="D380" s="158" t="s">
        <v>1</v>
      </c>
      <c r="E380" s="122">
        <v>20201090</v>
      </c>
    </row>
  </sheetData>
  <phoneticPr fontId="22" type="noConversion"/>
  <conditionalFormatting sqref="C1">
    <cfRule type="duplicateValues" dxfId="4" priority="4"/>
  </conditionalFormatting>
  <conditionalFormatting sqref="C2:C372">
    <cfRule type="duplicateValues" dxfId="3" priority="5"/>
  </conditionalFormatting>
  <conditionalFormatting sqref="E372">
    <cfRule type="duplicateValues" dxfId="2" priority="1"/>
  </conditionalFormatting>
  <dataValidations count="1">
    <dataValidation type="list" allowBlank="1" showInputMessage="1" showErrorMessage="1" sqref="H1" xr:uid="{00000000-0002-0000-0100-000000000000}">
      <formula1>$H$58:$H$71</formula1>
    </dataValidation>
  </dataValidations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J26"/>
  <sheetViews>
    <sheetView workbookViewId="0"/>
  </sheetViews>
  <sheetFormatPr defaultColWidth="9" defaultRowHeight="12.75" x14ac:dyDescent="0.2"/>
  <cols>
    <col min="1" max="1" width="54" style="6" bestFit="1" customWidth="1"/>
    <col min="2" max="2" width="11.375" style="6" customWidth="1"/>
    <col min="3" max="3" width="14.5" style="6" customWidth="1"/>
    <col min="4" max="4" width="17.125" style="6" customWidth="1"/>
    <col min="5" max="8" width="15.375" style="6" hidden="1" customWidth="1"/>
    <col min="9" max="9" width="16.25" style="6" customWidth="1"/>
    <col min="10" max="16384" width="9" style="6"/>
  </cols>
  <sheetData>
    <row r="1" spans="1:9" ht="25.5" x14ac:dyDescent="0.5">
      <c r="A1" s="4" t="s">
        <v>103</v>
      </c>
      <c r="B1" s="5"/>
      <c r="C1" s="5"/>
      <c r="D1" s="5"/>
      <c r="E1" s="5"/>
      <c r="F1" s="5"/>
      <c r="G1" s="5"/>
      <c r="H1" s="5"/>
      <c r="I1" s="5"/>
    </row>
    <row r="2" spans="1:9" ht="23.25" x14ac:dyDescent="0.35">
      <c r="A2" s="7" t="s">
        <v>108</v>
      </c>
      <c r="B2" s="5"/>
      <c r="C2" s="5"/>
      <c r="D2" s="5"/>
      <c r="E2" s="5"/>
      <c r="F2" s="5"/>
      <c r="G2" s="5"/>
      <c r="H2" s="5"/>
      <c r="I2" s="5"/>
    </row>
    <row r="3" spans="1:9" ht="15.75" x14ac:dyDescent="0.25">
      <c r="A3" s="8" t="s">
        <v>109</v>
      </c>
      <c r="B3" s="9"/>
      <c r="C3" s="9"/>
      <c r="D3" s="9"/>
      <c r="E3" s="9"/>
      <c r="F3" s="9"/>
      <c r="G3" s="9"/>
      <c r="H3" s="9"/>
      <c r="I3" s="9"/>
    </row>
    <row r="4" spans="1:9" ht="15.75" x14ac:dyDescent="0.25">
      <c r="A4" s="7" t="s">
        <v>110</v>
      </c>
      <c r="B4" s="9"/>
      <c r="C4" s="9"/>
      <c r="D4" s="10"/>
      <c r="E4" s="9"/>
      <c r="F4" s="9"/>
      <c r="G4" s="9"/>
      <c r="H4" s="9"/>
      <c r="I4" s="9"/>
    </row>
    <row r="5" spans="1:9" ht="15.75" x14ac:dyDescent="0.25">
      <c r="A5" s="30" t="s">
        <v>116</v>
      </c>
      <c r="B5" s="9"/>
      <c r="C5" s="9"/>
      <c r="D5" s="9"/>
      <c r="E5" s="9"/>
      <c r="F5" s="9"/>
      <c r="G5" s="9"/>
      <c r="H5" s="9"/>
      <c r="I5" s="9"/>
    </row>
    <row r="6" spans="1:9" ht="15.75" x14ac:dyDescent="0.2">
      <c r="A6" s="11">
        <f>'[2]78'!S3</f>
        <v>41639</v>
      </c>
      <c r="B6" s="9"/>
      <c r="C6" s="9"/>
      <c r="D6" s="9"/>
      <c r="E6" s="9"/>
      <c r="F6" s="9"/>
      <c r="G6" s="9"/>
      <c r="H6" s="9"/>
      <c r="I6" s="9"/>
    </row>
    <row r="7" spans="1:9" ht="19.5" thickBot="1" x14ac:dyDescent="0.35">
      <c r="A7" s="12"/>
      <c r="B7" s="9"/>
      <c r="C7" s="9"/>
      <c r="D7" s="9"/>
      <c r="E7" s="9"/>
      <c r="F7" s="9"/>
      <c r="G7" s="9"/>
      <c r="H7" s="9"/>
      <c r="I7" s="9"/>
    </row>
    <row r="8" spans="1:9" ht="48" thickTop="1" x14ac:dyDescent="0.2">
      <c r="A8" s="32" t="s">
        <v>111</v>
      </c>
      <c r="B8" s="33" t="s">
        <v>120</v>
      </c>
      <c r="C8" s="33" t="s">
        <v>121</v>
      </c>
      <c r="D8" s="34" t="s">
        <v>105</v>
      </c>
      <c r="E8" s="34" t="s">
        <v>113</v>
      </c>
      <c r="F8" s="34" t="s">
        <v>114</v>
      </c>
      <c r="G8" s="34" t="s">
        <v>115</v>
      </c>
      <c r="H8" s="34" t="s">
        <v>117</v>
      </c>
      <c r="I8" s="35" t="s">
        <v>104</v>
      </c>
    </row>
    <row r="9" spans="1:9" ht="27" customHeight="1" x14ac:dyDescent="0.25">
      <c r="A9" s="13" t="str">
        <f>VLOOKUP(B9,Account!$A$1:$C$314,2,)</f>
        <v>Petty Cash</v>
      </c>
      <c r="B9" s="36" t="s">
        <v>8</v>
      </c>
      <c r="C9" s="31">
        <f>VLOOKUP(B9,Account!$A$1:$C$314,3)</f>
        <v>1010102000</v>
      </c>
      <c r="D9" s="14">
        <f>E9+F9-G9</f>
        <v>10000</v>
      </c>
      <c r="E9" s="14">
        <v>10000</v>
      </c>
      <c r="F9" s="2">
        <v>0</v>
      </c>
      <c r="G9" s="2">
        <v>0</v>
      </c>
      <c r="H9" s="2"/>
      <c r="I9" s="15"/>
    </row>
    <row r="10" spans="1:9" ht="27" customHeight="1" x14ac:dyDescent="0.25">
      <c r="A10" s="13" t="str">
        <f>VLOOKUP(B10,Account!$A$1:$C$314,2,)</f>
        <v>Advances for Payroll</v>
      </c>
      <c r="B10" s="36" t="s">
        <v>9</v>
      </c>
      <c r="C10" s="31">
        <f>VLOOKUP(B10,Account!$A$1:$C$314,3)</f>
        <v>1010102000</v>
      </c>
      <c r="D10" s="28">
        <f>E10+F10-G10</f>
        <v>203.31</v>
      </c>
      <c r="E10" s="16">
        <v>203.31</v>
      </c>
      <c r="F10" s="3">
        <v>184219.26</v>
      </c>
      <c r="G10" s="3">
        <v>184219.26</v>
      </c>
      <c r="H10" s="37"/>
      <c r="I10" s="15"/>
    </row>
    <row r="11" spans="1:9" ht="27" customHeight="1" x14ac:dyDescent="0.25">
      <c r="A11" s="13" t="str">
        <f>VLOOKUP(B11,Account!$A$1:$C$314,2,)</f>
        <v>Cash in Bank-Local Currency, Current Account</v>
      </c>
      <c r="B11" s="36" t="s">
        <v>10</v>
      </c>
      <c r="C11" s="31">
        <f>VLOOKUP(B11,Account!$A$1:$C$314,3)</f>
        <v>1010202029</v>
      </c>
      <c r="D11" s="28">
        <f>E11+F11-G11</f>
        <v>2173845.75</v>
      </c>
      <c r="E11" s="16">
        <v>2766580.56</v>
      </c>
      <c r="F11" s="3">
        <v>569320</v>
      </c>
      <c r="G11" s="3">
        <v>1162054.81</v>
      </c>
      <c r="H11" s="37"/>
      <c r="I11" s="15"/>
    </row>
    <row r="12" spans="1:9" ht="27" hidden="1" customHeight="1" x14ac:dyDescent="0.25">
      <c r="A12" s="13" t="str">
        <f>VLOOKUP(B12,Account!$A$1:$C$314,2,)</f>
        <v>Advances to Officers and Employees</v>
      </c>
      <c r="B12" s="36" t="s">
        <v>12</v>
      </c>
      <c r="C12" s="31">
        <f>VLOOKUP(B12,Account!$A$1:$C$314,3)</f>
        <v>1030502000</v>
      </c>
      <c r="D12" s="28">
        <f>E12+F12-G12</f>
        <v>0</v>
      </c>
      <c r="E12" s="16">
        <v>0</v>
      </c>
      <c r="F12" s="3">
        <v>0</v>
      </c>
      <c r="G12" s="3">
        <v>0</v>
      </c>
      <c r="H12" s="37"/>
      <c r="I12" s="15"/>
    </row>
    <row r="13" spans="1:9" ht="27" customHeight="1" x14ac:dyDescent="0.25">
      <c r="A13" s="17" t="str">
        <f>VLOOKUP(B13,Account!$A$1:$C$314,2,)</f>
        <v>Due to BIR</v>
      </c>
      <c r="B13" s="36" t="s">
        <v>32</v>
      </c>
      <c r="C13" s="31">
        <f>VLOOKUP(B13,Account!$A$1:$C$314,3)</f>
        <v>2020101000</v>
      </c>
      <c r="D13" s="28"/>
      <c r="E13" s="16"/>
      <c r="F13" s="3">
        <v>190728.88</v>
      </c>
      <c r="G13" s="3">
        <v>66809</v>
      </c>
      <c r="H13" s="37">
        <v>186448.26</v>
      </c>
      <c r="I13" s="18">
        <f t="shared" ref="I13:I18" si="0">H13+G13-F13</f>
        <v>62528.38</v>
      </c>
    </row>
    <row r="14" spans="1:9" ht="27" customHeight="1" x14ac:dyDescent="0.25">
      <c r="A14" s="17" t="str">
        <f>VLOOKUP(B14,Account!$A$1:$C$314,2,)</f>
        <v>Due to GSIS</v>
      </c>
      <c r="B14" s="36" t="s">
        <v>33</v>
      </c>
      <c r="C14" s="31">
        <f>VLOOKUP(B14,Account!$A$1:$C$314,3)</f>
        <v>2020102000</v>
      </c>
      <c r="D14" s="28"/>
      <c r="E14" s="16"/>
      <c r="F14" s="3">
        <v>4522.16</v>
      </c>
      <c r="G14" s="3">
        <v>4522.16</v>
      </c>
      <c r="H14" s="37">
        <v>12042.2</v>
      </c>
      <c r="I14" s="29">
        <f t="shared" si="0"/>
        <v>12042.2</v>
      </c>
    </row>
    <row r="15" spans="1:9" ht="27" customHeight="1" x14ac:dyDescent="0.25">
      <c r="A15" s="17" t="str">
        <f>VLOOKUP(B15,Account!$A$1:$C$314,2,)</f>
        <v>Due to Pag-IBIG</v>
      </c>
      <c r="B15" s="36" t="s">
        <v>34</v>
      </c>
      <c r="C15" s="31">
        <f>VLOOKUP(B15,Account!$A$1:$C$314,3)</f>
        <v>2020103000</v>
      </c>
      <c r="D15" s="16"/>
      <c r="E15" s="16"/>
      <c r="F15" s="3">
        <v>200</v>
      </c>
      <c r="G15" s="3">
        <v>200</v>
      </c>
      <c r="H15" s="3">
        <v>2374.34</v>
      </c>
      <c r="I15" s="29">
        <f t="shared" si="0"/>
        <v>2374.34</v>
      </c>
    </row>
    <row r="16" spans="1:9" ht="27" customHeight="1" x14ac:dyDescent="0.25">
      <c r="A16" s="17" t="str">
        <f>VLOOKUP(B16,Account!$A$1:$C$314,2,)</f>
        <v>Due to PhilHealth</v>
      </c>
      <c r="B16" s="36" t="s">
        <v>35</v>
      </c>
      <c r="C16" s="31">
        <f>VLOOKUP(B16,Account!$A$1:$C$314,3)</f>
        <v>2020104000</v>
      </c>
      <c r="D16" s="16"/>
      <c r="E16" s="16"/>
      <c r="F16" s="3">
        <v>299.10000000000002</v>
      </c>
      <c r="G16" s="3">
        <v>299.10000000000002</v>
      </c>
      <c r="H16" s="37">
        <v>674.1</v>
      </c>
      <c r="I16" s="29">
        <f t="shared" si="0"/>
        <v>674.1</v>
      </c>
    </row>
    <row r="17" spans="1:10" ht="27" customHeight="1" x14ac:dyDescent="0.25">
      <c r="A17" s="17" t="str">
        <f>VLOOKUP(B17,Account!$A$1:$C$314,2,)</f>
        <v>Due to NGAs</v>
      </c>
      <c r="B17" s="36" t="s">
        <v>36</v>
      </c>
      <c r="C17" s="31">
        <f>VLOOKUP(B17,Account!$A$1:$C$314,3)</f>
        <v>2020105000</v>
      </c>
      <c r="D17" s="16"/>
      <c r="E17" s="16"/>
      <c r="F17" s="3">
        <v>1227006.25</v>
      </c>
      <c r="G17" s="3">
        <v>758191.32</v>
      </c>
      <c r="H17" s="37">
        <v>2320898.7400000002</v>
      </c>
      <c r="I17" s="29">
        <f t="shared" si="0"/>
        <v>1852083.81</v>
      </c>
    </row>
    <row r="18" spans="1:10" ht="27" customHeight="1" x14ac:dyDescent="0.25">
      <c r="A18" s="17" t="str">
        <f>VLOOKUP(B18,Account!$A$1:$C$314,2,)</f>
        <v>Other Payables</v>
      </c>
      <c r="B18" s="36" t="s">
        <v>37</v>
      </c>
      <c r="C18" s="31">
        <f>VLOOKUP(B18,Account!$A$1:$C$314,3)</f>
        <v>2040108000</v>
      </c>
      <c r="D18" s="16"/>
      <c r="E18" s="16"/>
      <c r="F18" s="3">
        <v>0</v>
      </c>
      <c r="G18" s="3">
        <v>0</v>
      </c>
      <c r="H18" s="37">
        <v>254346.23</v>
      </c>
      <c r="I18" s="29">
        <f t="shared" si="0"/>
        <v>254346.23</v>
      </c>
    </row>
    <row r="19" spans="1:10" ht="27" customHeight="1" thickBot="1" x14ac:dyDescent="0.3">
      <c r="A19" s="19" t="s">
        <v>106</v>
      </c>
      <c r="B19" s="20"/>
      <c r="C19" s="20"/>
      <c r="D19" s="21">
        <f t="shared" ref="D19:I19" si="1">SUM(D9:D18)</f>
        <v>2184049.06</v>
      </c>
      <c r="E19" s="21">
        <f t="shared" si="1"/>
        <v>2776783.87</v>
      </c>
      <c r="F19" s="21">
        <f t="shared" si="1"/>
        <v>2176295.65</v>
      </c>
      <c r="G19" s="21">
        <f t="shared" si="1"/>
        <v>2176295.65</v>
      </c>
      <c r="H19" s="21">
        <f t="shared" si="1"/>
        <v>2776783.87</v>
      </c>
      <c r="I19" s="22">
        <f t="shared" si="1"/>
        <v>2184049.06</v>
      </c>
    </row>
    <row r="20" spans="1:10" ht="16.5" thickTop="1" x14ac:dyDescent="0.25">
      <c r="A20" s="23"/>
      <c r="B20" s="23"/>
      <c r="C20" s="23"/>
      <c r="D20" s="24"/>
      <c r="E20" s="24"/>
      <c r="F20" s="24"/>
      <c r="G20" s="24"/>
      <c r="H20" s="24"/>
      <c r="I20" s="24"/>
      <c r="J20" s="23"/>
    </row>
    <row r="21" spans="1:10" ht="15.75" x14ac:dyDescent="0.25">
      <c r="A21" s="23"/>
      <c r="B21" s="23"/>
      <c r="C21" s="23"/>
      <c r="D21" s="23"/>
      <c r="E21" s="23"/>
      <c r="F21" s="23"/>
      <c r="G21" s="23"/>
      <c r="H21" s="23"/>
      <c r="I21" s="25"/>
      <c r="J21" s="23"/>
    </row>
    <row r="22" spans="1:10" ht="15.75" x14ac:dyDescent="0.25">
      <c r="A22" s="23"/>
      <c r="B22" s="23" t="s">
        <v>102</v>
      </c>
      <c r="C22" s="23"/>
      <c r="D22" s="23"/>
      <c r="E22" s="23"/>
      <c r="F22" s="23"/>
      <c r="G22" s="23"/>
      <c r="H22" s="23"/>
      <c r="I22" s="23"/>
      <c r="J22" s="23"/>
    </row>
    <row r="23" spans="1:10" ht="15.75" x14ac:dyDescent="0.25">
      <c r="A23" s="23"/>
      <c r="B23" s="23"/>
      <c r="C23" s="23"/>
      <c r="D23" s="26"/>
      <c r="E23" s="26"/>
      <c r="F23" s="26"/>
      <c r="G23" s="26"/>
      <c r="H23" s="26"/>
      <c r="I23" s="27"/>
    </row>
    <row r="24" spans="1:10" ht="15.75" x14ac:dyDescent="0.25">
      <c r="A24" s="23"/>
      <c r="B24" s="23"/>
      <c r="C24" s="23"/>
      <c r="D24" s="23"/>
      <c r="E24" s="23"/>
      <c r="F24" s="23"/>
      <c r="G24" s="23"/>
      <c r="H24" s="23"/>
      <c r="I24" s="27"/>
    </row>
    <row r="25" spans="1:10" ht="15.75" x14ac:dyDescent="0.25">
      <c r="A25" s="23"/>
      <c r="B25" s="432" t="s">
        <v>3</v>
      </c>
      <c r="C25" s="432"/>
      <c r="D25" s="432"/>
      <c r="E25" s="432"/>
      <c r="F25" s="432"/>
      <c r="G25" s="432"/>
      <c r="H25" s="432"/>
      <c r="I25" s="432"/>
    </row>
    <row r="26" spans="1:10" ht="15.75" x14ac:dyDescent="0.25">
      <c r="A26" s="23"/>
      <c r="B26" s="433" t="s">
        <v>112</v>
      </c>
      <c r="C26" s="433"/>
      <c r="D26" s="433"/>
      <c r="E26" s="433"/>
      <c r="F26" s="433"/>
      <c r="G26" s="433"/>
      <c r="H26" s="433"/>
      <c r="I26" s="433"/>
    </row>
  </sheetData>
  <mergeCells count="2">
    <mergeCell ref="B25:I25"/>
    <mergeCell ref="B26:I26"/>
  </mergeCells>
  <printOptions horizontalCentered="1"/>
  <pageMargins left="0.5" right="0.5" top="1.25" bottom="0.75" header="0.3" footer="0.3"/>
  <pageSetup paperSize="5" scale="79"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7:T144"/>
  <sheetViews>
    <sheetView showZeros="0" view="pageBreakPreview" topLeftCell="I41" zoomScale="73" zoomScaleNormal="73" zoomScaleSheetLayoutView="73" workbookViewId="0">
      <selection activeCell="P117" sqref="P117"/>
    </sheetView>
  </sheetViews>
  <sheetFormatPr defaultColWidth="9" defaultRowHeight="15.75" x14ac:dyDescent="0.25"/>
  <cols>
    <col min="1" max="1" width="13.25" style="85" hidden="1" customWidth="1"/>
    <col min="2" max="2" width="12.25" style="85" customWidth="1"/>
    <col min="3" max="3" width="16.75" style="133" customWidth="1"/>
    <col min="4" max="4" width="23" style="133" customWidth="1"/>
    <col min="5" max="5" width="20.875" style="133" customWidth="1"/>
    <col min="6" max="6" width="12.75" style="133" customWidth="1"/>
    <col min="7" max="7" width="6.5" style="133" hidden="1" customWidth="1"/>
    <col min="8" max="8" width="14" style="133" hidden="1" customWidth="1"/>
    <col min="9" max="9" width="8.125" style="90" customWidth="1"/>
    <col min="10" max="10" width="41.75" style="134" customWidth="1"/>
    <col min="11" max="11" width="135.25" style="134" customWidth="1"/>
    <col min="12" max="12" width="31.625" style="136" customWidth="1"/>
    <col min="13" max="13" width="16.375" style="90" customWidth="1"/>
    <col min="14" max="14" width="10.25" style="90" customWidth="1"/>
    <col min="15" max="15" width="14.75" style="89" customWidth="1"/>
    <col min="16" max="16" width="16.375" style="89" customWidth="1"/>
    <col min="17" max="17" width="24" style="135" customWidth="1"/>
    <col min="18" max="18" width="14.25" style="135" hidden="1" customWidth="1"/>
    <col min="19" max="19" width="1.875" style="135" hidden="1" customWidth="1"/>
    <col min="20" max="20" width="16" style="89" customWidth="1"/>
    <col min="21" max="16384" width="9" style="85"/>
  </cols>
  <sheetData>
    <row r="7" spans="1:20" s="350" customFormat="1" ht="22.5" x14ac:dyDescent="0.25">
      <c r="B7" s="440" t="s">
        <v>1304</v>
      </c>
      <c r="C7" s="440"/>
      <c r="D7" s="440"/>
      <c r="E7" s="440"/>
      <c r="F7" s="440"/>
      <c r="G7" s="440"/>
      <c r="H7" s="440"/>
      <c r="I7" s="440"/>
      <c r="J7" s="440"/>
      <c r="K7" s="440"/>
      <c r="L7" s="440"/>
      <c r="M7" s="440"/>
      <c r="N7" s="440"/>
      <c r="O7" s="440"/>
      <c r="P7" s="440"/>
      <c r="Q7" s="440"/>
      <c r="R7" s="440"/>
      <c r="S7" s="440"/>
      <c r="T7" s="440"/>
    </row>
    <row r="8" spans="1:20" s="350" customFormat="1" ht="22.5" x14ac:dyDescent="0.25">
      <c r="B8" s="440" t="s">
        <v>1491</v>
      </c>
      <c r="C8" s="440"/>
      <c r="D8" s="440"/>
      <c r="E8" s="440"/>
      <c r="F8" s="440"/>
      <c r="G8" s="440"/>
      <c r="H8" s="440"/>
      <c r="I8" s="440"/>
      <c r="J8" s="440"/>
      <c r="K8" s="440"/>
      <c r="L8" s="440"/>
      <c r="M8" s="440"/>
      <c r="N8" s="440"/>
      <c r="O8" s="440"/>
      <c r="P8" s="440"/>
      <c r="Q8" s="440"/>
      <c r="R8" s="440"/>
      <c r="S8" s="440"/>
      <c r="T8" s="440"/>
    </row>
    <row r="9" spans="1:20" s="333" customFormat="1" ht="20.25" x14ac:dyDescent="0.25">
      <c r="B9" s="334"/>
      <c r="C9" s="334"/>
      <c r="D9" s="334"/>
      <c r="E9" s="334"/>
      <c r="F9" s="334"/>
      <c r="G9" s="334"/>
      <c r="H9" s="334"/>
      <c r="I9" s="334"/>
      <c r="J9" s="334"/>
      <c r="K9" s="334"/>
      <c r="L9" s="334"/>
      <c r="M9" s="334"/>
      <c r="N9" s="334"/>
      <c r="O9" s="335"/>
      <c r="P9" s="335"/>
      <c r="Q9" s="334"/>
      <c r="R9" s="334"/>
      <c r="S9" s="334"/>
      <c r="T9" s="334"/>
    </row>
    <row r="10" spans="1:20" s="333" customFormat="1" ht="20.25" x14ac:dyDescent="0.25">
      <c r="B10" s="336" t="s">
        <v>1284</v>
      </c>
      <c r="C10" s="336"/>
      <c r="D10" s="336"/>
      <c r="E10" s="336"/>
      <c r="F10" s="337"/>
      <c r="G10" s="338"/>
      <c r="H10" s="338"/>
      <c r="I10" s="338"/>
      <c r="J10" s="338"/>
      <c r="K10" s="338"/>
      <c r="L10" s="338"/>
      <c r="M10" s="339"/>
      <c r="N10" s="340"/>
      <c r="O10" s="341"/>
      <c r="P10" s="342"/>
      <c r="Q10" s="339"/>
      <c r="R10" s="339"/>
      <c r="S10" s="339"/>
      <c r="T10" s="343"/>
    </row>
    <row r="11" spans="1:20" s="333" customFormat="1" ht="20.25" x14ac:dyDescent="0.25">
      <c r="B11" s="336" t="s">
        <v>1285</v>
      </c>
      <c r="C11" s="344" t="s">
        <v>1474</v>
      </c>
      <c r="D11" s="344"/>
      <c r="E11" s="344"/>
      <c r="F11" s="344"/>
      <c r="O11" s="345"/>
      <c r="P11" s="346"/>
    </row>
    <row r="12" spans="1:20" s="333" customFormat="1" ht="20.25" x14ac:dyDescent="0.25">
      <c r="B12" s="336" t="s">
        <v>1486</v>
      </c>
      <c r="C12" s="337"/>
      <c r="D12" s="337"/>
      <c r="E12" s="337"/>
      <c r="F12" s="337"/>
      <c r="G12" s="338"/>
      <c r="H12" s="338"/>
      <c r="I12" s="338"/>
      <c r="J12" s="338"/>
      <c r="K12" s="338"/>
      <c r="L12" s="338"/>
      <c r="M12" s="339"/>
      <c r="N12" s="340"/>
      <c r="O12" s="347"/>
      <c r="P12" s="348"/>
      <c r="Q12" s="339"/>
      <c r="R12" s="339"/>
      <c r="S12" s="339"/>
      <c r="T12" s="349"/>
    </row>
    <row r="13" spans="1:20" ht="48" customHeight="1" x14ac:dyDescent="0.25">
      <c r="A13" s="123" t="s">
        <v>178</v>
      </c>
      <c r="B13" s="124" t="s">
        <v>179</v>
      </c>
      <c r="C13" s="124" t="s">
        <v>1287</v>
      </c>
      <c r="D13" s="124" t="s">
        <v>1288</v>
      </c>
      <c r="E13" s="124" t="s">
        <v>1289</v>
      </c>
      <c r="F13" s="124" t="s">
        <v>1290</v>
      </c>
      <c r="G13" s="124" t="s">
        <v>1286</v>
      </c>
      <c r="H13" s="124" t="s">
        <v>774</v>
      </c>
      <c r="I13" s="127" t="s">
        <v>498</v>
      </c>
      <c r="J13" s="124" t="s">
        <v>185</v>
      </c>
      <c r="K13" s="124" t="s">
        <v>130</v>
      </c>
      <c r="L13" s="127" t="s">
        <v>126</v>
      </c>
      <c r="M13" s="127" t="s">
        <v>482</v>
      </c>
      <c r="N13" s="124" t="s">
        <v>483</v>
      </c>
      <c r="O13" s="125" t="s">
        <v>1</v>
      </c>
      <c r="P13" s="125" t="s">
        <v>2</v>
      </c>
      <c r="Q13" s="165" t="s">
        <v>501</v>
      </c>
      <c r="R13" s="149" t="s">
        <v>775</v>
      </c>
      <c r="S13" s="149" t="s">
        <v>776</v>
      </c>
      <c r="T13" s="126" t="s">
        <v>177</v>
      </c>
    </row>
    <row r="14" spans="1:20" s="314" customFormat="1" ht="41.1" customHeight="1" x14ac:dyDescent="0.25">
      <c r="A14" s="313">
        <f>IF(C14=0,0,Account!$H$2)</f>
        <v>45504</v>
      </c>
      <c r="B14" s="315">
        <v>45475</v>
      </c>
      <c r="C14" s="316" t="s">
        <v>1492</v>
      </c>
      <c r="D14" s="317" t="s">
        <v>1492</v>
      </c>
      <c r="E14" s="316" t="s">
        <v>1493</v>
      </c>
      <c r="F14" s="316" t="s">
        <v>763</v>
      </c>
      <c r="G14" s="316" t="s">
        <v>764</v>
      </c>
      <c r="H14" s="317"/>
      <c r="I14" s="318">
        <f t="shared" ref="I14:I79" si="0">IF(B14=0,0,IF(C14=C13,I13+1,1))</f>
        <v>1</v>
      </c>
      <c r="J14" s="319" t="s">
        <v>1494</v>
      </c>
      <c r="K14" s="351" t="s">
        <v>1495</v>
      </c>
      <c r="L14" s="321" t="str">
        <f>IF(N14=0,0,(INDEX(AccountCodes[ACCOUNT NAME],MATCH(M14,AccountCodes[PPSAS CODE],0))))</f>
        <v>Salaries and Wages-Casual/Contractual</v>
      </c>
      <c r="M14" s="322">
        <f>IF(N14=0,"",INDEX(AccountCodes[PPSAS CODE],MATCH(N14,AccountCodes[NGAS CODE],0)))</f>
        <v>5010102000</v>
      </c>
      <c r="N14" s="323" t="s">
        <v>633</v>
      </c>
      <c r="O14" s="324">
        <v>33136.29</v>
      </c>
      <c r="P14" s="324"/>
      <c r="Q14" s="329" t="s">
        <v>1638</v>
      </c>
      <c r="R14" s="325"/>
      <c r="S14" s="325"/>
      <c r="T14" s="326">
        <f>O14-P14</f>
        <v>33136.29</v>
      </c>
    </row>
    <row r="15" spans="1:20" s="314" customFormat="1" ht="41.1" customHeight="1" x14ac:dyDescent="0.25">
      <c r="A15" s="313">
        <f>IF(C15=0,0,Account!$H$2)</f>
        <v>45504</v>
      </c>
      <c r="B15" s="315">
        <v>45475</v>
      </c>
      <c r="C15" s="316" t="s">
        <v>1492</v>
      </c>
      <c r="D15" s="317" t="s">
        <v>1492</v>
      </c>
      <c r="E15" s="316" t="s">
        <v>1493</v>
      </c>
      <c r="F15" s="316" t="s">
        <v>763</v>
      </c>
      <c r="G15" s="316" t="s">
        <v>764</v>
      </c>
      <c r="H15" s="317"/>
      <c r="I15" s="318">
        <f t="shared" si="0"/>
        <v>2</v>
      </c>
      <c r="J15" s="319" t="s">
        <v>1494</v>
      </c>
      <c r="K15" s="351" t="s">
        <v>1495</v>
      </c>
      <c r="L15" s="321" t="str">
        <f>IF(N15=0,0,(INDEX(AccountCodes[ACCOUNT NAME],MATCH(M15,AccountCodes[PPSAS CODE],0))))</f>
        <v>Personal Economic Relief Allowance (PERA)</v>
      </c>
      <c r="M15" s="322">
        <f>IF(N15=0,"",INDEX(AccountCodes[PPSAS CODE],MATCH(N15,AccountCodes[NGAS CODE],0)))</f>
        <v>5010201000</v>
      </c>
      <c r="N15" s="323" t="s">
        <v>634</v>
      </c>
      <c r="O15" s="324">
        <v>2454.5700000000002</v>
      </c>
      <c r="P15" s="324"/>
      <c r="Q15" s="329"/>
      <c r="R15" s="325"/>
      <c r="S15" s="325"/>
      <c r="T15" s="326">
        <f t="shared" ref="T15" si="1">T14+O15-P15</f>
        <v>35590.86</v>
      </c>
    </row>
    <row r="16" spans="1:20" s="314" customFormat="1" ht="41.1" customHeight="1" x14ac:dyDescent="0.25">
      <c r="A16" s="313">
        <f>IF(C16=0,0,Account!$H$2)</f>
        <v>45504</v>
      </c>
      <c r="B16" s="315">
        <v>45475</v>
      </c>
      <c r="C16" s="316" t="s">
        <v>1492</v>
      </c>
      <c r="D16" s="317" t="s">
        <v>1492</v>
      </c>
      <c r="E16" s="316" t="s">
        <v>1493</v>
      </c>
      <c r="F16" s="316" t="s">
        <v>763</v>
      </c>
      <c r="G16" s="316" t="s">
        <v>764</v>
      </c>
      <c r="H16" s="317"/>
      <c r="I16" s="318">
        <f t="shared" si="0"/>
        <v>3</v>
      </c>
      <c r="J16" s="319" t="s">
        <v>1494</v>
      </c>
      <c r="K16" s="351" t="s">
        <v>1495</v>
      </c>
      <c r="L16" s="327" t="str">
        <f>IF(N16=0,0,(INDEX(AccountCodes[ACCOUNT NAME],MATCH(M16,AccountCodes[PPSAS CODE],0))))</f>
        <v>Cash in Bank-Local Currency, Current Account - RO</v>
      </c>
      <c r="M16" s="322" t="str">
        <f>IF(N16=0,"",INDEX(AccountCodes[PPSAS CODE],MATCH(N16,AccountCodes[NGAS CODE],0)))</f>
        <v>1010202000RO</v>
      </c>
      <c r="N16" s="323" t="s">
        <v>1305</v>
      </c>
      <c r="O16" s="328"/>
      <c r="P16" s="328">
        <v>35590.86</v>
      </c>
      <c r="Q16" s="329"/>
      <c r="R16" s="325"/>
      <c r="S16" s="325"/>
      <c r="T16" s="326">
        <f t="shared" ref="T16:T79" si="2">T15+O16-P16</f>
        <v>0</v>
      </c>
    </row>
    <row r="17" spans="1:20" s="314" customFormat="1" ht="41.1" customHeight="1" x14ac:dyDescent="0.25">
      <c r="A17" s="313">
        <f>IF(C17=0,0,Account!$H$2)</f>
        <v>45504</v>
      </c>
      <c r="B17" s="315">
        <v>45478</v>
      </c>
      <c r="C17" s="316" t="s">
        <v>1497</v>
      </c>
      <c r="D17" s="316" t="s">
        <v>1496</v>
      </c>
      <c r="E17" s="316" t="s">
        <v>1498</v>
      </c>
      <c r="F17" s="316" t="s">
        <v>763</v>
      </c>
      <c r="G17" s="317" t="s">
        <v>764</v>
      </c>
      <c r="H17" s="317"/>
      <c r="I17" s="318">
        <f t="shared" si="0"/>
        <v>1</v>
      </c>
      <c r="J17" s="320" t="s">
        <v>1499</v>
      </c>
      <c r="K17" s="351" t="s">
        <v>1500</v>
      </c>
      <c r="L17" s="327" t="str">
        <f>IF(N17=0,0,(INDEX(AccountCodes[ACCOUNT NAME],MATCH(M17,AccountCodes[PPSAS CODE],0))))</f>
        <v>Office Supplies Inventory</v>
      </c>
      <c r="M17" s="322">
        <f>IF(N17=0,"",INDEX(AccountCodes[PPSAS CODE],MATCH(N17,AccountCodes[NGAS CODE],0)))</f>
        <v>1040401000</v>
      </c>
      <c r="N17" s="323" t="s">
        <v>539</v>
      </c>
      <c r="O17" s="328">
        <v>20222</v>
      </c>
      <c r="P17" s="328"/>
      <c r="Q17" s="329" t="s">
        <v>1638</v>
      </c>
      <c r="R17" s="325"/>
      <c r="S17" s="325"/>
      <c r="T17" s="326">
        <f t="shared" si="2"/>
        <v>20222</v>
      </c>
    </row>
    <row r="18" spans="1:20" s="314" customFormat="1" ht="41.1" customHeight="1" x14ac:dyDescent="0.25">
      <c r="A18" s="313">
        <f>IF(C18=0,0,Account!$H$2)</f>
        <v>45504</v>
      </c>
      <c r="B18" s="315">
        <v>45478</v>
      </c>
      <c r="C18" s="316" t="s">
        <v>1497</v>
      </c>
      <c r="D18" s="316" t="s">
        <v>1496</v>
      </c>
      <c r="E18" s="316" t="s">
        <v>1498</v>
      </c>
      <c r="F18" s="316" t="s">
        <v>763</v>
      </c>
      <c r="G18" s="317" t="s">
        <v>764</v>
      </c>
      <c r="H18" s="317"/>
      <c r="I18" s="318">
        <f t="shared" si="0"/>
        <v>2</v>
      </c>
      <c r="J18" s="320" t="s">
        <v>1499</v>
      </c>
      <c r="K18" s="351" t="s">
        <v>1500</v>
      </c>
      <c r="L18" s="327" t="str">
        <f>IF(N18=0,0,(INDEX(AccountCodes[ACCOUNT NAME],MATCH(M18,AccountCodes[PPSAS CODE],0))))</f>
        <v>Cash in Bank-Local Currency, Current Account - RO</v>
      </c>
      <c r="M18" s="322" t="str">
        <f>IF(N18=0,"",INDEX(AccountCodes[PPSAS CODE],MATCH(N18,AccountCodes[NGAS CODE],0)))</f>
        <v>1010202000RO</v>
      </c>
      <c r="N18" s="323" t="s">
        <v>1305</v>
      </c>
      <c r="O18" s="328"/>
      <c r="P18" s="328">
        <v>20222</v>
      </c>
      <c r="Q18" s="329"/>
      <c r="R18" s="325"/>
      <c r="S18" s="325"/>
      <c r="T18" s="326">
        <f t="shared" si="2"/>
        <v>0</v>
      </c>
    </row>
    <row r="19" spans="1:20" s="314" customFormat="1" ht="41.1" customHeight="1" x14ac:dyDescent="0.25">
      <c r="A19" s="313">
        <f>IF(C19=0,0,Account!$H$2)</f>
        <v>45504</v>
      </c>
      <c r="B19" s="330">
        <v>45478</v>
      </c>
      <c r="C19" s="316" t="s">
        <v>1501</v>
      </c>
      <c r="D19" s="317" t="s">
        <v>1502</v>
      </c>
      <c r="E19" s="317" t="s">
        <v>1503</v>
      </c>
      <c r="F19" s="316" t="s">
        <v>763</v>
      </c>
      <c r="G19" s="317" t="s">
        <v>764</v>
      </c>
      <c r="H19" s="317"/>
      <c r="I19" s="318">
        <f t="shared" si="0"/>
        <v>1</v>
      </c>
      <c r="J19" s="320" t="s">
        <v>1464</v>
      </c>
      <c r="K19" s="351" t="s">
        <v>1515</v>
      </c>
      <c r="L19" s="327" t="str">
        <f>IF(N19=0,0,(INDEX(AccountCodes[ACCOUNT NAME],MATCH(M19,AccountCodes[PPSAS CODE],0))))</f>
        <v>Advances to Contractors</v>
      </c>
      <c r="M19" s="322">
        <f>IF(N19=0,"",INDEX(AccountCodes[PPSAS CODE],MATCH(N19,AccountCodes[NGAS CODE],0)))</f>
        <v>1990201000</v>
      </c>
      <c r="N19" s="323" t="s">
        <v>600</v>
      </c>
      <c r="O19" s="328">
        <v>1997286.96</v>
      </c>
      <c r="P19" s="328"/>
      <c r="Q19" s="329" t="s">
        <v>1504</v>
      </c>
      <c r="R19" s="325"/>
      <c r="S19" s="325"/>
      <c r="T19" s="326">
        <f t="shared" si="2"/>
        <v>1997286.96</v>
      </c>
    </row>
    <row r="20" spans="1:20" s="314" customFormat="1" ht="41.1" customHeight="1" x14ac:dyDescent="0.25">
      <c r="A20" s="313">
        <f>IF(C20=0,0,Account!$H$2)</f>
        <v>45504</v>
      </c>
      <c r="B20" s="330">
        <v>45478</v>
      </c>
      <c r="C20" s="316" t="s">
        <v>1501</v>
      </c>
      <c r="D20" s="317" t="s">
        <v>1502</v>
      </c>
      <c r="E20" s="317" t="s">
        <v>1503</v>
      </c>
      <c r="F20" s="316" t="s">
        <v>763</v>
      </c>
      <c r="G20" s="317" t="s">
        <v>764</v>
      </c>
      <c r="H20" s="317"/>
      <c r="I20" s="318">
        <f t="shared" si="0"/>
        <v>2</v>
      </c>
      <c r="J20" s="320" t="s">
        <v>1464</v>
      </c>
      <c r="K20" s="351" t="s">
        <v>1515</v>
      </c>
      <c r="L20" s="327" t="str">
        <f>IF(N20=0,0,(INDEX(AccountCodes[ACCOUNT NAME],MATCH(M20,AccountCodes[PPSAS CODE],0))))</f>
        <v>Cash in Bank-Local Currency, Current Account - RO</v>
      </c>
      <c r="M20" s="322" t="str">
        <f>IF(N20=0,"",INDEX(AccountCodes[PPSAS CODE],MATCH(N20,AccountCodes[NGAS CODE],0)))</f>
        <v>1010202000RO</v>
      </c>
      <c r="N20" s="323" t="s">
        <v>1305</v>
      </c>
      <c r="O20" s="328"/>
      <c r="P20" s="328">
        <v>1997286.96</v>
      </c>
      <c r="Q20" s="329"/>
      <c r="R20" s="325"/>
      <c r="S20" s="325"/>
      <c r="T20" s="326">
        <f t="shared" si="2"/>
        <v>0</v>
      </c>
    </row>
    <row r="21" spans="1:20" s="314" customFormat="1" ht="41.1" customHeight="1" x14ac:dyDescent="0.25">
      <c r="A21" s="313">
        <f>IF(C21=0,0,Account!$H$2)</f>
        <v>45504</v>
      </c>
      <c r="B21" s="330">
        <v>45483</v>
      </c>
      <c r="C21" s="316" t="s">
        <v>1505</v>
      </c>
      <c r="D21" s="317" t="s">
        <v>1506</v>
      </c>
      <c r="E21" s="317" t="s">
        <v>1534</v>
      </c>
      <c r="F21" s="316" t="s">
        <v>763</v>
      </c>
      <c r="G21" s="317" t="s">
        <v>764</v>
      </c>
      <c r="H21" s="317"/>
      <c r="I21" s="318">
        <f t="shared" si="0"/>
        <v>1</v>
      </c>
      <c r="J21" s="320" t="s">
        <v>1507</v>
      </c>
      <c r="K21" s="351" t="s">
        <v>1535</v>
      </c>
      <c r="L21" s="327" t="str">
        <f>IF(N21=0,0,(INDEX(AccountCodes[ACCOUNT NAME],MATCH(M21,AccountCodes[PPSAS CODE],0))))</f>
        <v xml:space="preserve">Construction in Progress-Infrastructure Assets </v>
      </c>
      <c r="M21" s="322">
        <f>IF(N21=0,"",INDEX(AccountCodes[PPSAS CODE],MATCH(N21,AccountCodes[NGAS CODE],0)))</f>
        <v>1069802000</v>
      </c>
      <c r="N21" s="323" t="s">
        <v>1536</v>
      </c>
      <c r="O21" s="328">
        <v>1416713.89</v>
      </c>
      <c r="P21" s="328"/>
      <c r="Q21" s="329" t="s">
        <v>1642</v>
      </c>
      <c r="R21" s="325"/>
      <c r="S21" s="325"/>
      <c r="T21" s="326">
        <f t="shared" si="2"/>
        <v>1416713.89</v>
      </c>
    </row>
    <row r="22" spans="1:20" s="314" customFormat="1" ht="41.1" customHeight="1" x14ac:dyDescent="0.25">
      <c r="A22" s="313">
        <f>IF(C22=0,0,Account!$H$2)</f>
        <v>45504</v>
      </c>
      <c r="B22" s="330">
        <v>45483</v>
      </c>
      <c r="C22" s="316" t="s">
        <v>1505</v>
      </c>
      <c r="D22" s="317" t="s">
        <v>1506</v>
      </c>
      <c r="E22" s="317" t="s">
        <v>1534</v>
      </c>
      <c r="F22" s="316" t="s">
        <v>763</v>
      </c>
      <c r="G22" s="317" t="s">
        <v>764</v>
      </c>
      <c r="H22" s="317"/>
      <c r="I22" s="318">
        <f t="shared" si="0"/>
        <v>2</v>
      </c>
      <c r="J22" s="320" t="s">
        <v>1507</v>
      </c>
      <c r="K22" s="351" t="s">
        <v>1535</v>
      </c>
      <c r="L22" s="327" t="str">
        <f>IF(N22=0,0,(INDEX(AccountCodes[ACCOUNT NAME],MATCH(M22,AccountCodes[PPSAS CODE],0))))</f>
        <v>Due to BIR - 5%</v>
      </c>
      <c r="M22" s="322">
        <f>IF(N22=0,"",INDEX(AccountCodes[PPSAS CODE],MATCH(N22,AccountCodes[NGAS CODE],0)))</f>
        <v>2020101002</v>
      </c>
      <c r="N22" s="323" t="s">
        <v>787</v>
      </c>
      <c r="O22" s="328"/>
      <c r="P22" s="328">
        <v>63246.16</v>
      </c>
      <c r="Q22" s="329"/>
      <c r="R22" s="325"/>
      <c r="S22" s="325"/>
      <c r="T22" s="326">
        <f t="shared" si="2"/>
        <v>1353467.73</v>
      </c>
    </row>
    <row r="23" spans="1:20" s="314" customFormat="1" ht="41.1" customHeight="1" x14ac:dyDescent="0.25">
      <c r="A23" s="411">
        <f>IF(C23=0,0,Account!$H$2)</f>
        <v>45504</v>
      </c>
      <c r="B23" s="330">
        <v>45483</v>
      </c>
      <c r="C23" s="316" t="s">
        <v>1505</v>
      </c>
      <c r="D23" s="317" t="s">
        <v>1506</v>
      </c>
      <c r="E23" s="317" t="s">
        <v>1534</v>
      </c>
      <c r="F23" s="412"/>
      <c r="G23" s="412"/>
      <c r="H23" s="412"/>
      <c r="I23" s="318">
        <f t="shared" si="0"/>
        <v>3</v>
      </c>
      <c r="J23" s="320" t="s">
        <v>1507</v>
      </c>
      <c r="K23" s="351" t="s">
        <v>1535</v>
      </c>
      <c r="L23" s="413" t="str">
        <f>IF(N23=0,0,(INDEX(AccountCodes[ACCOUNT NAME],MATCH(M23,AccountCodes[PPSAS CODE],0))))</f>
        <v>Due to BIR - 2%</v>
      </c>
      <c r="M23" s="414">
        <f>IF(N23=0,"",INDEX(AccountCodes[PPSAS CODE],MATCH(N23,AccountCodes[NGAS CODE],0)))</f>
        <v>2020101004</v>
      </c>
      <c r="N23" s="415" t="s">
        <v>791</v>
      </c>
      <c r="O23" s="416"/>
      <c r="P23" s="416">
        <v>25298.46</v>
      </c>
      <c r="Q23" s="329"/>
      <c r="R23" s="418"/>
      <c r="S23" s="418"/>
      <c r="T23" s="326">
        <f t="shared" si="2"/>
        <v>1328169.27</v>
      </c>
    </row>
    <row r="24" spans="1:20" s="314" customFormat="1" ht="41.1" customHeight="1" x14ac:dyDescent="0.25">
      <c r="A24" s="411">
        <f>IF(C24=0,0,Account!$H$2)</f>
        <v>45504</v>
      </c>
      <c r="B24" s="330">
        <v>45483</v>
      </c>
      <c r="C24" s="316" t="s">
        <v>1505</v>
      </c>
      <c r="D24" s="317" t="s">
        <v>1506</v>
      </c>
      <c r="E24" s="317" t="s">
        <v>1534</v>
      </c>
      <c r="F24" s="412"/>
      <c r="G24" s="412"/>
      <c r="H24" s="412"/>
      <c r="I24" s="318">
        <f t="shared" si="0"/>
        <v>4</v>
      </c>
      <c r="J24" s="320" t="s">
        <v>1507</v>
      </c>
      <c r="K24" s="351" t="s">
        <v>1535</v>
      </c>
      <c r="L24" s="413" t="str">
        <f>IF(N24=0,0,(INDEX(AccountCodes[ACCOUNT NAME],MATCH(M24,AccountCodes[PPSAS CODE],0))))</f>
        <v>Cash in Bank-Local Currency, Current Account - RO</v>
      </c>
      <c r="M24" s="414" t="str">
        <f>IF(N24=0,"",INDEX(AccountCodes[PPSAS CODE],MATCH(N24,AccountCodes[NGAS CODE],0)))</f>
        <v>1010202000RO</v>
      </c>
      <c r="N24" s="323" t="s">
        <v>1305</v>
      </c>
      <c r="O24" s="416"/>
      <c r="P24" s="416">
        <v>1328169.27</v>
      </c>
      <c r="Q24" s="329"/>
      <c r="R24" s="418"/>
      <c r="S24" s="418"/>
      <c r="T24" s="326">
        <f t="shared" si="2"/>
        <v>0</v>
      </c>
    </row>
    <row r="25" spans="1:20" s="314" customFormat="1" ht="41.1" customHeight="1" x14ac:dyDescent="0.25">
      <c r="A25" s="313">
        <f>IF(C25=0,0,Account!$H$2)</f>
        <v>45504</v>
      </c>
      <c r="B25" s="330">
        <v>45485</v>
      </c>
      <c r="C25" s="316" t="s">
        <v>1508</v>
      </c>
      <c r="D25" s="317" t="s">
        <v>1509</v>
      </c>
      <c r="E25" s="317" t="s">
        <v>1510</v>
      </c>
      <c r="F25" s="316" t="s">
        <v>763</v>
      </c>
      <c r="G25" s="317" t="s">
        <v>764</v>
      </c>
      <c r="H25" s="317"/>
      <c r="I25" s="318">
        <f t="shared" si="0"/>
        <v>1</v>
      </c>
      <c r="J25" s="320" t="s">
        <v>1507</v>
      </c>
      <c r="K25" s="351" t="s">
        <v>1511</v>
      </c>
      <c r="L25" s="327" t="str">
        <f>IF(N25=0,0,(INDEX(AccountCodes[ACCOUNT NAME],MATCH(M25,AccountCodes[PPSAS CODE],0))))</f>
        <v>Guaranty/Security Deposits Payable</v>
      </c>
      <c r="M25" s="322">
        <f>IF(N25=0,"",INDEX(AccountCodes[PPSAS CODE],MATCH(N25,AccountCodes[NGAS CODE],0)))</f>
        <v>2040104000</v>
      </c>
      <c r="N25" s="323" t="s">
        <v>618</v>
      </c>
      <c r="O25" s="328">
        <v>312005.82</v>
      </c>
      <c r="P25" s="328"/>
      <c r="Q25" s="329" t="s">
        <v>1642</v>
      </c>
      <c r="R25" s="325"/>
      <c r="S25" s="325"/>
      <c r="T25" s="326">
        <f t="shared" si="2"/>
        <v>312005.82</v>
      </c>
    </row>
    <row r="26" spans="1:20" s="314" customFormat="1" ht="41.1" customHeight="1" x14ac:dyDescent="0.25">
      <c r="A26" s="313">
        <f>IF(C26=0,0,Account!$H$2)</f>
        <v>45504</v>
      </c>
      <c r="B26" s="330">
        <v>45485</v>
      </c>
      <c r="C26" s="316" t="s">
        <v>1508</v>
      </c>
      <c r="D26" s="317" t="s">
        <v>1509</v>
      </c>
      <c r="E26" s="317" t="s">
        <v>1510</v>
      </c>
      <c r="F26" s="316" t="s">
        <v>763</v>
      </c>
      <c r="G26" s="317" t="s">
        <v>764</v>
      </c>
      <c r="H26" s="317"/>
      <c r="I26" s="318">
        <f t="shared" si="0"/>
        <v>2</v>
      </c>
      <c r="J26" s="320" t="s">
        <v>1507</v>
      </c>
      <c r="K26" s="351" t="s">
        <v>1511</v>
      </c>
      <c r="L26" s="327" t="str">
        <f>IF(N26=0,0,(INDEX(AccountCodes[ACCOUNT NAME],MATCH(M26,AccountCodes[PPSAS CODE],0))))</f>
        <v>Cash in Bank-Local Currency, Current Account - RO</v>
      </c>
      <c r="M26" s="322" t="str">
        <f>IF(N26=0,"",INDEX(AccountCodes[PPSAS CODE],MATCH(N26,AccountCodes[NGAS CODE],0)))</f>
        <v>1010202000RO</v>
      </c>
      <c r="N26" s="323" t="s">
        <v>1305</v>
      </c>
      <c r="O26" s="328"/>
      <c r="P26" s="328">
        <v>312005.82</v>
      </c>
      <c r="Q26" s="329"/>
      <c r="R26" s="325"/>
      <c r="S26" s="325"/>
      <c r="T26" s="326">
        <f t="shared" si="2"/>
        <v>0</v>
      </c>
    </row>
    <row r="27" spans="1:20" s="314" customFormat="1" ht="41.1" customHeight="1" x14ac:dyDescent="0.25">
      <c r="A27" s="313">
        <f>IF(C27=0,0,Account!$H$2)</f>
        <v>45504</v>
      </c>
      <c r="B27" s="330">
        <v>45490</v>
      </c>
      <c r="C27" s="317" t="s">
        <v>1512</v>
      </c>
      <c r="D27" s="317" t="s">
        <v>1513</v>
      </c>
      <c r="E27" s="317" t="s">
        <v>1514</v>
      </c>
      <c r="F27" s="317" t="s">
        <v>763</v>
      </c>
      <c r="G27" s="317" t="s">
        <v>764</v>
      </c>
      <c r="H27" s="317"/>
      <c r="I27" s="318">
        <f t="shared" si="0"/>
        <v>1</v>
      </c>
      <c r="J27" s="320" t="s">
        <v>1464</v>
      </c>
      <c r="K27" s="351" t="s">
        <v>1576</v>
      </c>
      <c r="L27" s="327" t="str">
        <f>IF(N27=0,0,(INDEX(AccountCodes[ACCOUNT NAME],MATCH(M27,AccountCodes[PPSAS CODE],0))))</f>
        <v>Advances to Contractors</v>
      </c>
      <c r="M27" s="322">
        <f>IF(N27=0,"",INDEX(AccountCodes[PPSAS CODE],MATCH(N27,AccountCodes[NGAS CODE],0)))</f>
        <v>1990201000</v>
      </c>
      <c r="N27" s="323" t="s">
        <v>600</v>
      </c>
      <c r="O27" s="328">
        <v>1060432.1000000001</v>
      </c>
      <c r="P27" s="328"/>
      <c r="Q27" s="329" t="s">
        <v>1516</v>
      </c>
      <c r="R27" s="325"/>
      <c r="S27" s="325"/>
      <c r="T27" s="326">
        <f t="shared" si="2"/>
        <v>1060432.1000000001</v>
      </c>
    </row>
    <row r="28" spans="1:20" s="314" customFormat="1" ht="41.1" customHeight="1" x14ac:dyDescent="0.25">
      <c r="A28" s="313">
        <f>IF(C28=0,0,Account!$H$2)</f>
        <v>45504</v>
      </c>
      <c r="B28" s="330">
        <v>45490</v>
      </c>
      <c r="C28" s="317" t="s">
        <v>1512</v>
      </c>
      <c r="D28" s="317" t="s">
        <v>1513</v>
      </c>
      <c r="E28" s="317" t="s">
        <v>1514</v>
      </c>
      <c r="F28" s="317" t="s">
        <v>763</v>
      </c>
      <c r="G28" s="317" t="s">
        <v>764</v>
      </c>
      <c r="H28" s="317"/>
      <c r="I28" s="318">
        <f t="shared" si="0"/>
        <v>2</v>
      </c>
      <c r="J28" s="320" t="s">
        <v>1464</v>
      </c>
      <c r="K28" s="351" t="s">
        <v>1576</v>
      </c>
      <c r="L28" s="327" t="str">
        <f>IF(N28=0,0,(INDEX(AccountCodes[ACCOUNT NAME],MATCH(M28,AccountCodes[PPSAS CODE],0))))</f>
        <v>Cash in Bank-Local Currency, Current Account - RO</v>
      </c>
      <c r="M28" s="322" t="str">
        <f>IF(N28=0,"",INDEX(AccountCodes[PPSAS CODE],MATCH(N28,AccountCodes[NGAS CODE],0)))</f>
        <v>1010202000RO</v>
      </c>
      <c r="N28" s="323" t="s">
        <v>1305</v>
      </c>
      <c r="O28" s="328"/>
      <c r="P28" s="328">
        <v>1060432.1000000001</v>
      </c>
      <c r="Q28" s="329"/>
      <c r="R28" s="325"/>
      <c r="S28" s="325"/>
      <c r="T28" s="326">
        <f t="shared" si="2"/>
        <v>0</v>
      </c>
    </row>
    <row r="29" spans="1:20" s="314" customFormat="1" ht="41.1" customHeight="1" x14ac:dyDescent="0.25">
      <c r="A29" s="313">
        <f>IF(C29=0,0,Account!$H$2)</f>
        <v>45504</v>
      </c>
      <c r="B29" s="330">
        <v>45490</v>
      </c>
      <c r="C29" s="316" t="s">
        <v>1518</v>
      </c>
      <c r="D29" s="317" t="s">
        <v>1518</v>
      </c>
      <c r="E29" s="317" t="s">
        <v>1519</v>
      </c>
      <c r="F29" s="317" t="s">
        <v>763</v>
      </c>
      <c r="G29" s="317" t="s">
        <v>764</v>
      </c>
      <c r="H29" s="317"/>
      <c r="I29" s="318">
        <f t="shared" si="0"/>
        <v>1</v>
      </c>
      <c r="J29" s="319" t="s">
        <v>1494</v>
      </c>
      <c r="K29" s="351" t="s">
        <v>1517</v>
      </c>
      <c r="L29" s="327" t="str">
        <f>IF(N29=0,0,(INDEX(AccountCodes[ACCOUNT NAME],MATCH(M29,AccountCodes[PPSAS CODE],0))))</f>
        <v>Salaries and Wages-Casual/Contractual</v>
      </c>
      <c r="M29" s="322">
        <f>IF(N29=0,"",INDEX(AccountCodes[PPSAS CODE],MATCH(N29,AccountCodes[NGAS CODE],0)))</f>
        <v>5010102000</v>
      </c>
      <c r="N29" s="323" t="s">
        <v>633</v>
      </c>
      <c r="O29" s="328">
        <v>40499.910000000003</v>
      </c>
      <c r="P29" s="328"/>
      <c r="Q29" s="329" t="s">
        <v>1520</v>
      </c>
      <c r="R29" s="325"/>
      <c r="S29" s="325"/>
      <c r="T29" s="326">
        <f t="shared" si="2"/>
        <v>40499.910000000003</v>
      </c>
    </row>
    <row r="30" spans="1:20" s="314" customFormat="1" ht="41.1" customHeight="1" x14ac:dyDescent="0.25">
      <c r="A30" s="313">
        <f>IF(C30=0,0,Account!$H$2)</f>
        <v>45504</v>
      </c>
      <c r="B30" s="330">
        <v>45490</v>
      </c>
      <c r="C30" s="316" t="s">
        <v>1518</v>
      </c>
      <c r="D30" s="317" t="s">
        <v>1518</v>
      </c>
      <c r="E30" s="317" t="s">
        <v>1519</v>
      </c>
      <c r="F30" s="317" t="s">
        <v>763</v>
      </c>
      <c r="G30" s="317" t="s">
        <v>764</v>
      </c>
      <c r="H30" s="317"/>
      <c r="I30" s="318">
        <f t="shared" si="0"/>
        <v>2</v>
      </c>
      <c r="J30" s="319" t="s">
        <v>1494</v>
      </c>
      <c r="K30" s="351" t="s">
        <v>1517</v>
      </c>
      <c r="L30" s="327" t="str">
        <f>IF(N30=0,0,(INDEX(AccountCodes[ACCOUNT NAME],MATCH(M30,AccountCodes[PPSAS CODE],0))))</f>
        <v>Personal Economic Relief Allowance (PERA)</v>
      </c>
      <c r="M30" s="322">
        <f>IF(N30=0,"",INDEX(AccountCodes[PPSAS CODE],MATCH(N30,AccountCodes[NGAS CODE],0)))</f>
        <v>5010201000</v>
      </c>
      <c r="N30" s="323" t="s">
        <v>634</v>
      </c>
      <c r="O30" s="328">
        <v>3000</v>
      </c>
      <c r="P30" s="328"/>
      <c r="Q30" s="329"/>
      <c r="R30" s="325"/>
      <c r="S30" s="325"/>
      <c r="T30" s="326">
        <f t="shared" si="2"/>
        <v>43499.91</v>
      </c>
    </row>
    <row r="31" spans="1:20" s="314" customFormat="1" ht="41.1" customHeight="1" x14ac:dyDescent="0.25">
      <c r="A31" s="313">
        <f>IF(C31=0,0,Account!$H$2)</f>
        <v>45504</v>
      </c>
      <c r="B31" s="330">
        <v>45490</v>
      </c>
      <c r="C31" s="316" t="s">
        <v>1518</v>
      </c>
      <c r="D31" s="317" t="s">
        <v>1518</v>
      </c>
      <c r="E31" s="317" t="s">
        <v>1519</v>
      </c>
      <c r="F31" s="317" t="s">
        <v>763</v>
      </c>
      <c r="G31" s="317" t="s">
        <v>764</v>
      </c>
      <c r="H31" s="317"/>
      <c r="I31" s="318">
        <f t="shared" si="0"/>
        <v>3</v>
      </c>
      <c r="J31" s="319" t="s">
        <v>1494</v>
      </c>
      <c r="K31" s="351" t="s">
        <v>1517</v>
      </c>
      <c r="L31" s="327" t="str">
        <f>IF(N31=0,0,(INDEX(AccountCodes[ACCOUNT NAME],MATCH(M31,AccountCodes[PPSAS CODE],0))))</f>
        <v>Due to BIR</v>
      </c>
      <c r="M31" s="322">
        <f>IF(N31=0,"",INDEX(AccountCodes[PPSAS CODE],MATCH(N31,AccountCodes[NGAS CODE],0)))</f>
        <v>2020101000</v>
      </c>
      <c r="N31" s="323" t="s">
        <v>32</v>
      </c>
      <c r="O31" s="328"/>
      <c r="P31" s="328">
        <v>293.33</v>
      </c>
      <c r="Q31" s="329"/>
      <c r="R31" s="325"/>
      <c r="S31" s="325"/>
      <c r="T31" s="326">
        <f t="shared" si="2"/>
        <v>43206.58</v>
      </c>
    </row>
    <row r="32" spans="1:20" s="314" customFormat="1" ht="41.1" customHeight="1" x14ac:dyDescent="0.25">
      <c r="A32" s="313">
        <f>IF(C32=0,0,Account!$H$2)</f>
        <v>45504</v>
      </c>
      <c r="B32" s="330">
        <v>45490</v>
      </c>
      <c r="C32" s="316" t="s">
        <v>1518</v>
      </c>
      <c r="D32" s="317" t="s">
        <v>1518</v>
      </c>
      <c r="E32" s="317" t="s">
        <v>1519</v>
      </c>
      <c r="F32" s="317" t="s">
        <v>763</v>
      </c>
      <c r="G32" s="317" t="s">
        <v>764</v>
      </c>
      <c r="H32" s="317"/>
      <c r="I32" s="318">
        <f t="shared" si="0"/>
        <v>4</v>
      </c>
      <c r="J32" s="319" t="s">
        <v>1494</v>
      </c>
      <c r="K32" s="351" t="s">
        <v>1517</v>
      </c>
      <c r="L32" s="327" t="str">
        <f>IF(N32=0,0,(INDEX(AccountCodes[ACCOUNT NAME],MATCH(M32,AccountCodes[PPSAS CODE],0))))</f>
        <v>Due to GSIS</v>
      </c>
      <c r="M32" s="322">
        <f>IF(N32=0,"",INDEX(AccountCodes[PPSAS CODE],MATCH(N32,AccountCodes[NGAS CODE],0)))</f>
        <v>2020102000</v>
      </c>
      <c r="N32" s="323" t="s">
        <v>33</v>
      </c>
      <c r="O32" s="328"/>
      <c r="P32" s="328">
        <v>7289.97</v>
      </c>
      <c r="Q32" s="329"/>
      <c r="R32" s="325"/>
      <c r="S32" s="325"/>
      <c r="T32" s="326">
        <f t="shared" si="2"/>
        <v>35916.61</v>
      </c>
    </row>
    <row r="33" spans="1:20" s="314" customFormat="1" ht="41.1" customHeight="1" x14ac:dyDescent="0.25">
      <c r="A33" s="313">
        <f>IF(C33=0,0,Account!$H$2)</f>
        <v>45504</v>
      </c>
      <c r="B33" s="330">
        <v>45490</v>
      </c>
      <c r="C33" s="316" t="s">
        <v>1518</v>
      </c>
      <c r="D33" s="317" t="s">
        <v>1518</v>
      </c>
      <c r="E33" s="317" t="s">
        <v>1519</v>
      </c>
      <c r="F33" s="317" t="s">
        <v>763</v>
      </c>
      <c r="G33" s="317" t="s">
        <v>764</v>
      </c>
      <c r="H33" s="317"/>
      <c r="I33" s="318">
        <f t="shared" si="0"/>
        <v>5</v>
      </c>
      <c r="J33" s="319" t="s">
        <v>1494</v>
      </c>
      <c r="K33" s="351" t="s">
        <v>1517</v>
      </c>
      <c r="L33" s="327" t="str">
        <f>IF(N33=0,0,(INDEX(AccountCodes[ACCOUNT NAME],MATCH(M33,AccountCodes[PPSAS CODE],0))))</f>
        <v>Due to Pag-IBIG - Pag-IBIG Premium</v>
      </c>
      <c r="M33" s="322">
        <f>IF(N33=0,"",INDEX(AccountCodes[PPSAS CODE],MATCH(N33,AccountCodes[NGAS CODE],0)))</f>
        <v>2020103001</v>
      </c>
      <c r="N33" s="323" t="s">
        <v>329</v>
      </c>
      <c r="O33" s="328"/>
      <c r="P33" s="328">
        <v>1740</v>
      </c>
      <c r="Q33" s="329"/>
      <c r="R33" s="325"/>
      <c r="S33" s="325"/>
      <c r="T33" s="326">
        <f t="shared" si="2"/>
        <v>34176.61</v>
      </c>
    </row>
    <row r="34" spans="1:20" s="314" customFormat="1" ht="41.1" customHeight="1" x14ac:dyDescent="0.25">
      <c r="A34" s="313">
        <f>IF(C34=0,0,Account!$H$2)</f>
        <v>45504</v>
      </c>
      <c r="B34" s="330">
        <v>45490</v>
      </c>
      <c r="C34" s="316" t="s">
        <v>1518</v>
      </c>
      <c r="D34" s="317" t="s">
        <v>1518</v>
      </c>
      <c r="E34" s="317" t="s">
        <v>1519</v>
      </c>
      <c r="F34" s="317" t="s">
        <v>763</v>
      </c>
      <c r="G34" s="317" t="s">
        <v>764</v>
      </c>
      <c r="H34" s="317"/>
      <c r="I34" s="318">
        <f t="shared" si="0"/>
        <v>6</v>
      </c>
      <c r="J34" s="319" t="s">
        <v>1494</v>
      </c>
      <c r="K34" s="351" t="s">
        <v>1517</v>
      </c>
      <c r="L34" s="327" t="str">
        <f>IF(N34=0,0,(INDEX(AccountCodes[ACCOUNT NAME],MATCH(M34,AccountCodes[PPSAS CODE],0))))</f>
        <v>Due to Pag-IBIG - Pag-IBIG Multi-Purpose Loan</v>
      </c>
      <c r="M34" s="322">
        <f>IF(N34=0,"",INDEX(AccountCodes[PPSAS CODE],MATCH(N34,AccountCodes[NGAS CODE],0)))</f>
        <v>2020103002</v>
      </c>
      <c r="N34" s="323" t="s">
        <v>330</v>
      </c>
      <c r="O34" s="328"/>
      <c r="P34" s="328">
        <v>1340.92</v>
      </c>
      <c r="Q34" s="329"/>
      <c r="R34" s="325"/>
      <c r="S34" s="325"/>
      <c r="T34" s="326">
        <f t="shared" si="2"/>
        <v>32835.69</v>
      </c>
    </row>
    <row r="35" spans="1:20" s="314" customFormat="1" ht="41.1" customHeight="1" x14ac:dyDescent="0.25">
      <c r="A35" s="313">
        <f>IF(C35=0,0,Account!$H$2)</f>
        <v>45504</v>
      </c>
      <c r="B35" s="330">
        <v>45490</v>
      </c>
      <c r="C35" s="316" t="s">
        <v>1518</v>
      </c>
      <c r="D35" s="317" t="s">
        <v>1518</v>
      </c>
      <c r="E35" s="317" t="s">
        <v>1519</v>
      </c>
      <c r="F35" s="317" t="s">
        <v>763</v>
      </c>
      <c r="G35" s="317" t="s">
        <v>764</v>
      </c>
      <c r="H35" s="317"/>
      <c r="I35" s="318">
        <f t="shared" si="0"/>
        <v>7</v>
      </c>
      <c r="J35" s="319" t="s">
        <v>1494</v>
      </c>
      <c r="K35" s="351" t="s">
        <v>1517</v>
      </c>
      <c r="L35" s="327" t="str">
        <f>IF(N35=0,0,(INDEX(AccountCodes[ACCOUNT NAME],MATCH(M35,AccountCodes[PPSAS CODE],0))))</f>
        <v>Due to PhilHealth</v>
      </c>
      <c r="M35" s="322">
        <f>IF(N35=0,"",INDEX(AccountCodes[PPSAS CODE],MATCH(N35,AccountCodes[NGAS CODE],0)))</f>
        <v>2020104000</v>
      </c>
      <c r="N35" s="323" t="s">
        <v>35</v>
      </c>
      <c r="O35" s="328"/>
      <c r="P35" s="328">
        <v>2025</v>
      </c>
      <c r="Q35" s="329"/>
      <c r="R35" s="325"/>
      <c r="S35" s="325"/>
      <c r="T35" s="326">
        <f t="shared" si="2"/>
        <v>30810.69</v>
      </c>
    </row>
    <row r="36" spans="1:20" s="314" customFormat="1" ht="41.1" customHeight="1" x14ac:dyDescent="0.25">
      <c r="A36" s="313">
        <f>IF(C36=0,0,Account!$H$2)</f>
        <v>45504</v>
      </c>
      <c r="B36" s="330">
        <v>45490</v>
      </c>
      <c r="C36" s="316" t="s">
        <v>1518</v>
      </c>
      <c r="D36" s="317" t="s">
        <v>1518</v>
      </c>
      <c r="E36" s="317" t="s">
        <v>1519</v>
      </c>
      <c r="F36" s="317" t="s">
        <v>763</v>
      </c>
      <c r="G36" s="317" t="s">
        <v>764</v>
      </c>
      <c r="H36" s="317"/>
      <c r="I36" s="318">
        <f t="shared" si="0"/>
        <v>8</v>
      </c>
      <c r="J36" s="319" t="s">
        <v>1494</v>
      </c>
      <c r="K36" s="351" t="s">
        <v>1517</v>
      </c>
      <c r="L36" s="327" t="str">
        <f>IF(N36=0,0,(INDEX(AccountCodes[ACCOUNT NAME],MATCH(M36,AccountCodes[PPSAS CODE],0))))</f>
        <v>Cash in Bank-Local Currency, Current Account - RO</v>
      </c>
      <c r="M36" s="322" t="str">
        <f>IF(N36=0,"",INDEX(AccountCodes[PPSAS CODE],MATCH(N36,AccountCodes[NGAS CODE],0)))</f>
        <v>1010202000RO</v>
      </c>
      <c r="N36" s="323" t="s">
        <v>1305</v>
      </c>
      <c r="O36" s="328"/>
      <c r="P36" s="328">
        <v>30810.69</v>
      </c>
      <c r="Q36" s="329"/>
      <c r="R36" s="325"/>
      <c r="S36" s="325"/>
      <c r="T36" s="326">
        <f t="shared" si="2"/>
        <v>0</v>
      </c>
    </row>
    <row r="37" spans="1:20" s="314" customFormat="1" ht="41.1" customHeight="1" x14ac:dyDescent="0.25">
      <c r="A37" s="313">
        <f>IF(C37=0,0,Account!$H$2)</f>
        <v>45504</v>
      </c>
      <c r="B37" s="330">
        <v>45491</v>
      </c>
      <c r="C37" s="317" t="s">
        <v>1521</v>
      </c>
      <c r="D37" s="317" t="s">
        <v>1522</v>
      </c>
      <c r="E37" s="317" t="s">
        <v>1523</v>
      </c>
      <c r="F37" s="317" t="s">
        <v>763</v>
      </c>
      <c r="G37" s="317" t="s">
        <v>764</v>
      </c>
      <c r="H37" s="317"/>
      <c r="I37" s="318">
        <f t="shared" si="0"/>
        <v>1</v>
      </c>
      <c r="J37" s="320" t="s">
        <v>1524</v>
      </c>
      <c r="K37" s="351" t="s">
        <v>1525</v>
      </c>
      <c r="L37" s="327" t="str">
        <f>IF(N37=0,0,(INDEX(AccountCodes[ACCOUNT NAME],MATCH(M37,AccountCodes[PPSAS CODE],0))))</f>
        <v>Training Expenses</v>
      </c>
      <c r="M37" s="322">
        <f>IF(N37=0,"",INDEX(AccountCodes[PPSAS CODE],MATCH(N37,AccountCodes[NGAS CODE],0)))</f>
        <v>5020201000</v>
      </c>
      <c r="N37" s="323" t="s">
        <v>654</v>
      </c>
      <c r="O37" s="328">
        <v>13200</v>
      </c>
      <c r="P37" s="328"/>
      <c r="Q37" s="329" t="s">
        <v>1643</v>
      </c>
      <c r="R37" s="325"/>
      <c r="S37" s="325"/>
      <c r="T37" s="326">
        <f t="shared" si="2"/>
        <v>13200</v>
      </c>
    </row>
    <row r="38" spans="1:20" s="314" customFormat="1" ht="41.1" customHeight="1" x14ac:dyDescent="0.25">
      <c r="A38" s="313">
        <f>IF(C38=0,0,Account!$H$2)</f>
        <v>45504</v>
      </c>
      <c r="B38" s="330">
        <v>45491</v>
      </c>
      <c r="C38" s="317" t="s">
        <v>1521</v>
      </c>
      <c r="D38" s="317" t="s">
        <v>1522</v>
      </c>
      <c r="E38" s="317" t="s">
        <v>1523</v>
      </c>
      <c r="F38" s="317" t="s">
        <v>763</v>
      </c>
      <c r="G38" s="317" t="s">
        <v>764</v>
      </c>
      <c r="H38" s="317"/>
      <c r="I38" s="318">
        <f t="shared" si="0"/>
        <v>2</v>
      </c>
      <c r="J38" s="320" t="s">
        <v>1524</v>
      </c>
      <c r="K38" s="351" t="s">
        <v>1525</v>
      </c>
      <c r="L38" s="327" t="str">
        <f>IF(N38=0,0,(INDEX(AccountCodes[ACCOUNT NAME],MATCH(M38,AccountCodes[PPSAS CODE],0))))</f>
        <v>Due to BIR - 1%</v>
      </c>
      <c r="M38" s="322">
        <f>IF(N38=0,"",INDEX(AccountCodes[PPSAS CODE],MATCH(N38,AccountCodes[NGAS CODE],0)))</f>
        <v>2020101005</v>
      </c>
      <c r="N38" s="323" t="s">
        <v>793</v>
      </c>
      <c r="O38" s="328"/>
      <c r="P38" s="328">
        <v>264</v>
      </c>
      <c r="Q38" s="329"/>
      <c r="R38" s="325"/>
      <c r="S38" s="325"/>
      <c r="T38" s="326">
        <f t="shared" si="2"/>
        <v>12936</v>
      </c>
    </row>
    <row r="39" spans="1:20" s="314" customFormat="1" ht="41.1" customHeight="1" x14ac:dyDescent="0.25">
      <c r="A39" s="313">
        <f>IF(C39=0,0,Account!$H$2)</f>
        <v>45504</v>
      </c>
      <c r="B39" s="330">
        <v>45491</v>
      </c>
      <c r="C39" s="317" t="s">
        <v>1521</v>
      </c>
      <c r="D39" s="317" t="s">
        <v>1522</v>
      </c>
      <c r="E39" s="317" t="s">
        <v>1523</v>
      </c>
      <c r="F39" s="317" t="s">
        <v>763</v>
      </c>
      <c r="G39" s="317" t="s">
        <v>764</v>
      </c>
      <c r="H39" s="317"/>
      <c r="I39" s="318">
        <f t="shared" si="0"/>
        <v>3</v>
      </c>
      <c r="J39" s="320" t="s">
        <v>1524</v>
      </c>
      <c r="K39" s="351" t="s">
        <v>1525</v>
      </c>
      <c r="L39" s="327" t="str">
        <f>IF(N39=0,0,(INDEX(AccountCodes[ACCOUNT NAME],MATCH(M39,AccountCodes[PPSAS CODE],0))))</f>
        <v>Due to BIR - 5%</v>
      </c>
      <c r="M39" s="322">
        <f>IF(N39=0,"",INDEX(AccountCodes[PPSAS CODE],MATCH(N39,AccountCodes[NGAS CODE],0)))</f>
        <v>2020101002</v>
      </c>
      <c r="N39" s="323" t="s">
        <v>787</v>
      </c>
      <c r="O39" s="328"/>
      <c r="P39" s="328">
        <v>396</v>
      </c>
      <c r="Q39" s="329"/>
      <c r="R39" s="325"/>
      <c r="S39" s="325"/>
      <c r="T39" s="326">
        <f t="shared" si="2"/>
        <v>12540</v>
      </c>
    </row>
    <row r="40" spans="1:20" s="314" customFormat="1" ht="41.1" customHeight="1" x14ac:dyDescent="0.25">
      <c r="A40" s="313">
        <f>IF(C40=0,0,Account!$H$2)</f>
        <v>45504</v>
      </c>
      <c r="B40" s="330">
        <v>45491</v>
      </c>
      <c r="C40" s="317" t="s">
        <v>1521</v>
      </c>
      <c r="D40" s="317" t="s">
        <v>1522</v>
      </c>
      <c r="E40" s="317" t="s">
        <v>1523</v>
      </c>
      <c r="F40" s="317" t="s">
        <v>763</v>
      </c>
      <c r="G40" s="317" t="s">
        <v>764</v>
      </c>
      <c r="H40" s="317"/>
      <c r="I40" s="318">
        <f t="shared" si="0"/>
        <v>4</v>
      </c>
      <c r="J40" s="320" t="s">
        <v>1524</v>
      </c>
      <c r="K40" s="351" t="s">
        <v>1525</v>
      </c>
      <c r="L40" s="327" t="str">
        <f>IF(N40=0,0,(INDEX(AccountCodes[ACCOUNT NAME],MATCH(M40,AccountCodes[PPSAS CODE],0))))</f>
        <v>Cash in Bank-Local Currency, Current Account - RO</v>
      </c>
      <c r="M40" s="322" t="str">
        <f>IF(N40=0,"",INDEX(AccountCodes[PPSAS CODE],MATCH(N40,AccountCodes[NGAS CODE],0)))</f>
        <v>1010202000RO</v>
      </c>
      <c r="N40" s="323" t="s">
        <v>1305</v>
      </c>
      <c r="O40" s="328"/>
      <c r="P40" s="328">
        <v>12540</v>
      </c>
      <c r="Q40" s="329"/>
      <c r="R40" s="325"/>
      <c r="S40" s="325"/>
      <c r="T40" s="326">
        <f t="shared" si="2"/>
        <v>0</v>
      </c>
    </row>
    <row r="41" spans="1:20" s="314" customFormat="1" ht="41.1" customHeight="1" x14ac:dyDescent="0.25">
      <c r="A41" s="313">
        <f>IF(C41=0,0,Account!$H$2)</f>
        <v>45504</v>
      </c>
      <c r="B41" s="330">
        <v>45491</v>
      </c>
      <c r="C41" s="317" t="s">
        <v>1526</v>
      </c>
      <c r="D41" s="317" t="s">
        <v>1527</v>
      </c>
      <c r="E41" s="317" t="s">
        <v>1528</v>
      </c>
      <c r="F41" s="316" t="s">
        <v>763</v>
      </c>
      <c r="G41" s="317" t="s">
        <v>764</v>
      </c>
      <c r="H41" s="317"/>
      <c r="I41" s="318">
        <f t="shared" si="0"/>
        <v>1</v>
      </c>
      <c r="J41" s="320" t="s">
        <v>1524</v>
      </c>
      <c r="K41" s="351" t="s">
        <v>1529</v>
      </c>
      <c r="L41" s="327" t="str">
        <f>IF(N41=0,0,(INDEX(AccountCodes[ACCOUNT NAME],MATCH(M41,AccountCodes[PPSAS CODE],0))))</f>
        <v>Training Expenses</v>
      </c>
      <c r="M41" s="322">
        <f>IF(N41=0,"",INDEX(AccountCodes[PPSAS CODE],MATCH(N41,AccountCodes[NGAS CODE],0)))</f>
        <v>5020201000</v>
      </c>
      <c r="N41" s="323" t="s">
        <v>654</v>
      </c>
      <c r="O41" s="328">
        <v>13200</v>
      </c>
      <c r="P41" s="328"/>
      <c r="Q41" s="329" t="s">
        <v>1644</v>
      </c>
      <c r="R41" s="325"/>
      <c r="S41" s="325"/>
      <c r="T41" s="326">
        <f t="shared" si="2"/>
        <v>13200</v>
      </c>
    </row>
    <row r="42" spans="1:20" s="314" customFormat="1" ht="41.1" customHeight="1" x14ac:dyDescent="0.25">
      <c r="A42" s="313">
        <f>IF(C42=0,0,Account!$H$2)</f>
        <v>45504</v>
      </c>
      <c r="B42" s="330">
        <v>45491</v>
      </c>
      <c r="C42" s="317" t="s">
        <v>1526</v>
      </c>
      <c r="D42" s="317" t="s">
        <v>1527</v>
      </c>
      <c r="E42" s="317" t="s">
        <v>1528</v>
      </c>
      <c r="F42" s="316" t="s">
        <v>763</v>
      </c>
      <c r="G42" s="317" t="s">
        <v>764</v>
      </c>
      <c r="H42" s="317"/>
      <c r="I42" s="318">
        <f t="shared" si="0"/>
        <v>2</v>
      </c>
      <c r="J42" s="320" t="s">
        <v>1524</v>
      </c>
      <c r="K42" s="351" t="s">
        <v>1529</v>
      </c>
      <c r="L42" s="327" t="str">
        <f>IF(N42=0,0,(INDEX(AccountCodes[ACCOUNT NAME],MATCH(M42,AccountCodes[PPSAS CODE],0))))</f>
        <v>Due to BIR - 1%</v>
      </c>
      <c r="M42" s="322">
        <f>IF(N42=0,"",INDEX(AccountCodes[PPSAS CODE],MATCH(N42,AccountCodes[NGAS CODE],0)))</f>
        <v>2020101005</v>
      </c>
      <c r="N42" s="323" t="s">
        <v>793</v>
      </c>
      <c r="O42" s="328"/>
      <c r="P42" s="328">
        <v>264</v>
      </c>
      <c r="Q42" s="329"/>
      <c r="R42" s="325"/>
      <c r="S42" s="325"/>
      <c r="T42" s="326">
        <f t="shared" si="2"/>
        <v>12936</v>
      </c>
    </row>
    <row r="43" spans="1:20" s="314" customFormat="1" ht="41.1" customHeight="1" x14ac:dyDescent="0.25">
      <c r="A43" s="313">
        <f>IF(C43=0,0,Account!$H$2)</f>
        <v>45504</v>
      </c>
      <c r="B43" s="330">
        <v>45491</v>
      </c>
      <c r="C43" s="317" t="s">
        <v>1526</v>
      </c>
      <c r="D43" s="317" t="s">
        <v>1527</v>
      </c>
      <c r="E43" s="317" t="s">
        <v>1528</v>
      </c>
      <c r="F43" s="316" t="s">
        <v>763</v>
      </c>
      <c r="G43" s="317" t="s">
        <v>764</v>
      </c>
      <c r="H43" s="317"/>
      <c r="I43" s="318">
        <f t="shared" si="0"/>
        <v>3</v>
      </c>
      <c r="J43" s="320" t="s">
        <v>1524</v>
      </c>
      <c r="K43" s="351" t="s">
        <v>1529</v>
      </c>
      <c r="L43" s="327" t="str">
        <f>IF(N43=0,0,(INDEX(AccountCodes[ACCOUNT NAME],MATCH(M43,AccountCodes[PPSAS CODE],0))))</f>
        <v>Due to BIR - 5%</v>
      </c>
      <c r="M43" s="322">
        <f>IF(N43=0,"",INDEX(AccountCodes[PPSAS CODE],MATCH(N43,AccountCodes[NGAS CODE],0)))</f>
        <v>2020101002</v>
      </c>
      <c r="N43" s="323" t="s">
        <v>787</v>
      </c>
      <c r="O43" s="328"/>
      <c r="P43" s="328">
        <v>396</v>
      </c>
      <c r="Q43" s="329"/>
      <c r="R43" s="325"/>
      <c r="S43" s="325"/>
      <c r="T43" s="326">
        <f t="shared" si="2"/>
        <v>12540</v>
      </c>
    </row>
    <row r="44" spans="1:20" s="314" customFormat="1" ht="41.1" customHeight="1" x14ac:dyDescent="0.25">
      <c r="A44" s="313">
        <f>IF(C44=0,0,Account!$H$2)</f>
        <v>45504</v>
      </c>
      <c r="B44" s="330">
        <v>45491</v>
      </c>
      <c r="C44" s="317" t="s">
        <v>1526</v>
      </c>
      <c r="D44" s="317" t="s">
        <v>1527</v>
      </c>
      <c r="E44" s="317" t="s">
        <v>1528</v>
      </c>
      <c r="F44" s="316" t="s">
        <v>763</v>
      </c>
      <c r="G44" s="317" t="s">
        <v>764</v>
      </c>
      <c r="H44" s="317"/>
      <c r="I44" s="318">
        <f t="shared" si="0"/>
        <v>4</v>
      </c>
      <c r="J44" s="320" t="s">
        <v>1524</v>
      </c>
      <c r="K44" s="351" t="s">
        <v>1529</v>
      </c>
      <c r="L44" s="327" t="str">
        <f>IF(N44=0,0,(INDEX(AccountCodes[ACCOUNT NAME],MATCH(M44,AccountCodes[PPSAS CODE],0))))</f>
        <v>Cash in Bank-Local Currency, Current Account - RO</v>
      </c>
      <c r="M44" s="322" t="str">
        <f>IF(N44=0,"",INDEX(AccountCodes[PPSAS CODE],MATCH(N44,AccountCodes[NGAS CODE],0)))</f>
        <v>1010202000RO</v>
      </c>
      <c r="N44" s="323" t="s">
        <v>1305</v>
      </c>
      <c r="O44" s="328"/>
      <c r="P44" s="328">
        <v>12540</v>
      </c>
      <c r="Q44" s="329"/>
      <c r="R44" s="325"/>
      <c r="S44" s="325"/>
      <c r="T44" s="326">
        <f t="shared" si="2"/>
        <v>0</v>
      </c>
    </row>
    <row r="45" spans="1:20" s="314" customFormat="1" ht="41.1" customHeight="1" x14ac:dyDescent="0.25">
      <c r="A45" s="313">
        <f>IF(C45=0,0,Account!$H$2)</f>
        <v>45504</v>
      </c>
      <c r="B45" s="330">
        <v>45125</v>
      </c>
      <c r="C45" s="316" t="s">
        <v>1530</v>
      </c>
      <c r="D45" s="317" t="s">
        <v>1530</v>
      </c>
      <c r="E45" s="317" t="s">
        <v>1531</v>
      </c>
      <c r="F45" s="316" t="s">
        <v>763</v>
      </c>
      <c r="G45" s="317" t="s">
        <v>764</v>
      </c>
      <c r="H45" s="317"/>
      <c r="I45" s="318">
        <f t="shared" si="0"/>
        <v>1</v>
      </c>
      <c r="J45" s="320" t="s">
        <v>1532</v>
      </c>
      <c r="K45" s="351" t="s">
        <v>1548</v>
      </c>
      <c r="L45" s="327" t="str">
        <f>IF(N45=0,0,(INDEX(AccountCodes[ACCOUNT NAME],MATCH(M45,AccountCodes[PPSAS CODE],0))))</f>
        <v>Salaries and Wages-Regular</v>
      </c>
      <c r="M45" s="322">
        <f>IF(N45=0,"",INDEX(AccountCodes[PPSAS CODE],MATCH(N45,AccountCodes[NGAS CODE],0)))</f>
        <v>5010101000</v>
      </c>
      <c r="N45" s="323" t="s">
        <v>632</v>
      </c>
      <c r="O45" s="328">
        <v>52776</v>
      </c>
      <c r="P45" s="328"/>
      <c r="Q45" s="329" t="s">
        <v>1471</v>
      </c>
      <c r="R45" s="325"/>
      <c r="S45" s="325"/>
      <c r="T45" s="326">
        <f t="shared" si="2"/>
        <v>52776</v>
      </c>
    </row>
    <row r="46" spans="1:20" s="314" customFormat="1" ht="41.1" customHeight="1" x14ac:dyDescent="0.25">
      <c r="A46" s="313">
        <f>IF(C46=0,0,Account!$H$2)</f>
        <v>45504</v>
      </c>
      <c r="B46" s="330">
        <v>45125</v>
      </c>
      <c r="C46" s="316" t="s">
        <v>1530</v>
      </c>
      <c r="D46" s="317" t="s">
        <v>1530</v>
      </c>
      <c r="E46" s="317" t="s">
        <v>1531</v>
      </c>
      <c r="F46" s="316" t="s">
        <v>763</v>
      </c>
      <c r="G46" s="317" t="s">
        <v>764</v>
      </c>
      <c r="H46" s="317"/>
      <c r="I46" s="318">
        <f t="shared" si="0"/>
        <v>2</v>
      </c>
      <c r="J46" s="320" t="s">
        <v>1532</v>
      </c>
      <c r="K46" s="351" t="s">
        <v>1548</v>
      </c>
      <c r="L46" s="327" t="str">
        <f>IF(N46=0,0,(INDEX(AccountCodes[ACCOUNT NAME],MATCH(M46,AccountCodes[PPSAS CODE],0))))</f>
        <v>Personal Economic Relief Allowance (PERA)</v>
      </c>
      <c r="M46" s="322">
        <f>IF(N46=0,"",INDEX(AccountCodes[PPSAS CODE],MATCH(N46,AccountCodes[NGAS CODE],0)))</f>
        <v>5010201000</v>
      </c>
      <c r="N46" s="323" t="s">
        <v>634</v>
      </c>
      <c r="O46" s="328">
        <v>4000</v>
      </c>
      <c r="P46" s="328"/>
      <c r="Q46" s="329"/>
      <c r="R46" s="325"/>
      <c r="S46" s="325"/>
      <c r="T46" s="326">
        <f t="shared" si="2"/>
        <v>56776</v>
      </c>
    </row>
    <row r="47" spans="1:20" s="314" customFormat="1" ht="41.1" customHeight="1" x14ac:dyDescent="0.25">
      <c r="A47" s="313">
        <f>IF(C47=0,0,Account!$H$2)</f>
        <v>45504</v>
      </c>
      <c r="B47" s="330">
        <v>45125</v>
      </c>
      <c r="C47" s="316" t="s">
        <v>1530</v>
      </c>
      <c r="D47" s="317" t="s">
        <v>1530</v>
      </c>
      <c r="E47" s="317" t="s">
        <v>1531</v>
      </c>
      <c r="F47" s="316" t="s">
        <v>763</v>
      </c>
      <c r="G47" s="317" t="s">
        <v>764</v>
      </c>
      <c r="H47" s="317"/>
      <c r="I47" s="318">
        <f t="shared" si="0"/>
        <v>3</v>
      </c>
      <c r="J47" s="320" t="s">
        <v>1532</v>
      </c>
      <c r="K47" s="351" t="s">
        <v>1548</v>
      </c>
      <c r="L47" s="327" t="str">
        <f>IF(N47=0,0,(INDEX(AccountCodes[ACCOUNT NAME],MATCH(M47,AccountCodes[PPSAS CODE],0))))</f>
        <v>Due to BIR - Compensation</v>
      </c>
      <c r="M47" s="322">
        <f>IF(N47=0,"",INDEX(AccountCodes[PPSAS CODE],MATCH(N47,AccountCodes[NGAS CODE],0)))</f>
        <v>2020101001</v>
      </c>
      <c r="N47" s="323" t="s">
        <v>785</v>
      </c>
      <c r="O47" s="328"/>
      <c r="P47" s="328">
        <v>1541.51</v>
      </c>
      <c r="Q47" s="329"/>
      <c r="R47" s="325"/>
      <c r="S47" s="325"/>
      <c r="T47" s="326">
        <f t="shared" si="2"/>
        <v>55234.49</v>
      </c>
    </row>
    <row r="48" spans="1:20" s="314" customFormat="1" ht="41.1" customHeight="1" x14ac:dyDescent="0.25">
      <c r="A48" s="313">
        <f>IF(C48=0,0,Account!$H$2)</f>
        <v>45504</v>
      </c>
      <c r="B48" s="330">
        <v>45125</v>
      </c>
      <c r="C48" s="316" t="s">
        <v>1530</v>
      </c>
      <c r="D48" s="317" t="s">
        <v>1530</v>
      </c>
      <c r="E48" s="317" t="s">
        <v>1531</v>
      </c>
      <c r="F48" s="316" t="s">
        <v>763</v>
      </c>
      <c r="G48" s="317" t="s">
        <v>764</v>
      </c>
      <c r="H48" s="317"/>
      <c r="I48" s="318">
        <f t="shared" si="0"/>
        <v>4</v>
      </c>
      <c r="J48" s="320" t="s">
        <v>1532</v>
      </c>
      <c r="K48" s="351" t="s">
        <v>1548</v>
      </c>
      <c r="L48" s="327" t="str">
        <f>IF(N48=0,0,(INDEX(AccountCodes[ACCOUNT NAME],MATCH(M48,AccountCodes[PPSAS CODE],0))))</f>
        <v>Due to GSIS - Life and Retirement Premium</v>
      </c>
      <c r="M48" s="322">
        <f>IF(N48=0,"",INDEX(AccountCodes[PPSAS CODE],MATCH(N48,AccountCodes[NGAS CODE],0)))</f>
        <v>2020102001</v>
      </c>
      <c r="N48" s="323" t="s">
        <v>325</v>
      </c>
      <c r="O48" s="328"/>
      <c r="P48" s="328">
        <v>4749.84</v>
      </c>
      <c r="Q48" s="329"/>
      <c r="R48" s="325"/>
      <c r="S48" s="325"/>
      <c r="T48" s="326">
        <f t="shared" si="2"/>
        <v>50484.65</v>
      </c>
    </row>
    <row r="49" spans="1:20" s="314" customFormat="1" ht="41.1" customHeight="1" x14ac:dyDescent="0.25">
      <c r="A49" s="313">
        <f>IF(C49=0,0,Account!$H$2)</f>
        <v>45504</v>
      </c>
      <c r="B49" s="330">
        <v>45125</v>
      </c>
      <c r="C49" s="316" t="s">
        <v>1530</v>
      </c>
      <c r="D49" s="317" t="s">
        <v>1530</v>
      </c>
      <c r="E49" s="317" t="s">
        <v>1531</v>
      </c>
      <c r="F49" s="316" t="s">
        <v>763</v>
      </c>
      <c r="G49" s="317" t="s">
        <v>764</v>
      </c>
      <c r="H49" s="317"/>
      <c r="I49" s="318">
        <f t="shared" si="0"/>
        <v>5</v>
      </c>
      <c r="J49" s="320" t="s">
        <v>1532</v>
      </c>
      <c r="K49" s="351" t="s">
        <v>1548</v>
      </c>
      <c r="L49" s="327" t="str">
        <f>IF(N49=0,0,(INDEX(AccountCodes[ACCOUNT NAME],MATCH(M49,AccountCodes[PPSAS CODE],0))))</f>
        <v>Due to Pag-IBIG - Pag-IBIG Premium</v>
      </c>
      <c r="M49" s="322">
        <f>IF(N49=0,"",INDEX(AccountCodes[PPSAS CODE],MATCH(N49,AccountCodes[NGAS CODE],0)))</f>
        <v>2020103001</v>
      </c>
      <c r="N49" s="323" t="s">
        <v>329</v>
      </c>
      <c r="O49" s="328"/>
      <c r="P49" s="328">
        <v>1055.52</v>
      </c>
      <c r="Q49" s="329"/>
      <c r="R49" s="325"/>
      <c r="S49" s="325"/>
      <c r="T49" s="326">
        <f t="shared" si="2"/>
        <v>49429.13</v>
      </c>
    </row>
    <row r="50" spans="1:20" s="314" customFormat="1" ht="41.1" customHeight="1" x14ac:dyDescent="0.25">
      <c r="A50" s="313">
        <f>IF(C50=0,0,Account!$H$2)</f>
        <v>45504</v>
      </c>
      <c r="B50" s="330">
        <v>45125</v>
      </c>
      <c r="C50" s="316" t="s">
        <v>1530</v>
      </c>
      <c r="D50" s="317" t="s">
        <v>1530</v>
      </c>
      <c r="E50" s="317" t="s">
        <v>1531</v>
      </c>
      <c r="F50" s="316" t="s">
        <v>763</v>
      </c>
      <c r="G50" s="317" t="s">
        <v>764</v>
      </c>
      <c r="H50" s="317"/>
      <c r="I50" s="318">
        <f t="shared" si="0"/>
        <v>6</v>
      </c>
      <c r="J50" s="320" t="s">
        <v>1532</v>
      </c>
      <c r="K50" s="351" t="s">
        <v>1548</v>
      </c>
      <c r="L50" s="327" t="str">
        <f>IF(N50=0,0,(INDEX(AccountCodes[ACCOUNT NAME],MATCH(M50,AccountCodes[PPSAS CODE],0))))</f>
        <v>Due to Pag-IBIG - Pag-IBIG Multi-Purpose Loan</v>
      </c>
      <c r="M50" s="322">
        <f>IF(N50=0,"",INDEX(AccountCodes[PPSAS CODE],MATCH(N50,AccountCodes[NGAS CODE],0)))</f>
        <v>2020103002</v>
      </c>
      <c r="N50" s="323" t="s">
        <v>330</v>
      </c>
      <c r="O50" s="328"/>
      <c r="P50" s="328">
        <v>1635.3</v>
      </c>
      <c r="Q50" s="329"/>
      <c r="R50" s="325"/>
      <c r="S50" s="325"/>
      <c r="T50" s="326">
        <f t="shared" si="2"/>
        <v>47793.83</v>
      </c>
    </row>
    <row r="51" spans="1:20" s="314" customFormat="1" ht="41.1" customHeight="1" x14ac:dyDescent="0.25">
      <c r="A51" s="313">
        <f>IF(C51=0,0,Account!$H$2)</f>
        <v>45504</v>
      </c>
      <c r="B51" s="330">
        <v>45125</v>
      </c>
      <c r="C51" s="316" t="s">
        <v>1530</v>
      </c>
      <c r="D51" s="317" t="s">
        <v>1530</v>
      </c>
      <c r="E51" s="317" t="s">
        <v>1531</v>
      </c>
      <c r="F51" s="316" t="s">
        <v>763</v>
      </c>
      <c r="G51" s="317" t="s">
        <v>764</v>
      </c>
      <c r="H51" s="317"/>
      <c r="I51" s="318">
        <f t="shared" si="0"/>
        <v>7</v>
      </c>
      <c r="J51" s="320" t="s">
        <v>1532</v>
      </c>
      <c r="K51" s="351" t="s">
        <v>1548</v>
      </c>
      <c r="L51" s="327" t="str">
        <f>IF(N51=0,0,(INDEX(AccountCodes[ACCOUNT NAME],MATCH(M51,AccountCodes[PPSAS CODE],0))))</f>
        <v>Due to Pag-IBIG - MP2</v>
      </c>
      <c r="M51" s="322">
        <f>IF(N51=0,"",INDEX(AccountCodes[PPSAS CODE],MATCH(N51,AccountCodes[NGAS CODE],0)))</f>
        <v>2020103005</v>
      </c>
      <c r="N51" s="323" t="s">
        <v>496</v>
      </c>
      <c r="O51" s="328"/>
      <c r="P51" s="328">
        <v>1000</v>
      </c>
      <c r="Q51" s="329"/>
      <c r="R51" s="325"/>
      <c r="S51" s="325"/>
      <c r="T51" s="326">
        <f t="shared" si="2"/>
        <v>46793.83</v>
      </c>
    </row>
    <row r="52" spans="1:20" s="314" customFormat="1" ht="41.1" customHeight="1" x14ac:dyDescent="0.25">
      <c r="A52" s="313">
        <f>IF(C52=0,0,Account!$H$2)</f>
        <v>45504</v>
      </c>
      <c r="B52" s="330">
        <v>45125</v>
      </c>
      <c r="C52" s="316" t="s">
        <v>1530</v>
      </c>
      <c r="D52" s="317" t="s">
        <v>1530</v>
      </c>
      <c r="E52" s="317" t="s">
        <v>1531</v>
      </c>
      <c r="F52" s="316" t="s">
        <v>763</v>
      </c>
      <c r="G52" s="317" t="s">
        <v>764</v>
      </c>
      <c r="H52" s="317"/>
      <c r="I52" s="318">
        <f t="shared" si="0"/>
        <v>8</v>
      </c>
      <c r="J52" s="320" t="s">
        <v>1532</v>
      </c>
      <c r="K52" s="351" t="s">
        <v>1548</v>
      </c>
      <c r="L52" s="327" t="str">
        <f>IF(N52=0,0,(INDEX(AccountCodes[ACCOUNT NAME],MATCH(M52,AccountCodes[PPSAS CODE],0))))</f>
        <v>Due to PhilHealth</v>
      </c>
      <c r="M52" s="322">
        <f>IF(N52=0,"",INDEX(AccountCodes[PPSAS CODE],MATCH(N52,AccountCodes[NGAS CODE],0)))</f>
        <v>2020104000</v>
      </c>
      <c r="N52" s="323" t="s">
        <v>35</v>
      </c>
      <c r="O52" s="328"/>
      <c r="P52" s="328">
        <v>1319.4</v>
      </c>
      <c r="Q52" s="329"/>
      <c r="R52" s="325"/>
      <c r="S52" s="325"/>
      <c r="T52" s="326">
        <f t="shared" si="2"/>
        <v>45474.43</v>
      </c>
    </row>
    <row r="53" spans="1:20" s="314" customFormat="1" ht="41.1" customHeight="1" x14ac:dyDescent="0.25">
      <c r="A53" s="313">
        <f>IF(C53=0,0,Account!$H$2)</f>
        <v>45504</v>
      </c>
      <c r="B53" s="330">
        <v>45125</v>
      </c>
      <c r="C53" s="316" t="s">
        <v>1530</v>
      </c>
      <c r="D53" s="317" t="s">
        <v>1530</v>
      </c>
      <c r="E53" s="317" t="s">
        <v>1531</v>
      </c>
      <c r="F53" s="316" t="s">
        <v>763</v>
      </c>
      <c r="G53" s="317" t="s">
        <v>764</v>
      </c>
      <c r="H53" s="317"/>
      <c r="I53" s="318">
        <f t="shared" si="0"/>
        <v>9</v>
      </c>
      <c r="J53" s="320" t="s">
        <v>1532</v>
      </c>
      <c r="K53" s="351" t="s">
        <v>1548</v>
      </c>
      <c r="L53" s="327" t="str">
        <f>IF(N53=0,0,(INDEX(AccountCodes[ACCOUNT NAME],MATCH(M53,AccountCodes[PPSAS CODE],0))))</f>
        <v>Cash in Bank-Local Currency, Current Account - RO</v>
      </c>
      <c r="M53" s="322" t="str">
        <f>IF(N53=0,"",INDEX(AccountCodes[PPSAS CODE],MATCH(N53,AccountCodes[NGAS CODE],0)))</f>
        <v>1010202000RO</v>
      </c>
      <c r="N53" s="323" t="s">
        <v>1305</v>
      </c>
      <c r="O53" s="328"/>
      <c r="P53" s="328">
        <v>22737.22</v>
      </c>
      <c r="Q53" s="329"/>
      <c r="R53" s="325"/>
      <c r="S53" s="325"/>
      <c r="T53" s="326">
        <f t="shared" si="2"/>
        <v>22737.21</v>
      </c>
    </row>
    <row r="54" spans="1:20" s="314" customFormat="1" ht="41.1" customHeight="1" x14ac:dyDescent="0.25">
      <c r="A54" s="313">
        <f>IF(C54=0,0,Account!$H$2)</f>
        <v>45504</v>
      </c>
      <c r="B54" s="330">
        <v>45495</v>
      </c>
      <c r="C54" s="317" t="s">
        <v>1537</v>
      </c>
      <c r="D54" s="317" t="s">
        <v>1537</v>
      </c>
      <c r="E54" s="317" t="s">
        <v>1538</v>
      </c>
      <c r="F54" s="317" t="s">
        <v>763</v>
      </c>
      <c r="G54" s="317" t="s">
        <v>764</v>
      </c>
      <c r="H54" s="317"/>
      <c r="I54" s="318">
        <f t="shared" si="0"/>
        <v>1</v>
      </c>
      <c r="J54" s="320" t="s">
        <v>1447</v>
      </c>
      <c r="K54" s="351" t="s">
        <v>1539</v>
      </c>
      <c r="L54" s="327" t="str">
        <f>IF(N54=0,0,(INDEX(AccountCodes[ACCOUNT NAME],MATCH(M54,AccountCodes[PPSAS CODE],0))))</f>
        <v>PhilHealth Contributions</v>
      </c>
      <c r="M54" s="322">
        <f>IF(N54=0,"",INDEX(AccountCodes[PPSAS CODE],MATCH(N54,AccountCodes[NGAS CODE],0)))</f>
        <v>5010303000</v>
      </c>
      <c r="N54" s="323" t="s">
        <v>647</v>
      </c>
      <c r="O54" s="328">
        <v>1319.4</v>
      </c>
      <c r="P54" s="328"/>
      <c r="Q54" s="329" t="s">
        <v>1471</v>
      </c>
      <c r="R54" s="325"/>
      <c r="S54" s="325"/>
      <c r="T54" s="326">
        <f t="shared" si="2"/>
        <v>24056.61</v>
      </c>
    </row>
    <row r="55" spans="1:20" s="314" customFormat="1" ht="41.1" customHeight="1" x14ac:dyDescent="0.25">
      <c r="A55" s="313">
        <f>IF(C55=0,0,Account!$H$2)</f>
        <v>45504</v>
      </c>
      <c r="B55" s="330">
        <v>45495</v>
      </c>
      <c r="C55" s="317" t="s">
        <v>1537</v>
      </c>
      <c r="D55" s="317" t="s">
        <v>1537</v>
      </c>
      <c r="E55" s="317" t="s">
        <v>1538</v>
      </c>
      <c r="F55" s="317" t="s">
        <v>763</v>
      </c>
      <c r="G55" s="317" t="s">
        <v>764</v>
      </c>
      <c r="H55" s="317"/>
      <c r="I55" s="318">
        <f t="shared" si="0"/>
        <v>2</v>
      </c>
      <c r="J55" s="320" t="s">
        <v>1447</v>
      </c>
      <c r="K55" s="351" t="s">
        <v>1539</v>
      </c>
      <c r="L55" s="327" t="str">
        <f>IF(N55=0,0,(INDEX(AccountCodes[ACCOUNT NAME],MATCH(M55,AccountCodes[PPSAS CODE],0))))</f>
        <v>Due to PhilHealth</v>
      </c>
      <c r="M55" s="322">
        <f>IF(N55=0,"",INDEX(AccountCodes[PPSAS CODE],MATCH(N55,AccountCodes[NGAS CODE],0)))</f>
        <v>2020104000</v>
      </c>
      <c r="N55" s="323" t="s">
        <v>35</v>
      </c>
      <c r="O55" s="328">
        <v>1319.4</v>
      </c>
      <c r="P55" s="328"/>
      <c r="Q55" s="329"/>
      <c r="R55" s="325"/>
      <c r="S55" s="325"/>
      <c r="T55" s="326">
        <f t="shared" si="2"/>
        <v>25376.01</v>
      </c>
    </row>
    <row r="56" spans="1:20" s="314" customFormat="1" ht="41.1" customHeight="1" x14ac:dyDescent="0.25">
      <c r="A56" s="313">
        <f>IF(C56=0,0,Account!$H$2)</f>
        <v>45504</v>
      </c>
      <c r="B56" s="330">
        <v>45495</v>
      </c>
      <c r="C56" s="317" t="s">
        <v>1537</v>
      </c>
      <c r="D56" s="317" t="s">
        <v>1537</v>
      </c>
      <c r="E56" s="317" t="s">
        <v>1538</v>
      </c>
      <c r="F56" s="317" t="s">
        <v>763</v>
      </c>
      <c r="G56" s="317" t="s">
        <v>764</v>
      </c>
      <c r="H56" s="317"/>
      <c r="I56" s="318">
        <f t="shared" si="0"/>
        <v>3</v>
      </c>
      <c r="J56" s="320" t="s">
        <v>1447</v>
      </c>
      <c r="K56" s="351" t="s">
        <v>1539</v>
      </c>
      <c r="L56" s="327" t="str">
        <f>IF(N56=0,0,(INDEX(AccountCodes[ACCOUNT NAME],MATCH(M56,AccountCodes[PPSAS CODE],0))))</f>
        <v>Cash in Bank-Local Currency, Current Account - RO</v>
      </c>
      <c r="M56" s="322" t="str">
        <f>IF(N56=0,"",INDEX(AccountCodes[PPSAS CODE],MATCH(N56,AccountCodes[NGAS CODE],0)))</f>
        <v>1010202000RO</v>
      </c>
      <c r="N56" s="323" t="s">
        <v>1305</v>
      </c>
      <c r="O56" s="328"/>
      <c r="P56" s="328">
        <v>2638.8</v>
      </c>
      <c r="Q56" s="329"/>
      <c r="R56" s="325"/>
      <c r="S56" s="325"/>
      <c r="T56" s="326">
        <f t="shared" si="2"/>
        <v>22737.21</v>
      </c>
    </row>
    <row r="57" spans="1:20" s="314" customFormat="1" ht="41.1" customHeight="1" x14ac:dyDescent="0.25">
      <c r="A57" s="313">
        <f>IF(C57=0,0,Account!$H$2)</f>
        <v>45504</v>
      </c>
      <c r="B57" s="330">
        <v>45495</v>
      </c>
      <c r="C57" s="317" t="s">
        <v>1540</v>
      </c>
      <c r="D57" s="317" t="s">
        <v>1540</v>
      </c>
      <c r="E57" s="317" t="s">
        <v>1541</v>
      </c>
      <c r="F57" s="317" t="s">
        <v>763</v>
      </c>
      <c r="G57" s="317" t="s">
        <v>764</v>
      </c>
      <c r="H57" s="317"/>
      <c r="I57" s="318">
        <f t="shared" si="0"/>
        <v>1</v>
      </c>
      <c r="J57" s="320" t="s">
        <v>1447</v>
      </c>
      <c r="K57" s="351" t="s">
        <v>1652</v>
      </c>
      <c r="L57" s="327" t="str">
        <f>IF(N57=0,0,(INDEX(AccountCodes[ACCOUNT NAME],MATCH(M57,AccountCodes[PPSAS CODE],0))))</f>
        <v>PhilHealth Contributions</v>
      </c>
      <c r="M57" s="322">
        <f>IF(N57=0,"",INDEX(AccountCodes[PPSAS CODE],MATCH(N57,AccountCodes[NGAS CODE],0)))</f>
        <v>5010303000</v>
      </c>
      <c r="N57" s="323" t="s">
        <v>647</v>
      </c>
      <c r="O57" s="328">
        <v>2025</v>
      </c>
      <c r="P57" s="328"/>
      <c r="Q57" s="329" t="s">
        <v>1520</v>
      </c>
      <c r="R57" s="325"/>
      <c r="S57" s="325"/>
      <c r="T57" s="326">
        <f t="shared" si="2"/>
        <v>24762.21</v>
      </c>
    </row>
    <row r="58" spans="1:20" s="314" customFormat="1" ht="41.1" customHeight="1" x14ac:dyDescent="0.25">
      <c r="A58" s="313">
        <f>IF(C58=0,0,Account!$H$2)</f>
        <v>45504</v>
      </c>
      <c r="B58" s="330">
        <v>45495</v>
      </c>
      <c r="C58" s="317" t="s">
        <v>1540</v>
      </c>
      <c r="D58" s="317" t="s">
        <v>1540</v>
      </c>
      <c r="E58" s="317" t="s">
        <v>1541</v>
      </c>
      <c r="F58" s="317" t="s">
        <v>763</v>
      </c>
      <c r="G58" s="317" t="s">
        <v>764</v>
      </c>
      <c r="H58" s="317"/>
      <c r="I58" s="318">
        <f t="shared" si="0"/>
        <v>2</v>
      </c>
      <c r="J58" s="320" t="s">
        <v>1447</v>
      </c>
      <c r="K58" s="351" t="s">
        <v>1652</v>
      </c>
      <c r="L58" s="327" t="str">
        <f>IF(N58=0,0,(INDEX(AccountCodes[ACCOUNT NAME],MATCH(M58,AccountCodes[PPSAS CODE],0))))</f>
        <v>Due to PhilHealth</v>
      </c>
      <c r="M58" s="322">
        <f>IF(N58=0,"",INDEX(AccountCodes[PPSAS CODE],MATCH(N58,AccountCodes[NGAS CODE],0)))</f>
        <v>2020104000</v>
      </c>
      <c r="N58" s="323" t="s">
        <v>35</v>
      </c>
      <c r="O58" s="328">
        <v>2025</v>
      </c>
      <c r="P58" s="328"/>
      <c r="Q58" s="329"/>
      <c r="R58" s="325"/>
      <c r="S58" s="325"/>
      <c r="T58" s="326">
        <f t="shared" si="2"/>
        <v>26787.21</v>
      </c>
    </row>
    <row r="59" spans="1:20" s="314" customFormat="1" ht="41.1" customHeight="1" x14ac:dyDescent="0.25">
      <c r="A59" s="313">
        <f>IF(C59=0,0,Account!$H$2)</f>
        <v>45504</v>
      </c>
      <c r="B59" s="330">
        <v>45495</v>
      </c>
      <c r="C59" s="317" t="s">
        <v>1540</v>
      </c>
      <c r="D59" s="317" t="s">
        <v>1540</v>
      </c>
      <c r="E59" s="317" t="s">
        <v>1541</v>
      </c>
      <c r="F59" s="317" t="s">
        <v>763</v>
      </c>
      <c r="G59" s="317" t="s">
        <v>764</v>
      </c>
      <c r="H59" s="317"/>
      <c r="I59" s="318">
        <f t="shared" si="0"/>
        <v>3</v>
      </c>
      <c r="J59" s="320" t="s">
        <v>1447</v>
      </c>
      <c r="K59" s="351" t="s">
        <v>1652</v>
      </c>
      <c r="L59" s="327" t="str">
        <f>IF(N59=0,0,(INDEX(AccountCodes[ACCOUNT NAME],MATCH(M59,AccountCodes[PPSAS CODE],0))))</f>
        <v>Cash in Bank-Local Currency, Current Account - RO</v>
      </c>
      <c r="M59" s="322" t="str">
        <f>IF(N59=0,"",INDEX(AccountCodes[PPSAS CODE],MATCH(N59,AccountCodes[NGAS CODE],0)))</f>
        <v>1010202000RO</v>
      </c>
      <c r="N59" s="323" t="s">
        <v>1305</v>
      </c>
      <c r="O59" s="328"/>
      <c r="P59" s="328">
        <v>4050</v>
      </c>
      <c r="Q59" s="329"/>
      <c r="R59" s="325"/>
      <c r="S59" s="325"/>
      <c r="T59" s="326">
        <f t="shared" si="2"/>
        <v>22737.21</v>
      </c>
    </row>
    <row r="60" spans="1:20" s="314" customFormat="1" ht="41.1" customHeight="1" x14ac:dyDescent="0.25">
      <c r="A60" s="313">
        <f>IF(C60=0,0,Account!$H$2)</f>
        <v>45504</v>
      </c>
      <c r="B60" s="330">
        <v>45495</v>
      </c>
      <c r="C60" s="317" t="s">
        <v>1593</v>
      </c>
      <c r="D60" s="317" t="s">
        <v>1542</v>
      </c>
      <c r="E60" s="317" t="s">
        <v>1594</v>
      </c>
      <c r="F60" s="317" t="s">
        <v>763</v>
      </c>
      <c r="G60" s="317" t="s">
        <v>764</v>
      </c>
      <c r="H60" s="317"/>
      <c r="I60" s="318">
        <f t="shared" si="0"/>
        <v>1</v>
      </c>
      <c r="J60" s="320" t="s">
        <v>1439</v>
      </c>
      <c r="K60" s="420" t="s">
        <v>1595</v>
      </c>
      <c r="L60" s="327" t="str">
        <f>IF(N60=0,0,(INDEX(AccountCodes[ACCOUNT NAME],MATCH(M60,AccountCodes[PPSAS CODE],0))))</f>
        <v>Retirement and Life Insurance Premiums</v>
      </c>
      <c r="M60" s="322">
        <f>IF(N60=0,"",INDEX(AccountCodes[PPSAS CODE],MATCH(N60,AccountCodes[NGAS CODE],0)))</f>
        <v>5010301000</v>
      </c>
      <c r="N60" s="323" t="s">
        <v>645</v>
      </c>
      <c r="O60" s="328">
        <v>6333.12</v>
      </c>
      <c r="P60" s="328"/>
      <c r="Q60" s="329" t="s">
        <v>1471</v>
      </c>
      <c r="R60" s="325"/>
      <c r="S60" s="325"/>
      <c r="T60" s="326">
        <f t="shared" si="2"/>
        <v>29070.33</v>
      </c>
    </row>
    <row r="61" spans="1:20" s="314" customFormat="1" ht="41.1" customHeight="1" x14ac:dyDescent="0.25">
      <c r="A61" s="411">
        <f>IF(C61=0,0,Account!$H$2)</f>
        <v>45504</v>
      </c>
      <c r="B61" s="330">
        <v>45495</v>
      </c>
      <c r="C61" s="317" t="s">
        <v>1593</v>
      </c>
      <c r="D61" s="317" t="s">
        <v>1542</v>
      </c>
      <c r="E61" s="317" t="s">
        <v>1594</v>
      </c>
      <c r="F61" s="317" t="s">
        <v>763</v>
      </c>
      <c r="G61" s="412"/>
      <c r="H61" s="412"/>
      <c r="I61" s="318">
        <f t="shared" si="0"/>
        <v>2</v>
      </c>
      <c r="J61" s="320" t="s">
        <v>1439</v>
      </c>
      <c r="K61" s="420" t="s">
        <v>1595</v>
      </c>
      <c r="L61" s="413" t="str">
        <f>IF(N61=0,0,(INDEX(AccountCodes[ACCOUNT NAME],MATCH(M61,AccountCodes[PPSAS CODE],0))))</f>
        <v>Employees Compensation Insurance Premiums</v>
      </c>
      <c r="M61" s="414">
        <f>IF(N61=0,"",INDEX(AccountCodes[PPSAS CODE],MATCH(N61,AccountCodes[NGAS CODE],0)))</f>
        <v>5010304000</v>
      </c>
      <c r="N61" s="323" t="s">
        <v>648</v>
      </c>
      <c r="O61" s="328">
        <v>200</v>
      </c>
      <c r="P61" s="328"/>
      <c r="Q61" s="329"/>
      <c r="R61" s="418"/>
      <c r="S61" s="418"/>
      <c r="T61" s="326">
        <f t="shared" si="2"/>
        <v>29270.33</v>
      </c>
    </row>
    <row r="62" spans="1:20" s="314" customFormat="1" ht="41.1" customHeight="1" x14ac:dyDescent="0.25">
      <c r="A62" s="411">
        <f>IF(C62=0,0,Account!$H$2)</f>
        <v>45504</v>
      </c>
      <c r="B62" s="330">
        <v>45495</v>
      </c>
      <c r="C62" s="317" t="s">
        <v>1593</v>
      </c>
      <c r="D62" s="317" t="s">
        <v>1542</v>
      </c>
      <c r="E62" s="317" t="s">
        <v>1594</v>
      </c>
      <c r="F62" s="317" t="s">
        <v>763</v>
      </c>
      <c r="G62" s="412"/>
      <c r="H62" s="412"/>
      <c r="I62" s="318">
        <f t="shared" si="0"/>
        <v>3</v>
      </c>
      <c r="J62" s="320" t="s">
        <v>1439</v>
      </c>
      <c r="K62" s="420" t="s">
        <v>1595</v>
      </c>
      <c r="L62" s="413" t="str">
        <f>IF(N62=0,0,(INDEX(AccountCodes[ACCOUNT NAME],MATCH(M62,AccountCodes[PPSAS CODE],0))))</f>
        <v>Due to GSIS - Life and Retirement Premium</v>
      </c>
      <c r="M62" s="414">
        <f>IF(N62=0,"",INDEX(AccountCodes[PPSAS CODE],MATCH(N62,AccountCodes[NGAS CODE],0)))</f>
        <v>2020102001</v>
      </c>
      <c r="N62" s="323" t="s">
        <v>325</v>
      </c>
      <c r="O62" s="328">
        <v>4749.84</v>
      </c>
      <c r="P62" s="328"/>
      <c r="Q62" s="329"/>
      <c r="R62" s="418"/>
      <c r="S62" s="418"/>
      <c r="T62" s="326">
        <f t="shared" si="2"/>
        <v>34020.17</v>
      </c>
    </row>
    <row r="63" spans="1:20" s="314" customFormat="1" ht="41.1" customHeight="1" x14ac:dyDescent="0.25">
      <c r="A63" s="411">
        <f>IF(C63=0,0,Account!$H$2)</f>
        <v>45504</v>
      </c>
      <c r="B63" s="330">
        <v>45495</v>
      </c>
      <c r="C63" s="317" t="s">
        <v>1593</v>
      </c>
      <c r="D63" s="317" t="s">
        <v>1542</v>
      </c>
      <c r="E63" s="317" t="s">
        <v>1594</v>
      </c>
      <c r="F63" s="317" t="s">
        <v>763</v>
      </c>
      <c r="G63" s="412"/>
      <c r="H63" s="412"/>
      <c r="I63" s="318">
        <f t="shared" si="0"/>
        <v>4</v>
      </c>
      <c r="J63" s="320" t="s">
        <v>1439</v>
      </c>
      <c r="K63" s="420" t="s">
        <v>1595</v>
      </c>
      <c r="L63" s="413" t="str">
        <f>IF(N63=0,0,(INDEX(AccountCodes[ACCOUNT NAME],MATCH(M63,AccountCodes[PPSAS CODE],0))))</f>
        <v>Cash in Bank-Local Currency, Current Account - RO</v>
      </c>
      <c r="M63" s="414" t="str">
        <f>IF(N63=0,"",INDEX(AccountCodes[PPSAS CODE],MATCH(N63,AccountCodes[NGAS CODE],0)))</f>
        <v>1010202000RO</v>
      </c>
      <c r="N63" s="323" t="s">
        <v>1305</v>
      </c>
      <c r="O63" s="328"/>
      <c r="P63" s="328">
        <v>11282.96</v>
      </c>
      <c r="Q63" s="329"/>
      <c r="R63" s="418"/>
      <c r="S63" s="418"/>
      <c r="T63" s="326">
        <f t="shared" si="2"/>
        <v>22737.21</v>
      </c>
    </row>
    <row r="64" spans="1:20" s="314" customFormat="1" ht="41.1" customHeight="1" x14ac:dyDescent="0.25">
      <c r="A64" s="313">
        <f>IF(C64=0,0,Account!$H$2)</f>
        <v>45504</v>
      </c>
      <c r="B64" s="330">
        <v>45495</v>
      </c>
      <c r="C64" s="317" t="s">
        <v>1617</v>
      </c>
      <c r="D64" s="317" t="s">
        <v>1543</v>
      </c>
      <c r="E64" s="317" t="s">
        <v>1531</v>
      </c>
      <c r="F64" s="317" t="s">
        <v>763</v>
      </c>
      <c r="G64" s="317" t="s">
        <v>764</v>
      </c>
      <c r="H64" s="317"/>
      <c r="I64" s="318">
        <f t="shared" si="0"/>
        <v>1</v>
      </c>
      <c r="J64" s="320" t="s">
        <v>1544</v>
      </c>
      <c r="K64" s="351" t="s">
        <v>1618</v>
      </c>
      <c r="L64" s="327" t="str">
        <f>IF(N64=0,0,(INDEX(AccountCodes[ACCOUNT NAME],MATCH(M64,AccountCodes[PPSAS CODE],0))))</f>
        <v>Due to Pag-IBIG - MP2</v>
      </c>
      <c r="M64" s="322">
        <f>IF(N64=0,"",INDEX(AccountCodes[PPSAS CODE],MATCH(N64,AccountCodes[NGAS CODE],0)))</f>
        <v>2020103005</v>
      </c>
      <c r="N64" s="323" t="s">
        <v>496</v>
      </c>
      <c r="O64" s="328">
        <v>1541.51</v>
      </c>
      <c r="P64" s="328"/>
      <c r="Q64" s="329" t="s">
        <v>1471</v>
      </c>
      <c r="R64" s="325"/>
      <c r="S64" s="325"/>
      <c r="T64" s="326">
        <f t="shared" si="2"/>
        <v>24278.720000000001</v>
      </c>
    </row>
    <row r="65" spans="1:20" s="314" customFormat="1" ht="41.1" customHeight="1" x14ac:dyDescent="0.25">
      <c r="A65" s="411">
        <f>IF(C65=0,0,Account!$H$2)</f>
        <v>45504</v>
      </c>
      <c r="B65" s="330">
        <v>45495</v>
      </c>
      <c r="C65" s="317" t="s">
        <v>1617</v>
      </c>
      <c r="D65" s="317" t="s">
        <v>1543</v>
      </c>
      <c r="E65" s="317" t="s">
        <v>1531</v>
      </c>
      <c r="F65" s="412" t="s">
        <v>763</v>
      </c>
      <c r="G65" s="412"/>
      <c r="H65" s="412"/>
      <c r="I65" s="424">
        <f>IF(B65=0,0,IF(C65=C64,I64+1,1))</f>
        <v>2</v>
      </c>
      <c r="J65" s="320" t="s">
        <v>1544</v>
      </c>
      <c r="K65" s="351" t="s">
        <v>1618</v>
      </c>
      <c r="L65" s="413" t="str">
        <f>IF(N65=0,0,(INDEX(AccountCodes[ACCOUNT NAME],MATCH(M65,AccountCodes[PPSAS CODE],0))))</f>
        <v>Cash in Bank-Local Currency, Current Account - RO</v>
      </c>
      <c r="M65" s="414" t="str">
        <f>IF(N65=0,"",INDEX(AccountCodes[PPSAS CODE],MATCH(N65,AccountCodes[NGAS CODE],0)))</f>
        <v>1010202000RO</v>
      </c>
      <c r="N65" s="415" t="s">
        <v>1305</v>
      </c>
      <c r="O65" s="416"/>
      <c r="P65" s="416">
        <v>1541.51</v>
      </c>
      <c r="Q65" s="417"/>
      <c r="R65" s="418"/>
      <c r="S65" s="418"/>
      <c r="T65" s="326">
        <f t="shared" si="2"/>
        <v>22737.21</v>
      </c>
    </row>
    <row r="66" spans="1:20" s="314" customFormat="1" ht="41.1" customHeight="1" x14ac:dyDescent="0.25">
      <c r="A66" s="313">
        <f>IF(C66=0,0,Account!$H$2)</f>
        <v>45504</v>
      </c>
      <c r="B66" s="330">
        <v>45495</v>
      </c>
      <c r="C66" s="317" t="s">
        <v>1619</v>
      </c>
      <c r="D66" s="317" t="s">
        <v>1545</v>
      </c>
      <c r="E66" s="317" t="s">
        <v>1519</v>
      </c>
      <c r="F66" s="317" t="s">
        <v>763</v>
      </c>
      <c r="G66" s="317" t="s">
        <v>764</v>
      </c>
      <c r="H66" s="317"/>
      <c r="I66" s="318">
        <f>IF(B66=0,0,IF(C66=C64,I64+1,1))</f>
        <v>1</v>
      </c>
      <c r="J66" s="320" t="s">
        <v>1544</v>
      </c>
      <c r="K66" s="351" t="s">
        <v>1620</v>
      </c>
      <c r="L66" s="327" t="str">
        <f>IF(N66=0,0,(INDEX(AccountCodes[ACCOUNT NAME],MATCH(M66,AccountCodes[PPSAS CODE],0))))</f>
        <v>Due to BIR - Compensation</v>
      </c>
      <c r="M66" s="322">
        <f>IF(N66=0,"",INDEX(AccountCodes[PPSAS CODE],MATCH(N66,AccountCodes[NGAS CODE],0)))</f>
        <v>2020101001</v>
      </c>
      <c r="N66" s="323" t="s">
        <v>785</v>
      </c>
      <c r="O66" s="328">
        <v>293.33</v>
      </c>
      <c r="P66" s="328"/>
      <c r="Q66" s="329" t="s">
        <v>1638</v>
      </c>
      <c r="R66" s="325"/>
      <c r="S66" s="325"/>
      <c r="T66" s="326">
        <f t="shared" si="2"/>
        <v>23030.54</v>
      </c>
    </row>
    <row r="67" spans="1:20" s="314" customFormat="1" ht="41.1" customHeight="1" x14ac:dyDescent="0.25">
      <c r="A67" s="411">
        <f>IF(C67=0,0,Account!$H$2)</f>
        <v>45504</v>
      </c>
      <c r="B67" s="330">
        <v>45495</v>
      </c>
      <c r="C67" s="317" t="s">
        <v>1619</v>
      </c>
      <c r="D67" s="317" t="s">
        <v>1545</v>
      </c>
      <c r="E67" s="317" t="s">
        <v>1519</v>
      </c>
      <c r="F67" s="317" t="s">
        <v>763</v>
      </c>
      <c r="G67" s="412"/>
      <c r="H67" s="412"/>
      <c r="I67" s="424">
        <f>IF(B67=0,0,IF(C67=C66,I66+1,1))</f>
        <v>2</v>
      </c>
      <c r="J67" s="320" t="s">
        <v>1544</v>
      </c>
      <c r="K67" s="351" t="s">
        <v>1620</v>
      </c>
      <c r="L67" s="413" t="str">
        <f>IF(N67=0,0,(INDEX(AccountCodes[ACCOUNT NAME],MATCH(M67,AccountCodes[PPSAS CODE],0))))</f>
        <v>Cash in Bank-Local Currency, Current Account - RO</v>
      </c>
      <c r="M67" s="414" t="str">
        <f>IF(N67=0,"",INDEX(AccountCodes[PPSAS CODE],MATCH(N67,AccountCodes[NGAS CODE],0)))</f>
        <v>1010202000RO</v>
      </c>
      <c r="N67" s="415" t="s">
        <v>1305</v>
      </c>
      <c r="O67" s="416"/>
      <c r="P67" s="416">
        <v>293.33</v>
      </c>
      <c r="Q67" s="417"/>
      <c r="R67" s="418"/>
      <c r="S67" s="418"/>
      <c r="T67" s="326">
        <f t="shared" si="2"/>
        <v>22737.21</v>
      </c>
    </row>
    <row r="68" spans="1:20" s="314" customFormat="1" ht="41.1" customHeight="1" x14ac:dyDescent="0.25">
      <c r="A68" s="313">
        <f>IF(C68=0,0,Account!$H$2)</f>
        <v>45504</v>
      </c>
      <c r="B68" s="330">
        <v>45495</v>
      </c>
      <c r="C68" s="316" t="s">
        <v>1596</v>
      </c>
      <c r="D68" s="317" t="s">
        <v>1546</v>
      </c>
      <c r="E68" s="317" t="s">
        <v>1598</v>
      </c>
      <c r="F68" s="317" t="s">
        <v>763</v>
      </c>
      <c r="G68" s="317" t="s">
        <v>764</v>
      </c>
      <c r="H68" s="317"/>
      <c r="I68" s="318">
        <f>IF(B68=0,0,IF(C68=C66,I66+1,1))</f>
        <v>1</v>
      </c>
      <c r="J68" s="320" t="s">
        <v>1439</v>
      </c>
      <c r="K68" s="420" t="s">
        <v>1597</v>
      </c>
      <c r="L68" s="327" t="str">
        <f>IF(N68=0,0,(INDEX(AccountCodes[ACCOUNT NAME],MATCH(M68,AccountCodes[PPSAS CODE],0))))</f>
        <v>Retirement and Life Insurance Premiums</v>
      </c>
      <c r="M68" s="322">
        <f>IF(N68=0,"",INDEX(AccountCodes[PPSAS CODE],MATCH(N68,AccountCodes[NGAS CODE],0)))</f>
        <v>5010301000</v>
      </c>
      <c r="N68" s="323" t="s">
        <v>645</v>
      </c>
      <c r="O68" s="328">
        <v>9719.9699999999993</v>
      </c>
      <c r="P68" s="328"/>
      <c r="Q68" s="329" t="s">
        <v>1638</v>
      </c>
      <c r="R68" s="325"/>
      <c r="S68" s="325"/>
      <c r="T68" s="326">
        <f t="shared" si="2"/>
        <v>32457.18</v>
      </c>
    </row>
    <row r="69" spans="1:20" s="314" customFormat="1" ht="41.1" customHeight="1" x14ac:dyDescent="0.25">
      <c r="A69" s="411">
        <f>IF(C69=0,0,Account!$H$2)</f>
        <v>45504</v>
      </c>
      <c r="B69" s="330">
        <v>45495</v>
      </c>
      <c r="C69" s="316" t="s">
        <v>1596</v>
      </c>
      <c r="D69" s="317" t="s">
        <v>1546</v>
      </c>
      <c r="E69" s="317" t="s">
        <v>1598</v>
      </c>
      <c r="F69" s="317" t="s">
        <v>763</v>
      </c>
      <c r="G69" s="317" t="s">
        <v>764</v>
      </c>
      <c r="H69" s="317"/>
      <c r="I69" s="318">
        <f t="shared" si="0"/>
        <v>2</v>
      </c>
      <c r="J69" s="320" t="s">
        <v>1439</v>
      </c>
      <c r="K69" s="420" t="s">
        <v>1597</v>
      </c>
      <c r="L69" s="413" t="str">
        <f>IF(N69=0,0,(INDEX(AccountCodes[ACCOUNT NAME],MATCH(M69,AccountCodes[PPSAS CODE],0))))</f>
        <v>Employees Compensation Insurance Premiums</v>
      </c>
      <c r="M69" s="414">
        <f>IF(N69=0,"",INDEX(AccountCodes[PPSAS CODE],MATCH(N69,AccountCodes[NGAS CODE],0)))</f>
        <v>5010304000</v>
      </c>
      <c r="N69" s="415" t="s">
        <v>648</v>
      </c>
      <c r="O69" s="416">
        <v>300</v>
      </c>
      <c r="P69" s="416"/>
      <c r="Q69" s="329"/>
      <c r="R69" s="418"/>
      <c r="S69" s="418"/>
      <c r="T69" s="326">
        <f t="shared" si="2"/>
        <v>32757.18</v>
      </c>
    </row>
    <row r="70" spans="1:20" s="314" customFormat="1" ht="41.1" customHeight="1" x14ac:dyDescent="0.25">
      <c r="A70" s="411">
        <f>IF(C70=0,0,Account!$H$2)</f>
        <v>45504</v>
      </c>
      <c r="B70" s="330">
        <v>45495</v>
      </c>
      <c r="C70" s="316" t="s">
        <v>1596</v>
      </c>
      <c r="D70" s="317" t="s">
        <v>1546</v>
      </c>
      <c r="E70" s="317" t="s">
        <v>1598</v>
      </c>
      <c r="F70" s="317" t="s">
        <v>763</v>
      </c>
      <c r="G70" s="317" t="s">
        <v>764</v>
      </c>
      <c r="H70" s="317"/>
      <c r="I70" s="318">
        <f t="shared" si="0"/>
        <v>3</v>
      </c>
      <c r="J70" s="320" t="s">
        <v>1439</v>
      </c>
      <c r="K70" s="420" t="s">
        <v>1597</v>
      </c>
      <c r="L70" s="413" t="str">
        <f>IF(N70=0,0,(INDEX(AccountCodes[ACCOUNT NAME],MATCH(M70,AccountCodes[PPSAS CODE],0))))</f>
        <v>Due to GSIS</v>
      </c>
      <c r="M70" s="414">
        <f>IF(N70=0,"",INDEX(AccountCodes[PPSAS CODE],MATCH(N70,AccountCodes[NGAS CODE],0)))</f>
        <v>2020102000</v>
      </c>
      <c r="N70" s="415" t="s">
        <v>33</v>
      </c>
      <c r="O70" s="416">
        <v>7289.97</v>
      </c>
      <c r="P70" s="416"/>
      <c r="Q70" s="329"/>
      <c r="R70" s="418"/>
      <c r="S70" s="418"/>
      <c r="T70" s="326">
        <f t="shared" si="2"/>
        <v>40047.15</v>
      </c>
    </row>
    <row r="71" spans="1:20" s="314" customFormat="1" ht="41.1" customHeight="1" x14ac:dyDescent="0.25">
      <c r="A71" s="411">
        <f>IF(C71=0,0,Account!$H$2)</f>
        <v>45504</v>
      </c>
      <c r="B71" s="330">
        <v>45495</v>
      </c>
      <c r="C71" s="316" t="s">
        <v>1596</v>
      </c>
      <c r="D71" s="317" t="s">
        <v>1546</v>
      </c>
      <c r="E71" s="317" t="s">
        <v>1598</v>
      </c>
      <c r="F71" s="317" t="s">
        <v>763</v>
      </c>
      <c r="G71" s="317" t="s">
        <v>764</v>
      </c>
      <c r="H71" s="317"/>
      <c r="I71" s="318">
        <f t="shared" si="0"/>
        <v>4</v>
      </c>
      <c r="J71" s="320" t="s">
        <v>1439</v>
      </c>
      <c r="K71" s="420" t="s">
        <v>1597</v>
      </c>
      <c r="L71" s="413" t="str">
        <f>IF(N71=0,0,(INDEX(AccountCodes[ACCOUNT NAME],MATCH(M71,AccountCodes[PPSAS CODE],0))))</f>
        <v>Cash in Bank-Local Currency, Current Account - RO</v>
      </c>
      <c r="M71" s="414" t="str">
        <f>IF(N71=0,"",INDEX(AccountCodes[PPSAS CODE],MATCH(N71,AccountCodes[NGAS CODE],0)))</f>
        <v>1010202000RO</v>
      </c>
      <c r="N71" s="415" t="s">
        <v>1305</v>
      </c>
      <c r="O71" s="416"/>
      <c r="P71" s="416">
        <v>17309.939999999999</v>
      </c>
      <c r="Q71" s="329"/>
      <c r="R71" s="418"/>
      <c r="S71" s="418"/>
      <c r="T71" s="326">
        <f t="shared" si="2"/>
        <v>22737.21</v>
      </c>
    </row>
    <row r="72" spans="1:20" s="314" customFormat="1" ht="41.1" customHeight="1" x14ac:dyDescent="0.25">
      <c r="A72" s="313">
        <f>IF(C72=0,0,Account!$H$2)</f>
        <v>45504</v>
      </c>
      <c r="B72" s="330">
        <v>45495</v>
      </c>
      <c r="C72" s="316" t="s">
        <v>1614</v>
      </c>
      <c r="D72" s="317" t="s">
        <v>1547</v>
      </c>
      <c r="E72" s="317" t="s">
        <v>1615</v>
      </c>
      <c r="F72" s="317" t="s">
        <v>763</v>
      </c>
      <c r="G72" s="317" t="s">
        <v>764</v>
      </c>
      <c r="H72" s="317"/>
      <c r="I72" s="318">
        <f t="shared" si="0"/>
        <v>1</v>
      </c>
      <c r="J72" s="320" t="s">
        <v>1499</v>
      </c>
      <c r="K72" s="351" t="s">
        <v>1616</v>
      </c>
      <c r="L72" s="327" t="str">
        <f>IF(N72=0,0,(INDEX(AccountCodes[ACCOUNT NAME],MATCH(M72,AccountCodes[PPSAS CODE],0))))</f>
        <v>Office Supplies Inventory</v>
      </c>
      <c r="M72" s="322">
        <f>IF(N72=0,"",INDEX(AccountCodes[PPSAS CODE],MATCH(N72,AccountCodes[NGAS CODE],0)))</f>
        <v>1040401000</v>
      </c>
      <c r="N72" s="323" t="s">
        <v>539</v>
      </c>
      <c r="O72" s="328">
        <v>2358.9899999999998</v>
      </c>
      <c r="P72" s="328"/>
      <c r="Q72" s="329" t="s">
        <v>1639</v>
      </c>
      <c r="R72" s="325"/>
      <c r="S72" s="325"/>
      <c r="T72" s="326">
        <f t="shared" si="2"/>
        <v>25096.2</v>
      </c>
    </row>
    <row r="73" spans="1:20" s="314" customFormat="1" ht="41.1" customHeight="1" x14ac:dyDescent="0.25">
      <c r="A73" s="411">
        <f>IF(C73=0,0,Account!$H$2)</f>
        <v>45504</v>
      </c>
      <c r="B73" s="330">
        <v>45495</v>
      </c>
      <c r="C73" s="316" t="s">
        <v>1614</v>
      </c>
      <c r="D73" s="317" t="s">
        <v>1547</v>
      </c>
      <c r="E73" s="317" t="s">
        <v>1615</v>
      </c>
      <c r="F73" s="317" t="s">
        <v>763</v>
      </c>
      <c r="G73" s="412"/>
      <c r="H73" s="412"/>
      <c r="I73" s="318">
        <f t="shared" si="0"/>
        <v>2</v>
      </c>
      <c r="J73" s="320" t="s">
        <v>1499</v>
      </c>
      <c r="K73" s="351" t="s">
        <v>1616</v>
      </c>
      <c r="L73" s="413" t="str">
        <f>IF(N73=0,0,(INDEX(AccountCodes[ACCOUNT NAME],MATCH(M73,AccountCodes[PPSAS CODE],0))))</f>
        <v>Cash in Bank-Local Currency, Current Account - RO</v>
      </c>
      <c r="M73" s="414" t="str">
        <f>IF(N73=0,"",INDEX(AccountCodes[PPSAS CODE],MATCH(N73,AccountCodes[NGAS CODE],0)))</f>
        <v>1010202000RO</v>
      </c>
      <c r="N73" s="415" t="s">
        <v>1305</v>
      </c>
      <c r="O73" s="416"/>
      <c r="P73" s="416">
        <v>2358.9899999999998</v>
      </c>
      <c r="Q73" s="417"/>
      <c r="R73" s="418"/>
      <c r="S73" s="418"/>
      <c r="T73" s="326">
        <f t="shared" si="2"/>
        <v>22737.21</v>
      </c>
    </row>
    <row r="74" spans="1:20" s="314" customFormat="1" ht="41.1" customHeight="1" x14ac:dyDescent="0.25">
      <c r="A74" s="313">
        <f>IF(C74=0,0,Account!$H$2)</f>
        <v>45504</v>
      </c>
      <c r="B74" s="330">
        <v>45495</v>
      </c>
      <c r="C74" s="316" t="s">
        <v>1550</v>
      </c>
      <c r="D74" s="317" t="s">
        <v>1551</v>
      </c>
      <c r="E74" s="317" t="s">
        <v>1552</v>
      </c>
      <c r="F74" s="317" t="s">
        <v>763</v>
      </c>
      <c r="G74" s="317" t="s">
        <v>764</v>
      </c>
      <c r="H74" s="317"/>
      <c r="I74" s="318">
        <f t="shared" si="0"/>
        <v>1</v>
      </c>
      <c r="J74" s="320" t="s">
        <v>1553</v>
      </c>
      <c r="K74" s="351" t="s">
        <v>1554</v>
      </c>
      <c r="L74" s="327" t="str">
        <f>IF(N74=0,0,(INDEX(AccountCodes[ACCOUNT NAME],MATCH(M74,AccountCodes[PPSAS CODE],0))))</f>
        <v>Information and Communications Technology Equipment</v>
      </c>
      <c r="M74" s="322">
        <f>IF(N74=0,"",INDEX(AccountCodes[PPSAS CODE],MATCH(N74,AccountCodes[NGAS CODE],0)))</f>
        <v>1060503000</v>
      </c>
      <c r="N74" s="323" t="s">
        <v>563</v>
      </c>
      <c r="O74" s="328">
        <v>320890</v>
      </c>
      <c r="P74" s="328"/>
      <c r="Q74" s="329" t="s">
        <v>1645</v>
      </c>
      <c r="R74" s="325"/>
      <c r="S74" s="325"/>
      <c r="T74" s="326">
        <f t="shared" si="2"/>
        <v>343627.21</v>
      </c>
    </row>
    <row r="75" spans="1:20" s="314" customFormat="1" ht="41.1" customHeight="1" x14ac:dyDescent="0.25">
      <c r="A75" s="313">
        <f>IF(C75=0,0,Account!$H$2)</f>
        <v>45504</v>
      </c>
      <c r="B75" s="330">
        <v>45495</v>
      </c>
      <c r="C75" s="316" t="s">
        <v>1550</v>
      </c>
      <c r="D75" s="317" t="s">
        <v>1551</v>
      </c>
      <c r="E75" s="317" t="s">
        <v>1552</v>
      </c>
      <c r="F75" s="317" t="s">
        <v>763</v>
      </c>
      <c r="G75" s="317" t="s">
        <v>764</v>
      </c>
      <c r="H75" s="317"/>
      <c r="I75" s="318">
        <f t="shared" si="0"/>
        <v>2</v>
      </c>
      <c r="J75" s="320" t="s">
        <v>1553</v>
      </c>
      <c r="K75" s="351" t="s">
        <v>1554</v>
      </c>
      <c r="L75" s="327" t="str">
        <f>IF(N75=0,0,(INDEX(AccountCodes[ACCOUNT NAME],MATCH(M75,AccountCodes[PPSAS CODE],0))))</f>
        <v>Semi-Expendable Information and Communications Technology Equipment</v>
      </c>
      <c r="M75" s="322">
        <f>IF(N75=0,"",INDEX(AccountCodes[PPSAS CODE],MATCH(N75,AccountCodes[NGAS CODE],0)))</f>
        <v>1040503000</v>
      </c>
      <c r="N75" s="323" t="s">
        <v>250</v>
      </c>
      <c r="O75" s="421">
        <v>37470</v>
      </c>
      <c r="P75" s="328"/>
      <c r="Q75" s="329"/>
      <c r="R75" s="325"/>
      <c r="S75" s="325"/>
      <c r="T75" s="326">
        <f t="shared" si="2"/>
        <v>381097.21</v>
      </c>
    </row>
    <row r="76" spans="1:20" s="314" customFormat="1" ht="41.1" customHeight="1" x14ac:dyDescent="0.25">
      <c r="A76" s="313">
        <f>IF(C76=0,0,Account!$H$2)</f>
        <v>45504</v>
      </c>
      <c r="B76" s="330">
        <v>45495</v>
      </c>
      <c r="C76" s="316" t="s">
        <v>1550</v>
      </c>
      <c r="D76" s="317" t="s">
        <v>1551</v>
      </c>
      <c r="E76" s="317" t="s">
        <v>1552</v>
      </c>
      <c r="F76" s="317" t="s">
        <v>763</v>
      </c>
      <c r="G76" s="317" t="s">
        <v>764</v>
      </c>
      <c r="H76" s="317"/>
      <c r="I76" s="318">
        <f t="shared" si="0"/>
        <v>3</v>
      </c>
      <c r="J76" s="320" t="s">
        <v>1553</v>
      </c>
      <c r="K76" s="351" t="s">
        <v>1554</v>
      </c>
      <c r="L76" s="327" t="str">
        <f>IF(N76=0,0,(INDEX(AccountCodes[ACCOUNT NAME],MATCH(M76,AccountCodes[PPSAS CODE],0))))</f>
        <v>Guaranty/Security Deposits Payable</v>
      </c>
      <c r="M76" s="322">
        <f>IF(N76=0,"",INDEX(AccountCodes[PPSAS CODE],MATCH(N76,AccountCodes[NGAS CODE],0)))</f>
        <v>2040104000</v>
      </c>
      <c r="N76" s="323" t="s">
        <v>618</v>
      </c>
      <c r="O76" s="328"/>
      <c r="P76" s="328">
        <v>12080</v>
      </c>
      <c r="Q76" s="329"/>
      <c r="R76" s="325"/>
      <c r="S76" s="325"/>
      <c r="T76" s="326">
        <f t="shared" si="2"/>
        <v>369017.21</v>
      </c>
    </row>
    <row r="77" spans="1:20" s="314" customFormat="1" ht="41.1" customHeight="1" x14ac:dyDescent="0.25">
      <c r="A77" s="313">
        <f>IF(C77=0,0,Account!$H$2)</f>
        <v>45504</v>
      </c>
      <c r="B77" s="330">
        <v>45495</v>
      </c>
      <c r="C77" s="316" t="s">
        <v>1550</v>
      </c>
      <c r="D77" s="317" t="s">
        <v>1551</v>
      </c>
      <c r="E77" s="317" t="s">
        <v>1552</v>
      </c>
      <c r="F77" s="317" t="s">
        <v>763</v>
      </c>
      <c r="G77" s="317" t="s">
        <v>764</v>
      </c>
      <c r="H77" s="317"/>
      <c r="I77" s="318">
        <f t="shared" si="0"/>
        <v>4</v>
      </c>
      <c r="J77" s="320" t="s">
        <v>1553</v>
      </c>
      <c r="K77" s="351" t="s">
        <v>1554</v>
      </c>
      <c r="L77" s="327" t="str">
        <f>IF(N77=0,0,(INDEX(AccountCodes[ACCOUNT NAME],MATCH(M77,AccountCodes[PPSAS CODE],0))))</f>
        <v>Due to BIR - 1%</v>
      </c>
      <c r="M77" s="322">
        <f>IF(N77=0,"",INDEX(AccountCodes[PPSAS CODE],MATCH(N77,AccountCodes[NGAS CODE],0)))</f>
        <v>2020101005</v>
      </c>
      <c r="N77" s="323" t="s">
        <v>793</v>
      </c>
      <c r="O77" s="328"/>
      <c r="P77" s="328">
        <v>3199.64</v>
      </c>
      <c r="Q77" s="329"/>
      <c r="R77" s="325"/>
      <c r="S77" s="325"/>
      <c r="T77" s="326">
        <f t="shared" si="2"/>
        <v>365817.57</v>
      </c>
    </row>
    <row r="78" spans="1:20" s="314" customFormat="1" ht="41.1" customHeight="1" x14ac:dyDescent="0.25">
      <c r="A78" s="313">
        <f>IF(C78=0,0,Account!$H$2)</f>
        <v>45504</v>
      </c>
      <c r="B78" s="330">
        <v>45495</v>
      </c>
      <c r="C78" s="316" t="s">
        <v>1550</v>
      </c>
      <c r="D78" s="317" t="s">
        <v>1551</v>
      </c>
      <c r="E78" s="317" t="s">
        <v>1552</v>
      </c>
      <c r="F78" s="317" t="s">
        <v>763</v>
      </c>
      <c r="G78" s="317" t="s">
        <v>764</v>
      </c>
      <c r="H78" s="317"/>
      <c r="I78" s="318">
        <f t="shared" si="0"/>
        <v>5</v>
      </c>
      <c r="J78" s="320" t="s">
        <v>1553</v>
      </c>
      <c r="K78" s="351" t="s">
        <v>1554</v>
      </c>
      <c r="L78" s="327" t="str">
        <f>IF(N78=0,0,(INDEX(AccountCodes[ACCOUNT NAME],MATCH(M78,AccountCodes[PPSAS CODE],0))))</f>
        <v>Due to BIR - 5%</v>
      </c>
      <c r="M78" s="322">
        <f>IF(N78=0,"",INDEX(AccountCodes[PPSAS CODE],MATCH(N78,AccountCodes[NGAS CODE],0)))</f>
        <v>2020101002</v>
      </c>
      <c r="N78" s="323" t="s">
        <v>787</v>
      </c>
      <c r="O78" s="328"/>
      <c r="P78" s="328">
        <v>15998.21</v>
      </c>
      <c r="Q78" s="329"/>
      <c r="R78" s="325"/>
      <c r="S78" s="325"/>
      <c r="T78" s="326">
        <f t="shared" si="2"/>
        <v>349819.36</v>
      </c>
    </row>
    <row r="79" spans="1:20" s="314" customFormat="1" ht="41.1" customHeight="1" x14ac:dyDescent="0.25">
      <c r="A79" s="313">
        <f>IF(C79=0,0,Account!$H$2)</f>
        <v>45504</v>
      </c>
      <c r="B79" s="330">
        <v>45495</v>
      </c>
      <c r="C79" s="316" t="s">
        <v>1550</v>
      </c>
      <c r="D79" s="317" t="s">
        <v>1551</v>
      </c>
      <c r="E79" s="317" t="s">
        <v>1552</v>
      </c>
      <c r="F79" s="317" t="s">
        <v>763</v>
      </c>
      <c r="G79" s="317" t="s">
        <v>764</v>
      </c>
      <c r="H79" s="317"/>
      <c r="I79" s="318">
        <f t="shared" si="0"/>
        <v>6</v>
      </c>
      <c r="J79" s="320" t="s">
        <v>1553</v>
      </c>
      <c r="K79" s="351" t="s">
        <v>1554</v>
      </c>
      <c r="L79" s="327" t="str">
        <f>IF(N79=0,0,(INDEX(AccountCodes[ACCOUNT NAME],MATCH(M79,AccountCodes[PPSAS CODE],0))))</f>
        <v>Cash in Bank-Local Currency, Current Account - RO</v>
      </c>
      <c r="M79" s="322" t="str">
        <f>IF(N79=0,"",INDEX(AccountCodes[PPSAS CODE],MATCH(N79,AccountCodes[NGAS CODE],0)))</f>
        <v>1010202000RO</v>
      </c>
      <c r="N79" s="323" t="s">
        <v>1305</v>
      </c>
      <c r="O79" s="328"/>
      <c r="P79" s="328">
        <v>327082.15000000002</v>
      </c>
      <c r="Q79" s="329"/>
      <c r="R79" s="325"/>
      <c r="S79" s="325"/>
      <c r="T79" s="326">
        <f t="shared" si="2"/>
        <v>22737.21</v>
      </c>
    </row>
    <row r="80" spans="1:20" s="314" customFormat="1" ht="41.1" customHeight="1" x14ac:dyDescent="0.25">
      <c r="A80" s="313">
        <f>IF(C80=0,0,Account!$H$2)</f>
        <v>45504</v>
      </c>
      <c r="B80" s="330">
        <v>45495</v>
      </c>
      <c r="C80" s="316" t="s">
        <v>1555</v>
      </c>
      <c r="D80" s="316" t="s">
        <v>1555</v>
      </c>
      <c r="E80" s="317"/>
      <c r="F80" s="317" t="s">
        <v>763</v>
      </c>
      <c r="G80" s="317" t="s">
        <v>764</v>
      </c>
      <c r="H80" s="317"/>
      <c r="I80" s="318">
        <f t="shared" ref="I80:I117" si="3">IF(B80=0,0,IF(C80=C79,I79+1,1))</f>
        <v>1</v>
      </c>
      <c r="J80" s="320" t="s">
        <v>1556</v>
      </c>
      <c r="K80" s="351" t="s">
        <v>1559</v>
      </c>
      <c r="L80" s="327" t="str">
        <f>IF(N80=0,0,(INDEX(AccountCodes[ACCOUNT NAME],MATCH(M80,AccountCodes[PPSAS CODE],0))))</f>
        <v>Due to Pag-IBIG - Pag-IBIG Multi-Purpose Loan</v>
      </c>
      <c r="M80" s="322">
        <f>IF(N80=0,"",INDEX(AccountCodes[PPSAS CODE],MATCH(N80,AccountCodes[NGAS CODE],0)))</f>
        <v>2020103002</v>
      </c>
      <c r="N80" s="323" t="s">
        <v>330</v>
      </c>
      <c r="O80" s="328">
        <v>1340.92</v>
      </c>
      <c r="P80" s="328"/>
      <c r="Q80" s="329" t="s">
        <v>1520</v>
      </c>
      <c r="R80" s="325"/>
      <c r="S80" s="325"/>
      <c r="T80" s="326">
        <f t="shared" ref="T80:T117" si="4">T79+O80-P80</f>
        <v>24078.13</v>
      </c>
    </row>
    <row r="81" spans="1:20" s="314" customFormat="1" ht="41.1" customHeight="1" x14ac:dyDescent="0.25">
      <c r="A81" s="313">
        <f>IF(C81=0,0,Account!$H$2)</f>
        <v>45504</v>
      </c>
      <c r="B81" s="330">
        <v>45495</v>
      </c>
      <c r="C81" s="316" t="s">
        <v>1555</v>
      </c>
      <c r="D81" s="316" t="s">
        <v>1555</v>
      </c>
      <c r="E81" s="317"/>
      <c r="F81" s="317" t="s">
        <v>763</v>
      </c>
      <c r="G81" s="317" t="s">
        <v>764</v>
      </c>
      <c r="H81" s="317"/>
      <c r="I81" s="318">
        <f t="shared" si="3"/>
        <v>2</v>
      </c>
      <c r="J81" s="320" t="s">
        <v>1556</v>
      </c>
      <c r="K81" s="351" t="s">
        <v>1559</v>
      </c>
      <c r="L81" s="327" t="str">
        <f>IF(N81=0,0,(INDEX(AccountCodes[ACCOUNT NAME],MATCH(M81,AccountCodes[PPSAS CODE],0))))</f>
        <v>Cash in Bank-Local Currency, Current Account - RO</v>
      </c>
      <c r="M81" s="322" t="str">
        <f>IF(N81=0,"",INDEX(AccountCodes[PPSAS CODE],MATCH(N81,AccountCodes[NGAS CODE],0)))</f>
        <v>1010202000RO</v>
      </c>
      <c r="N81" s="323" t="s">
        <v>1305</v>
      </c>
      <c r="O81" s="328"/>
      <c r="P81" s="328">
        <v>1340.92</v>
      </c>
      <c r="Q81" s="329"/>
      <c r="R81" s="325"/>
      <c r="S81" s="325"/>
      <c r="T81" s="326">
        <f t="shared" si="4"/>
        <v>22737.21</v>
      </c>
    </row>
    <row r="82" spans="1:20" s="314" customFormat="1" ht="41.1" customHeight="1" x14ac:dyDescent="0.25">
      <c r="A82" s="313">
        <f>IF(C82=0,0,Account!$H$2)</f>
        <v>45504</v>
      </c>
      <c r="B82" s="330">
        <v>45495</v>
      </c>
      <c r="C82" s="316" t="s">
        <v>1557</v>
      </c>
      <c r="D82" s="316" t="s">
        <v>1557</v>
      </c>
      <c r="E82" s="317" t="s">
        <v>1561</v>
      </c>
      <c r="F82" s="317" t="s">
        <v>763</v>
      </c>
      <c r="G82" s="316" t="s">
        <v>764</v>
      </c>
      <c r="H82" s="317"/>
      <c r="I82" s="318">
        <f t="shared" si="3"/>
        <v>1</v>
      </c>
      <c r="J82" s="320" t="s">
        <v>1558</v>
      </c>
      <c r="K82" s="351" t="s">
        <v>1560</v>
      </c>
      <c r="L82" s="327" t="str">
        <f>IF(N82=0,0,(INDEX(AccountCodes[ACCOUNT NAME],MATCH(M82,AccountCodes[PPSAS CODE],0))))</f>
        <v>Pag-IBIG Contributions</v>
      </c>
      <c r="M82" s="322">
        <f>IF(N82=0,"",INDEX(AccountCodes[PPSAS CODE],MATCH(N82,AccountCodes[NGAS CODE],0)))</f>
        <v>5010302000</v>
      </c>
      <c r="N82" s="323" t="s">
        <v>646</v>
      </c>
      <c r="O82" s="328">
        <v>600</v>
      </c>
      <c r="P82" s="328"/>
      <c r="Q82" s="329" t="s">
        <v>1638</v>
      </c>
      <c r="R82" s="325"/>
      <c r="S82" s="325"/>
      <c r="T82" s="326">
        <f t="shared" si="4"/>
        <v>23337.21</v>
      </c>
    </row>
    <row r="83" spans="1:20" s="314" customFormat="1" ht="41.1" customHeight="1" x14ac:dyDescent="0.25">
      <c r="A83" s="313">
        <f>IF(C83=0,0,Account!$H$2)</f>
        <v>45504</v>
      </c>
      <c r="B83" s="330">
        <v>45495</v>
      </c>
      <c r="C83" s="316" t="s">
        <v>1557</v>
      </c>
      <c r="D83" s="316" t="s">
        <v>1557</v>
      </c>
      <c r="E83" s="317" t="s">
        <v>1561</v>
      </c>
      <c r="F83" s="317" t="s">
        <v>763</v>
      </c>
      <c r="G83" s="316" t="s">
        <v>764</v>
      </c>
      <c r="H83" s="317"/>
      <c r="I83" s="318">
        <f t="shared" si="3"/>
        <v>2</v>
      </c>
      <c r="J83" s="320" t="s">
        <v>1558</v>
      </c>
      <c r="K83" s="351" t="s">
        <v>1560</v>
      </c>
      <c r="L83" s="327" t="str">
        <f>IF(N83=0,0,(INDEX(AccountCodes[ACCOUNT NAME],MATCH(M83,AccountCodes[PPSAS CODE],0))))</f>
        <v>Due to Pag-IBIG - Pag-IBIG Premium</v>
      </c>
      <c r="M83" s="322">
        <f>IF(N83=0,"",INDEX(AccountCodes[PPSAS CODE],MATCH(N83,AccountCodes[NGAS CODE],0)))</f>
        <v>2020103001</v>
      </c>
      <c r="N83" s="323" t="s">
        <v>329</v>
      </c>
      <c r="O83" s="328">
        <v>1740</v>
      </c>
      <c r="P83" s="328"/>
      <c r="Q83" s="329"/>
      <c r="R83" s="325"/>
      <c r="S83" s="325"/>
      <c r="T83" s="326">
        <f t="shared" si="4"/>
        <v>25077.21</v>
      </c>
    </row>
    <row r="84" spans="1:20" s="314" customFormat="1" ht="41.1" customHeight="1" x14ac:dyDescent="0.25">
      <c r="A84" s="313">
        <f>IF(C84=0,0,Account!$H$2)</f>
        <v>45504</v>
      </c>
      <c r="B84" s="330">
        <v>45495</v>
      </c>
      <c r="C84" s="316" t="s">
        <v>1557</v>
      </c>
      <c r="D84" s="316" t="s">
        <v>1557</v>
      </c>
      <c r="E84" s="317" t="s">
        <v>1561</v>
      </c>
      <c r="F84" s="317" t="s">
        <v>763</v>
      </c>
      <c r="G84" s="316" t="s">
        <v>764</v>
      </c>
      <c r="H84" s="317"/>
      <c r="I84" s="318">
        <f t="shared" si="3"/>
        <v>3</v>
      </c>
      <c r="J84" s="320" t="s">
        <v>1558</v>
      </c>
      <c r="K84" s="351" t="s">
        <v>1560</v>
      </c>
      <c r="L84" s="327" t="str">
        <f>IF(N84=0,0,(INDEX(AccountCodes[ACCOUNT NAME],MATCH(M84,AccountCodes[PPSAS CODE],0))))</f>
        <v>Cash in Bank-Local Currency, Current Account - RO</v>
      </c>
      <c r="M84" s="322" t="str">
        <f>IF(N84=0,"",INDEX(AccountCodes[PPSAS CODE],MATCH(N84,AccountCodes[NGAS CODE],0)))</f>
        <v>1010202000RO</v>
      </c>
      <c r="N84" s="323" t="s">
        <v>1305</v>
      </c>
      <c r="O84" s="328"/>
      <c r="P84" s="328">
        <v>2340</v>
      </c>
      <c r="Q84" s="329"/>
      <c r="R84" s="325"/>
      <c r="S84" s="325"/>
      <c r="T84" s="326">
        <f t="shared" si="4"/>
        <v>22737.21</v>
      </c>
    </row>
    <row r="85" spans="1:20" s="314" customFormat="1" ht="41.1" customHeight="1" x14ac:dyDescent="0.25">
      <c r="A85" s="313">
        <f>IF(C85=0,0,Account!$H$2)</f>
        <v>45504</v>
      </c>
      <c r="B85" s="330">
        <v>45495</v>
      </c>
      <c r="C85" s="316" t="s">
        <v>1562</v>
      </c>
      <c r="D85" s="316" t="s">
        <v>1562</v>
      </c>
      <c r="E85" s="317"/>
      <c r="F85" s="317" t="s">
        <v>763</v>
      </c>
      <c r="G85" s="316" t="s">
        <v>764</v>
      </c>
      <c r="H85" s="317"/>
      <c r="I85" s="318">
        <f t="shared" si="3"/>
        <v>1</v>
      </c>
      <c r="J85" s="320" t="s">
        <v>1563</v>
      </c>
      <c r="K85" s="351" t="s">
        <v>1564</v>
      </c>
      <c r="L85" s="327" t="str">
        <f>IF(N85=0,0,(INDEX(AccountCodes[ACCOUNT NAME],MATCH(M85,AccountCodes[PPSAS CODE],0))))</f>
        <v>Due to Pag-IBIG - MP2</v>
      </c>
      <c r="M85" s="322">
        <f>IF(N85=0,"",INDEX(AccountCodes[PPSAS CODE],MATCH(N85,AccountCodes[NGAS CODE],0)))</f>
        <v>2020103005</v>
      </c>
      <c r="N85" s="323" t="s">
        <v>496</v>
      </c>
      <c r="O85" s="328">
        <v>1000</v>
      </c>
      <c r="P85" s="328"/>
      <c r="Q85" s="329" t="s">
        <v>1565</v>
      </c>
      <c r="R85" s="325"/>
      <c r="S85" s="325"/>
      <c r="T85" s="326">
        <f t="shared" si="4"/>
        <v>23737.21</v>
      </c>
    </row>
    <row r="86" spans="1:20" s="314" customFormat="1" ht="41.1" customHeight="1" x14ac:dyDescent="0.25">
      <c r="A86" s="313">
        <f>IF(C86=0,0,Account!$H$2)</f>
        <v>45504</v>
      </c>
      <c r="B86" s="330">
        <v>45495</v>
      </c>
      <c r="C86" s="316" t="s">
        <v>1562</v>
      </c>
      <c r="D86" s="316" t="s">
        <v>1562</v>
      </c>
      <c r="E86" s="317"/>
      <c r="F86" s="317" t="s">
        <v>763</v>
      </c>
      <c r="G86" s="316" t="s">
        <v>764</v>
      </c>
      <c r="H86" s="317"/>
      <c r="I86" s="318">
        <f t="shared" si="3"/>
        <v>2</v>
      </c>
      <c r="J86" s="320" t="s">
        <v>1563</v>
      </c>
      <c r="K86" s="351" t="s">
        <v>1564</v>
      </c>
      <c r="L86" s="327" t="str">
        <f>IF(N86=0,0,(INDEX(AccountCodes[ACCOUNT NAME],MATCH(M86,AccountCodes[PPSAS CODE],0))))</f>
        <v>Cash in Bank-Local Currency, Current Account - RO</v>
      </c>
      <c r="M86" s="322" t="str">
        <f>IF(N86=0,"",INDEX(AccountCodes[PPSAS CODE],MATCH(N86,AccountCodes[NGAS CODE],0)))</f>
        <v>1010202000RO</v>
      </c>
      <c r="N86" s="323" t="s">
        <v>1305</v>
      </c>
      <c r="O86" s="328"/>
      <c r="P86" s="328">
        <v>1000</v>
      </c>
      <c r="Q86" s="329"/>
      <c r="R86" s="325"/>
      <c r="S86" s="325"/>
      <c r="T86" s="326">
        <f t="shared" si="4"/>
        <v>22737.21</v>
      </c>
    </row>
    <row r="87" spans="1:20" s="314" customFormat="1" ht="41.1" customHeight="1" x14ac:dyDescent="0.25">
      <c r="A87" s="313">
        <f>IF(C87=0,0,Account!$H$2)</f>
        <v>45504</v>
      </c>
      <c r="B87" s="330">
        <v>45495</v>
      </c>
      <c r="C87" s="316" t="s">
        <v>1566</v>
      </c>
      <c r="D87" s="316" t="s">
        <v>1566</v>
      </c>
      <c r="E87" s="317"/>
      <c r="F87" s="317" t="s">
        <v>763</v>
      </c>
      <c r="G87" s="316" t="s">
        <v>764</v>
      </c>
      <c r="H87" s="317"/>
      <c r="I87" s="318">
        <f t="shared" si="3"/>
        <v>1</v>
      </c>
      <c r="J87" s="320" t="s">
        <v>1567</v>
      </c>
      <c r="K87" s="351" t="s">
        <v>1568</v>
      </c>
      <c r="L87" s="327" t="str">
        <f>IF(N87=0,0,(INDEX(AccountCodes[ACCOUNT NAME],MATCH(M87,AccountCodes[PPSAS CODE],0))))</f>
        <v>Due to Pag-IBIG - Pag-IBIG Multi-Purpose Loan</v>
      </c>
      <c r="M87" s="322">
        <f>IF(N87=0,"",INDEX(AccountCodes[PPSAS CODE],MATCH(N87,AccountCodes[NGAS CODE],0)))</f>
        <v>2020103002</v>
      </c>
      <c r="N87" s="323" t="s">
        <v>330</v>
      </c>
      <c r="O87" s="328">
        <v>1635.3</v>
      </c>
      <c r="P87" s="328"/>
      <c r="Q87" s="329" t="s">
        <v>1565</v>
      </c>
      <c r="R87" s="325"/>
      <c r="S87" s="325"/>
      <c r="T87" s="326">
        <f t="shared" si="4"/>
        <v>24372.51</v>
      </c>
    </row>
    <row r="88" spans="1:20" s="314" customFormat="1" ht="41.1" customHeight="1" x14ac:dyDescent="0.25">
      <c r="A88" s="313">
        <f>IF(C88=0,0,Account!$H$2)</f>
        <v>45504</v>
      </c>
      <c r="B88" s="330">
        <v>45495</v>
      </c>
      <c r="C88" s="316" t="s">
        <v>1566</v>
      </c>
      <c r="D88" s="316" t="s">
        <v>1566</v>
      </c>
      <c r="E88" s="317"/>
      <c r="F88" s="317" t="s">
        <v>763</v>
      </c>
      <c r="G88" s="316" t="s">
        <v>764</v>
      </c>
      <c r="H88" s="317"/>
      <c r="I88" s="318">
        <f t="shared" si="3"/>
        <v>2</v>
      </c>
      <c r="J88" s="320" t="s">
        <v>1567</v>
      </c>
      <c r="K88" s="351" t="s">
        <v>1568</v>
      </c>
      <c r="L88" s="327" t="str">
        <f>IF(N88=0,0,(INDEX(AccountCodes[ACCOUNT NAME],MATCH(M88,AccountCodes[PPSAS CODE],0))))</f>
        <v>Cash in Bank-Local Currency, Current Account - RO</v>
      </c>
      <c r="M88" s="322" t="str">
        <f>IF(N88=0,"",INDEX(AccountCodes[PPSAS CODE],MATCH(N88,AccountCodes[NGAS CODE],0)))</f>
        <v>1010202000RO</v>
      </c>
      <c r="N88" s="323" t="s">
        <v>1305</v>
      </c>
      <c r="O88" s="328"/>
      <c r="P88" s="328">
        <v>1635.3</v>
      </c>
      <c r="Q88" s="329"/>
      <c r="R88" s="325"/>
      <c r="S88" s="325"/>
      <c r="T88" s="326">
        <f t="shared" si="4"/>
        <v>22737.21</v>
      </c>
    </row>
    <row r="89" spans="1:20" s="314" customFormat="1" ht="41.1" customHeight="1" x14ac:dyDescent="0.25">
      <c r="A89" s="313">
        <f>IF(C89=0,0,Account!$H$2)</f>
        <v>45504</v>
      </c>
      <c r="B89" s="330">
        <v>45495</v>
      </c>
      <c r="C89" s="316" t="s">
        <v>1569</v>
      </c>
      <c r="D89" s="316" t="s">
        <v>1569</v>
      </c>
      <c r="E89" s="317"/>
      <c r="F89" s="317" t="s">
        <v>763</v>
      </c>
      <c r="G89" s="316" t="s">
        <v>764</v>
      </c>
      <c r="H89" s="317"/>
      <c r="I89" s="318">
        <f t="shared" si="3"/>
        <v>1</v>
      </c>
      <c r="J89" s="320" t="s">
        <v>1570</v>
      </c>
      <c r="K89" s="351" t="s">
        <v>1571</v>
      </c>
      <c r="L89" s="327" t="str">
        <f>IF(N89=0,0,(INDEX(AccountCodes[ACCOUNT NAME],MATCH(M89,AccountCodes[PPSAS CODE],0))))</f>
        <v>Pag-IBIG Contributions</v>
      </c>
      <c r="M89" s="322">
        <f>IF(N89=0,"",INDEX(AccountCodes[PPSAS CODE],MATCH(N89,AccountCodes[NGAS CODE],0)))</f>
        <v>5010302000</v>
      </c>
      <c r="N89" s="323" t="s">
        <v>646</v>
      </c>
      <c r="O89" s="328">
        <v>400</v>
      </c>
      <c r="P89" s="328"/>
      <c r="Q89" s="329" t="s">
        <v>1565</v>
      </c>
      <c r="R89" s="325"/>
      <c r="S89" s="325"/>
      <c r="T89" s="326">
        <f t="shared" si="4"/>
        <v>23137.21</v>
      </c>
    </row>
    <row r="90" spans="1:20" s="314" customFormat="1" ht="41.1" customHeight="1" x14ac:dyDescent="0.25">
      <c r="A90" s="313">
        <f>IF(C90=0,0,Account!$H$2)</f>
        <v>45504</v>
      </c>
      <c r="B90" s="330">
        <v>45495</v>
      </c>
      <c r="C90" s="316" t="s">
        <v>1569</v>
      </c>
      <c r="D90" s="316" t="s">
        <v>1569</v>
      </c>
      <c r="E90" s="317"/>
      <c r="F90" s="317" t="s">
        <v>763</v>
      </c>
      <c r="G90" s="316" t="s">
        <v>764</v>
      </c>
      <c r="H90" s="317"/>
      <c r="I90" s="318">
        <f t="shared" si="3"/>
        <v>2</v>
      </c>
      <c r="J90" s="320" t="s">
        <v>1570</v>
      </c>
      <c r="K90" s="351" t="s">
        <v>1571</v>
      </c>
      <c r="L90" s="327" t="str">
        <f>IF(N90=0,0,(INDEX(AccountCodes[ACCOUNT NAME],MATCH(M90,AccountCodes[PPSAS CODE],0))))</f>
        <v>Due to Pag-IBIG - Pag-IBIG Premium</v>
      </c>
      <c r="M90" s="322">
        <f>IF(N90=0,"",INDEX(AccountCodes[PPSAS CODE],MATCH(N90,AccountCodes[NGAS CODE],0)))</f>
        <v>2020103001</v>
      </c>
      <c r="N90" s="323" t="s">
        <v>329</v>
      </c>
      <c r="O90" s="328">
        <v>1055.52</v>
      </c>
      <c r="P90" s="328"/>
      <c r="Q90" s="329"/>
      <c r="R90" s="325"/>
      <c r="S90" s="325"/>
      <c r="T90" s="326">
        <f t="shared" si="4"/>
        <v>24192.73</v>
      </c>
    </row>
    <row r="91" spans="1:20" s="314" customFormat="1" ht="41.1" customHeight="1" x14ac:dyDescent="0.25">
      <c r="A91" s="313">
        <f>IF(C91=0,0,Account!$H$2)</f>
        <v>45504</v>
      </c>
      <c r="B91" s="330">
        <v>45495</v>
      </c>
      <c r="C91" s="316" t="s">
        <v>1569</v>
      </c>
      <c r="D91" s="316" t="s">
        <v>1569</v>
      </c>
      <c r="E91" s="317"/>
      <c r="F91" s="317" t="s">
        <v>763</v>
      </c>
      <c r="G91" s="316" t="s">
        <v>764</v>
      </c>
      <c r="H91" s="317"/>
      <c r="I91" s="318">
        <f t="shared" si="3"/>
        <v>3</v>
      </c>
      <c r="J91" s="320" t="s">
        <v>1570</v>
      </c>
      <c r="K91" s="351" t="s">
        <v>1571</v>
      </c>
      <c r="L91" s="327" t="str">
        <f>IF(N91=0,0,(INDEX(AccountCodes[ACCOUNT NAME],MATCH(M91,AccountCodes[PPSAS CODE],0))))</f>
        <v>Cash in Bank-Local Currency, Current Account - RO</v>
      </c>
      <c r="M91" s="322" t="str">
        <f>IF(N91=0,"",INDEX(AccountCodes[PPSAS CODE],MATCH(N91,AccountCodes[NGAS CODE],0)))</f>
        <v>1010202000RO</v>
      </c>
      <c r="N91" s="323" t="s">
        <v>1305</v>
      </c>
      <c r="O91" s="328"/>
      <c r="P91" s="328">
        <v>1455.52</v>
      </c>
      <c r="Q91" s="329"/>
      <c r="R91" s="325"/>
      <c r="S91" s="325"/>
      <c r="T91" s="326">
        <f t="shared" si="4"/>
        <v>22737.21</v>
      </c>
    </row>
    <row r="92" spans="1:20" s="314" customFormat="1" ht="41.1" customHeight="1" x14ac:dyDescent="0.25">
      <c r="A92" s="313">
        <f>IF(C92=0,0,Account!$H$2)</f>
        <v>45504</v>
      </c>
      <c r="B92" s="330">
        <v>45496</v>
      </c>
      <c r="C92" s="316" t="s">
        <v>1572</v>
      </c>
      <c r="D92" s="317" t="s">
        <v>1573</v>
      </c>
      <c r="E92" s="317" t="s">
        <v>1574</v>
      </c>
      <c r="F92" s="317" t="s">
        <v>763</v>
      </c>
      <c r="G92" s="316" t="s">
        <v>764</v>
      </c>
      <c r="H92" s="317"/>
      <c r="I92" s="318">
        <f t="shared" si="3"/>
        <v>1</v>
      </c>
      <c r="J92" s="320" t="s">
        <v>1575</v>
      </c>
      <c r="K92" s="351" t="s">
        <v>1577</v>
      </c>
      <c r="L92" s="327" t="str">
        <f>IF(N92=0,0,(INDEX(AccountCodes[ACCOUNT NAME],MATCH(M92,AccountCodes[PPSAS CODE],0))))</f>
        <v>Advances to Contractors</v>
      </c>
      <c r="M92" s="322">
        <f>IF(N92=0,"",INDEX(AccountCodes[PPSAS CODE],MATCH(N92,AccountCodes[NGAS CODE],0)))</f>
        <v>1990201000</v>
      </c>
      <c r="N92" s="323" t="s">
        <v>600</v>
      </c>
      <c r="O92" s="328">
        <v>3965204.25</v>
      </c>
      <c r="P92" s="328"/>
      <c r="Q92" s="329" t="s">
        <v>1646</v>
      </c>
      <c r="R92" s="325"/>
      <c r="S92" s="325"/>
      <c r="T92" s="326">
        <f t="shared" si="4"/>
        <v>3987941.46</v>
      </c>
    </row>
    <row r="93" spans="1:20" s="314" customFormat="1" ht="41.1" customHeight="1" x14ac:dyDescent="0.25">
      <c r="A93" s="313">
        <f>IF(C93=0,0,Account!$H$2)</f>
        <v>45504</v>
      </c>
      <c r="B93" s="330">
        <v>45496</v>
      </c>
      <c r="C93" s="316" t="s">
        <v>1572</v>
      </c>
      <c r="D93" s="317" t="s">
        <v>1573</v>
      </c>
      <c r="E93" s="317" t="s">
        <v>1574</v>
      </c>
      <c r="F93" s="317" t="s">
        <v>763</v>
      </c>
      <c r="G93" s="316" t="s">
        <v>764</v>
      </c>
      <c r="H93" s="317"/>
      <c r="I93" s="318">
        <f t="shared" si="3"/>
        <v>2</v>
      </c>
      <c r="J93" s="320" t="s">
        <v>1575</v>
      </c>
      <c r="K93" s="351" t="s">
        <v>1577</v>
      </c>
      <c r="L93" s="327" t="str">
        <f>IF(N93=0,0,(INDEX(AccountCodes[ACCOUNT NAME],MATCH(M93,AccountCodes[PPSAS CODE],0))))</f>
        <v>Cash in Bank-Local Currency, Current Account - RO</v>
      </c>
      <c r="M93" s="322" t="str">
        <f>IF(N93=0,"",INDEX(AccountCodes[PPSAS CODE],MATCH(N93,AccountCodes[NGAS CODE],0)))</f>
        <v>1010202000RO</v>
      </c>
      <c r="N93" s="323" t="s">
        <v>1305</v>
      </c>
      <c r="O93" s="328"/>
      <c r="P93" s="328">
        <v>3965204.25</v>
      </c>
      <c r="Q93" s="329"/>
      <c r="R93" s="325"/>
      <c r="S93" s="325"/>
      <c r="T93" s="326">
        <f t="shared" si="4"/>
        <v>22737.21</v>
      </c>
    </row>
    <row r="94" spans="1:20" s="314" customFormat="1" ht="41.1" customHeight="1" x14ac:dyDescent="0.25">
      <c r="A94" s="313">
        <f>IF(C94=0,0,Account!$H$2)</f>
        <v>45504</v>
      </c>
      <c r="B94" s="330">
        <v>45496</v>
      </c>
      <c r="C94" s="316" t="s">
        <v>1578</v>
      </c>
      <c r="D94" s="317" t="s">
        <v>1579</v>
      </c>
      <c r="E94" s="317" t="s">
        <v>1580</v>
      </c>
      <c r="F94" s="317" t="s">
        <v>763</v>
      </c>
      <c r="G94" s="316" t="s">
        <v>764</v>
      </c>
      <c r="H94" s="317"/>
      <c r="I94" s="318">
        <f t="shared" si="3"/>
        <v>1</v>
      </c>
      <c r="J94" s="320" t="s">
        <v>1464</v>
      </c>
      <c r="K94" s="351" t="s">
        <v>1581</v>
      </c>
      <c r="L94" s="327" t="str">
        <f>IF(N94=0,0,(INDEX(AccountCodes[ACCOUNT NAME],MATCH(M94,AccountCodes[PPSAS CODE],0))))</f>
        <v>Advances to Contractors</v>
      </c>
      <c r="M94" s="322">
        <f>IF(N94=0,"",INDEX(AccountCodes[PPSAS CODE],MATCH(N94,AccountCodes[NGAS CODE],0)))</f>
        <v>1990201000</v>
      </c>
      <c r="N94" s="323" t="s">
        <v>600</v>
      </c>
      <c r="O94" s="328">
        <v>1065526.6399999999</v>
      </c>
      <c r="P94" s="328"/>
      <c r="Q94" s="329" t="s">
        <v>1647</v>
      </c>
      <c r="R94" s="325"/>
      <c r="S94" s="325"/>
      <c r="T94" s="326">
        <f t="shared" si="4"/>
        <v>1088263.8500000001</v>
      </c>
    </row>
    <row r="95" spans="1:20" s="314" customFormat="1" ht="41.1" customHeight="1" x14ac:dyDescent="0.25">
      <c r="A95" s="313">
        <f>IF(C95=0,0,Account!$H$2)</f>
        <v>45504</v>
      </c>
      <c r="B95" s="330">
        <v>45496</v>
      </c>
      <c r="C95" s="316" t="s">
        <v>1578</v>
      </c>
      <c r="D95" s="317" t="s">
        <v>1579</v>
      </c>
      <c r="E95" s="317" t="s">
        <v>1580</v>
      </c>
      <c r="F95" s="317" t="s">
        <v>763</v>
      </c>
      <c r="G95" s="316" t="s">
        <v>764</v>
      </c>
      <c r="H95" s="317"/>
      <c r="I95" s="318">
        <f t="shared" si="3"/>
        <v>2</v>
      </c>
      <c r="J95" s="320" t="s">
        <v>1464</v>
      </c>
      <c r="K95" s="351" t="s">
        <v>1581</v>
      </c>
      <c r="L95" s="327" t="str">
        <f>IF(N95=0,0,(INDEX(AccountCodes[ACCOUNT NAME],MATCH(M95,AccountCodes[PPSAS CODE],0))))</f>
        <v>Cash in Bank-Local Currency, Current Account - RO</v>
      </c>
      <c r="M95" s="322" t="str">
        <f>IF(N95=0,"",INDEX(AccountCodes[PPSAS CODE],MATCH(N95,AccountCodes[NGAS CODE],0)))</f>
        <v>1010202000RO</v>
      </c>
      <c r="N95" s="323" t="s">
        <v>1305</v>
      </c>
      <c r="O95" s="328"/>
      <c r="P95" s="328">
        <v>1065526.6399999999</v>
      </c>
      <c r="Q95" s="329"/>
      <c r="R95" s="325"/>
      <c r="S95" s="325"/>
      <c r="T95" s="326">
        <f t="shared" si="4"/>
        <v>22737.21</v>
      </c>
    </row>
    <row r="96" spans="1:20" s="314" customFormat="1" ht="41.1" customHeight="1" x14ac:dyDescent="0.25">
      <c r="A96" s="313">
        <f>IF(C96=0,0,Account!$H$2)</f>
        <v>45504</v>
      </c>
      <c r="B96" s="330">
        <v>45496</v>
      </c>
      <c r="C96" s="316" t="s">
        <v>1582</v>
      </c>
      <c r="D96" s="317" t="s">
        <v>1583</v>
      </c>
      <c r="E96" s="317" t="s">
        <v>1584</v>
      </c>
      <c r="F96" s="317" t="s">
        <v>763</v>
      </c>
      <c r="G96" s="316" t="s">
        <v>764</v>
      </c>
      <c r="H96" s="317"/>
      <c r="I96" s="318">
        <f t="shared" si="3"/>
        <v>1</v>
      </c>
      <c r="J96" s="320" t="s">
        <v>1585</v>
      </c>
      <c r="K96" s="351" t="s">
        <v>1591</v>
      </c>
      <c r="L96" s="327" t="str">
        <f>IF(N96=0,0,(INDEX(AccountCodes[ACCOUNT NAME],MATCH(M96,AccountCodes[PPSAS CODE],0))))</f>
        <v xml:space="preserve">Construction in Progress-Infrastructure Assets </v>
      </c>
      <c r="M96" s="322">
        <f>IF(N96=0,"",INDEX(AccountCodes[PPSAS CODE],MATCH(N96,AccountCodes[NGAS CODE],0)))</f>
        <v>1069802000</v>
      </c>
      <c r="N96" s="323" t="s">
        <v>1586</v>
      </c>
      <c r="O96" s="328">
        <v>7093775</v>
      </c>
      <c r="P96" s="328"/>
      <c r="Q96" s="329" t="s">
        <v>1642</v>
      </c>
      <c r="R96" s="325"/>
      <c r="S96" s="325"/>
      <c r="T96" s="326">
        <f t="shared" si="4"/>
        <v>7116512.21</v>
      </c>
    </row>
    <row r="97" spans="1:20" s="314" customFormat="1" ht="41.1" customHeight="1" x14ac:dyDescent="0.25">
      <c r="A97" s="313">
        <f>IF(C97=0,0,Account!$H$2)</f>
        <v>45504</v>
      </c>
      <c r="B97" s="330">
        <v>45496</v>
      </c>
      <c r="C97" s="316" t="s">
        <v>1582</v>
      </c>
      <c r="D97" s="317" t="s">
        <v>1583</v>
      </c>
      <c r="E97" s="317" t="s">
        <v>1584</v>
      </c>
      <c r="F97" s="317" t="s">
        <v>763</v>
      </c>
      <c r="G97" s="316" t="s">
        <v>764</v>
      </c>
      <c r="H97" s="317"/>
      <c r="I97" s="318">
        <f t="shared" si="3"/>
        <v>2</v>
      </c>
      <c r="J97" s="320" t="s">
        <v>1585</v>
      </c>
      <c r="K97" s="351" t="s">
        <v>1591</v>
      </c>
      <c r="L97" s="327" t="str">
        <f>IF(N97=0,0,(INDEX(AccountCodes[ACCOUNT NAME],MATCH(M97,AccountCodes[PPSAS CODE],0))))</f>
        <v>Due to BIR - 5%</v>
      </c>
      <c r="M97" s="322">
        <f>IF(N97=0,"",INDEX(AccountCodes[PPSAS CODE],MATCH(N97,AccountCodes[NGAS CODE],0)))</f>
        <v>2020101002</v>
      </c>
      <c r="N97" s="323" t="s">
        <v>787</v>
      </c>
      <c r="O97" s="328"/>
      <c r="P97" s="328">
        <v>316686.38</v>
      </c>
      <c r="Q97" s="329"/>
      <c r="R97" s="325"/>
      <c r="S97" s="325"/>
      <c r="T97" s="326">
        <f t="shared" si="4"/>
        <v>6799825.8300000001</v>
      </c>
    </row>
    <row r="98" spans="1:20" s="314" customFormat="1" ht="41.1" customHeight="1" x14ac:dyDescent="0.25">
      <c r="A98" s="313">
        <f>IF(C98=0,0,Account!$H$2)</f>
        <v>45504</v>
      </c>
      <c r="B98" s="330">
        <v>45496</v>
      </c>
      <c r="C98" s="316" t="s">
        <v>1582</v>
      </c>
      <c r="D98" s="317" t="s">
        <v>1583</v>
      </c>
      <c r="E98" s="317" t="s">
        <v>1584</v>
      </c>
      <c r="F98" s="317" t="s">
        <v>763</v>
      </c>
      <c r="G98" s="316" t="s">
        <v>764</v>
      </c>
      <c r="H98" s="317"/>
      <c r="I98" s="318">
        <f t="shared" si="3"/>
        <v>3</v>
      </c>
      <c r="J98" s="320" t="s">
        <v>1585</v>
      </c>
      <c r="K98" s="351" t="s">
        <v>1591</v>
      </c>
      <c r="L98" s="327" t="str">
        <f>IF(N98=0,0,(INDEX(AccountCodes[ACCOUNT NAME],MATCH(M98,AccountCodes[PPSAS CODE],0))))</f>
        <v>Due to BIR - 2%</v>
      </c>
      <c r="M98" s="322">
        <f>IF(N98=0,"",INDEX(AccountCodes[PPSAS CODE],MATCH(N98,AccountCodes[NGAS CODE],0)))</f>
        <v>2020101004</v>
      </c>
      <c r="N98" s="323" t="s">
        <v>791</v>
      </c>
      <c r="O98" s="328"/>
      <c r="P98" s="328">
        <v>63337.279999999999</v>
      </c>
      <c r="Q98" s="329"/>
      <c r="R98" s="325"/>
      <c r="S98" s="325"/>
      <c r="T98" s="326">
        <f t="shared" si="4"/>
        <v>6736488.5499999998</v>
      </c>
    </row>
    <row r="99" spans="1:20" s="314" customFormat="1" ht="41.1" customHeight="1" x14ac:dyDescent="0.25">
      <c r="A99" s="313">
        <f>IF(C99=0,0,Account!$H$2)</f>
        <v>45504</v>
      </c>
      <c r="B99" s="330">
        <v>45496</v>
      </c>
      <c r="C99" s="316" t="s">
        <v>1582</v>
      </c>
      <c r="D99" s="317" t="s">
        <v>1583</v>
      </c>
      <c r="E99" s="317" t="s">
        <v>1584</v>
      </c>
      <c r="F99" s="317" t="s">
        <v>763</v>
      </c>
      <c r="G99" s="316" t="s">
        <v>764</v>
      </c>
      <c r="H99" s="317"/>
      <c r="I99" s="318">
        <f t="shared" si="3"/>
        <v>4</v>
      </c>
      <c r="J99" s="320" t="s">
        <v>1585</v>
      </c>
      <c r="K99" s="351" t="s">
        <v>1591</v>
      </c>
      <c r="L99" s="327" t="str">
        <f>IF(N99=0,0,(INDEX(AccountCodes[ACCOUNT NAME],MATCH(M99,AccountCodes[PPSAS CODE],0))))</f>
        <v>Guaranty/Security Deposits Payable</v>
      </c>
      <c r="M99" s="322">
        <f>IF(N99=0,"",INDEX(AccountCodes[PPSAS CODE],MATCH(N99,AccountCodes[NGAS CODE],0)))</f>
        <v>2040104000</v>
      </c>
      <c r="N99" s="323" t="s">
        <v>618</v>
      </c>
      <c r="O99" s="328"/>
      <c r="P99" s="328">
        <v>352544</v>
      </c>
      <c r="Q99" s="329"/>
      <c r="R99" s="325"/>
      <c r="S99" s="325"/>
      <c r="T99" s="326">
        <f t="shared" si="4"/>
        <v>6383944.5499999998</v>
      </c>
    </row>
    <row r="100" spans="1:20" s="314" customFormat="1" ht="41.1" customHeight="1" x14ac:dyDescent="0.25">
      <c r="A100" s="313">
        <f>IF(C100=0,0,Account!$H$2)</f>
        <v>45504</v>
      </c>
      <c r="B100" s="330">
        <v>45496</v>
      </c>
      <c r="C100" s="316" t="s">
        <v>1582</v>
      </c>
      <c r="D100" s="317" t="s">
        <v>1583</v>
      </c>
      <c r="E100" s="317" t="s">
        <v>1584</v>
      </c>
      <c r="F100" s="317" t="s">
        <v>763</v>
      </c>
      <c r="G100" s="316" t="s">
        <v>764</v>
      </c>
      <c r="H100" s="317"/>
      <c r="I100" s="318">
        <f t="shared" si="3"/>
        <v>5</v>
      </c>
      <c r="J100" s="320" t="s">
        <v>1585</v>
      </c>
      <c r="K100" s="351" t="s">
        <v>1591</v>
      </c>
      <c r="L100" s="327" t="str">
        <f>IF(N100=0,0,(INDEX(AccountCodes[ACCOUNT NAME],MATCH(M100,AccountCodes[PPSAS CODE],0))))</f>
        <v>Cash in Bank-Local Currency, Current Account - RO</v>
      </c>
      <c r="M100" s="322" t="str">
        <f>IF(N100=0,"",INDEX(AccountCodes[PPSAS CODE],MATCH(N100,AccountCodes[NGAS CODE],0)))</f>
        <v>1010202000RO</v>
      </c>
      <c r="N100" s="323" t="s">
        <v>1305</v>
      </c>
      <c r="O100" s="328"/>
      <c r="P100" s="328">
        <v>6361207.3399999999</v>
      </c>
      <c r="Q100" s="329"/>
      <c r="R100" s="325"/>
      <c r="S100" s="325"/>
      <c r="T100" s="326">
        <f t="shared" si="4"/>
        <v>22737.21</v>
      </c>
    </row>
    <row r="101" spans="1:20" s="314" customFormat="1" ht="41.1" customHeight="1" x14ac:dyDescent="0.25">
      <c r="A101" s="313">
        <f>IF(C101=0,0,Account!$H$2)</f>
        <v>45504</v>
      </c>
      <c r="B101" s="330">
        <v>45496</v>
      </c>
      <c r="C101" s="316" t="s">
        <v>1587</v>
      </c>
      <c r="D101" s="317" t="s">
        <v>1588</v>
      </c>
      <c r="E101" s="317" t="s">
        <v>1589</v>
      </c>
      <c r="F101" s="317" t="s">
        <v>763</v>
      </c>
      <c r="G101" s="316" t="s">
        <v>764</v>
      </c>
      <c r="H101" s="317"/>
      <c r="I101" s="318">
        <f t="shared" si="3"/>
        <v>1</v>
      </c>
      <c r="J101" s="320" t="s">
        <v>1590</v>
      </c>
      <c r="K101" s="351" t="s">
        <v>1592</v>
      </c>
      <c r="L101" s="327" t="str">
        <f>IF(N101=0,0,(INDEX(AccountCodes[ACCOUNT NAME],MATCH(M101,AccountCodes[PPSAS CODE],0))))</f>
        <v xml:space="preserve">Construction in Progress-Infrastructure Assets </v>
      </c>
      <c r="M101" s="322">
        <f>IF(N101=0,"",INDEX(AccountCodes[PPSAS CODE],MATCH(N101,AccountCodes[NGAS CODE],0)))</f>
        <v>1069802000</v>
      </c>
      <c r="N101" s="323" t="s">
        <v>1586</v>
      </c>
      <c r="O101" s="328">
        <v>4635326.53</v>
      </c>
      <c r="P101" s="328"/>
      <c r="Q101" s="329" t="s">
        <v>1648</v>
      </c>
      <c r="R101" s="325"/>
      <c r="S101" s="325"/>
      <c r="T101" s="326">
        <f t="shared" si="4"/>
        <v>4658063.74</v>
      </c>
    </row>
    <row r="102" spans="1:20" s="314" customFormat="1" ht="41.1" customHeight="1" x14ac:dyDescent="0.25">
      <c r="A102" s="313">
        <f>IF(C102=0,0,Account!$H$2)</f>
        <v>45504</v>
      </c>
      <c r="B102" s="330">
        <v>45496</v>
      </c>
      <c r="C102" s="316" t="s">
        <v>1587</v>
      </c>
      <c r="D102" s="317" t="s">
        <v>1588</v>
      </c>
      <c r="E102" s="317" t="s">
        <v>1600</v>
      </c>
      <c r="F102" s="317" t="s">
        <v>763</v>
      </c>
      <c r="G102" s="316" t="s">
        <v>764</v>
      </c>
      <c r="H102" s="331"/>
      <c r="I102" s="318">
        <f t="shared" si="3"/>
        <v>2</v>
      </c>
      <c r="J102" s="320" t="s">
        <v>1590</v>
      </c>
      <c r="K102" s="351" t="s">
        <v>1592</v>
      </c>
      <c r="L102" s="327" t="str">
        <f>IF(N102=0,0,(INDEX(AccountCodes[ACCOUNT NAME],MATCH(M102,AccountCodes[PPSAS CODE],0))))</f>
        <v>Due to BIR - 5%</v>
      </c>
      <c r="M102" s="322">
        <f>IF(N102=0,"",INDEX(AccountCodes[PPSAS CODE],MATCH(N102,AccountCodes[NGAS CODE],0)))</f>
        <v>2020101002</v>
      </c>
      <c r="N102" s="323" t="s">
        <v>787</v>
      </c>
      <c r="O102" s="328"/>
      <c r="P102" s="328">
        <v>206934.22</v>
      </c>
      <c r="Q102" s="329"/>
      <c r="R102" s="325"/>
      <c r="S102" s="325"/>
      <c r="T102" s="326">
        <f t="shared" si="4"/>
        <v>4451129.5199999996</v>
      </c>
    </row>
    <row r="103" spans="1:20" s="314" customFormat="1" ht="41.1" customHeight="1" x14ac:dyDescent="0.25">
      <c r="A103" s="313">
        <f>IF(C103=0,0,Account!$H$2)</f>
        <v>45504</v>
      </c>
      <c r="B103" s="330">
        <v>45496</v>
      </c>
      <c r="C103" s="316" t="s">
        <v>1587</v>
      </c>
      <c r="D103" s="317" t="s">
        <v>1588</v>
      </c>
      <c r="E103" s="317" t="s">
        <v>1600</v>
      </c>
      <c r="F103" s="317" t="s">
        <v>763</v>
      </c>
      <c r="G103" s="316" t="s">
        <v>764</v>
      </c>
      <c r="H103" s="331"/>
      <c r="I103" s="318">
        <f t="shared" si="3"/>
        <v>3</v>
      </c>
      <c r="J103" s="320" t="s">
        <v>1590</v>
      </c>
      <c r="K103" s="351" t="s">
        <v>1592</v>
      </c>
      <c r="L103" s="327" t="str">
        <f>IF(N103=0,0,(INDEX(AccountCodes[ACCOUNT NAME],MATCH(M103,AccountCodes[PPSAS CODE],0))))</f>
        <v>Due to BIR - 2%</v>
      </c>
      <c r="M103" s="322">
        <f>IF(N103=0,"",INDEX(AccountCodes[PPSAS CODE],MATCH(N103,AccountCodes[NGAS CODE],0)))</f>
        <v>2020101004</v>
      </c>
      <c r="N103" s="323" t="s">
        <v>791</v>
      </c>
      <c r="O103" s="328"/>
      <c r="P103" s="328">
        <v>82773.69</v>
      </c>
      <c r="Q103" s="329"/>
      <c r="R103" s="325"/>
      <c r="S103" s="325"/>
      <c r="T103" s="326">
        <f t="shared" si="4"/>
        <v>4368355.83</v>
      </c>
    </row>
    <row r="104" spans="1:20" s="314" customFormat="1" ht="41.1" customHeight="1" x14ac:dyDescent="0.25">
      <c r="A104" s="411">
        <f>IF(C104=0,0,Account!$H$2)</f>
        <v>45504</v>
      </c>
      <c r="B104" s="330">
        <v>45496</v>
      </c>
      <c r="C104" s="316" t="s">
        <v>1587</v>
      </c>
      <c r="D104" s="317" t="s">
        <v>1588</v>
      </c>
      <c r="E104" s="317" t="s">
        <v>1600</v>
      </c>
      <c r="F104" s="317" t="s">
        <v>763</v>
      </c>
      <c r="G104" s="412"/>
      <c r="H104" s="423"/>
      <c r="I104" s="318">
        <f t="shared" si="3"/>
        <v>4</v>
      </c>
      <c r="J104" s="320" t="s">
        <v>1590</v>
      </c>
      <c r="K104" s="351" t="s">
        <v>1592</v>
      </c>
      <c r="L104" s="413" t="str">
        <f>IF(N104=0,0,(INDEX(AccountCodes[ACCOUNT NAME],MATCH(M104,AccountCodes[PPSAS CODE],0))))</f>
        <v>Guaranty/Security Deposits Payable</v>
      </c>
      <c r="M104" s="414">
        <f>IF(N104=0,"",INDEX(AccountCodes[PPSAS CODE],MATCH(N104,AccountCodes[NGAS CODE],0)))</f>
        <v>2040104000</v>
      </c>
      <c r="N104" s="415" t="s">
        <v>618</v>
      </c>
      <c r="O104" s="416"/>
      <c r="P104" s="416">
        <v>443416.18</v>
      </c>
      <c r="Q104" s="329"/>
      <c r="R104" s="418"/>
      <c r="S104" s="418"/>
      <c r="T104" s="326">
        <f t="shared" si="4"/>
        <v>3924939.65</v>
      </c>
    </row>
    <row r="105" spans="1:20" s="314" customFormat="1" ht="41.1" customHeight="1" x14ac:dyDescent="0.25">
      <c r="A105" s="411">
        <f>IF(C105=0,0,Account!$H$2)</f>
        <v>45504</v>
      </c>
      <c r="B105" s="330">
        <v>45496</v>
      </c>
      <c r="C105" s="316" t="s">
        <v>1587</v>
      </c>
      <c r="D105" s="317" t="s">
        <v>1588</v>
      </c>
      <c r="E105" s="317" t="s">
        <v>1600</v>
      </c>
      <c r="F105" s="317" t="s">
        <v>763</v>
      </c>
      <c r="G105" s="412"/>
      <c r="H105" s="423"/>
      <c r="I105" s="318">
        <f t="shared" si="3"/>
        <v>5</v>
      </c>
      <c r="J105" s="320" t="s">
        <v>1590</v>
      </c>
      <c r="K105" s="351" t="s">
        <v>1592</v>
      </c>
      <c r="L105" s="413" t="str">
        <f>IF(N105=0,0,(INDEX(AccountCodes[ACCOUNT NAME],MATCH(M105,AccountCodes[PPSAS CODE],0))))</f>
        <v>Advances to Contractors</v>
      </c>
      <c r="M105" s="414">
        <f>IF(N105=0,"",INDEX(AccountCodes[PPSAS CODE],MATCH(N105,AccountCodes[NGAS CODE],0)))</f>
        <v>1990201000</v>
      </c>
      <c r="N105" s="415" t="s">
        <v>600</v>
      </c>
      <c r="O105" s="416"/>
      <c r="P105" s="416">
        <v>691463.19</v>
      </c>
      <c r="Q105" s="329"/>
      <c r="R105" s="418"/>
      <c r="S105" s="418"/>
      <c r="T105" s="326">
        <f t="shared" si="4"/>
        <v>3233476.46</v>
      </c>
    </row>
    <row r="106" spans="1:20" s="314" customFormat="1" ht="41.1" customHeight="1" x14ac:dyDescent="0.25">
      <c r="A106" s="411">
        <f>IF(C106=0,0,Account!$H$2)</f>
        <v>45504</v>
      </c>
      <c r="B106" s="330">
        <v>45496</v>
      </c>
      <c r="C106" s="316" t="s">
        <v>1587</v>
      </c>
      <c r="D106" s="317" t="s">
        <v>1588</v>
      </c>
      <c r="E106" s="317" t="s">
        <v>1600</v>
      </c>
      <c r="F106" s="317" t="s">
        <v>763</v>
      </c>
      <c r="G106" s="412"/>
      <c r="H106" s="423"/>
      <c r="I106" s="318">
        <f t="shared" si="3"/>
        <v>6</v>
      </c>
      <c r="J106" s="320" t="s">
        <v>1590</v>
      </c>
      <c r="K106" s="351" t="s">
        <v>1592</v>
      </c>
      <c r="L106" s="413" t="str">
        <f>IF(N106=0,0,(INDEX(AccountCodes[ACCOUNT NAME],MATCH(M106,AccountCodes[PPSAS CODE],0))))</f>
        <v>Cash in Bank-Local Currency, Current Account - RO</v>
      </c>
      <c r="M106" s="414" t="str">
        <f>IF(N106=0,"",INDEX(AccountCodes[PPSAS CODE],MATCH(N106,AccountCodes[NGAS CODE],0)))</f>
        <v>1010202000RO</v>
      </c>
      <c r="N106" s="415" t="s">
        <v>1305</v>
      </c>
      <c r="O106" s="416"/>
      <c r="P106" s="416">
        <v>3210739.25</v>
      </c>
      <c r="Q106" s="329"/>
      <c r="R106" s="418"/>
      <c r="S106" s="418"/>
      <c r="T106" s="326">
        <f t="shared" si="4"/>
        <v>22737.21</v>
      </c>
    </row>
    <row r="107" spans="1:20" s="314" customFormat="1" ht="41.1" customHeight="1" x14ac:dyDescent="0.25">
      <c r="A107" s="411">
        <f>IF(C107=0,0,Account!$H$2)</f>
        <v>45504</v>
      </c>
      <c r="B107" s="422">
        <v>45496</v>
      </c>
      <c r="C107" s="412" t="s">
        <v>1599</v>
      </c>
      <c r="D107" s="317" t="s">
        <v>1601</v>
      </c>
      <c r="E107" s="380" t="s">
        <v>1600</v>
      </c>
      <c r="F107" s="317" t="s">
        <v>763</v>
      </c>
      <c r="G107" s="412"/>
      <c r="H107" s="423"/>
      <c r="I107" s="318">
        <f t="shared" si="3"/>
        <v>1</v>
      </c>
      <c r="J107" s="320" t="s">
        <v>1602</v>
      </c>
      <c r="K107" s="351" t="s">
        <v>1603</v>
      </c>
      <c r="L107" s="413" t="str">
        <f>IF(N107=0,0,(INDEX(AccountCodes[ACCOUNT NAME],MATCH(M107,AccountCodes[PPSAS CODE],0))))</f>
        <v>Advances to Contractors</v>
      </c>
      <c r="M107" s="414">
        <f>IF(N107=0,"",INDEX(AccountCodes[PPSAS CODE],MATCH(N107,AccountCodes[NGAS CODE],0)))</f>
        <v>1990201000</v>
      </c>
      <c r="N107" s="415" t="s">
        <v>600</v>
      </c>
      <c r="O107" s="416">
        <v>2264465.19</v>
      </c>
      <c r="P107" s="416"/>
      <c r="Q107" s="575" t="s">
        <v>1640</v>
      </c>
      <c r="R107" s="418"/>
      <c r="S107" s="418"/>
      <c r="T107" s="326">
        <f t="shared" si="4"/>
        <v>2287202.4</v>
      </c>
    </row>
    <row r="108" spans="1:20" s="314" customFormat="1" ht="41.1" customHeight="1" x14ac:dyDescent="0.25">
      <c r="A108" s="411">
        <f>IF(C108=0,0,Account!$H$2)</f>
        <v>45504</v>
      </c>
      <c r="B108" s="422">
        <v>45496</v>
      </c>
      <c r="C108" s="412" t="s">
        <v>1599</v>
      </c>
      <c r="D108" s="317" t="s">
        <v>1601</v>
      </c>
      <c r="E108" s="380" t="s">
        <v>1600</v>
      </c>
      <c r="F108" s="317" t="s">
        <v>763</v>
      </c>
      <c r="G108" s="412"/>
      <c r="H108" s="423"/>
      <c r="I108" s="318">
        <f t="shared" si="3"/>
        <v>2</v>
      </c>
      <c r="J108" s="320" t="s">
        <v>1602</v>
      </c>
      <c r="K108" s="351" t="s">
        <v>1603</v>
      </c>
      <c r="L108" s="413" t="str">
        <f>IF(N108=0,0,(INDEX(AccountCodes[ACCOUNT NAME],MATCH(M108,AccountCodes[PPSAS CODE],0))))</f>
        <v>Cash in Bank-Local Currency, Current Account - RO</v>
      </c>
      <c r="M108" s="414" t="str">
        <f>IF(N108=0,"",INDEX(AccountCodes[PPSAS CODE],MATCH(N108,AccountCodes[NGAS CODE],0)))</f>
        <v>1010202000RO</v>
      </c>
      <c r="N108" s="415" t="s">
        <v>1305</v>
      </c>
      <c r="O108" s="416"/>
      <c r="P108" s="416">
        <v>2264465.19</v>
      </c>
      <c r="Q108" s="417"/>
      <c r="R108" s="418"/>
      <c r="S108" s="418"/>
      <c r="T108" s="326">
        <f t="shared" si="4"/>
        <v>22737.21</v>
      </c>
    </row>
    <row r="109" spans="1:20" s="314" customFormat="1" ht="63" customHeight="1" x14ac:dyDescent="0.25">
      <c r="A109" s="411">
        <f>IF(C109=0,0,Account!$H$2)</f>
        <v>45504</v>
      </c>
      <c r="B109" s="422">
        <v>45496</v>
      </c>
      <c r="C109" s="412" t="s">
        <v>1604</v>
      </c>
      <c r="D109" s="412" t="s">
        <v>1608</v>
      </c>
      <c r="E109" s="380" t="s">
        <v>1605</v>
      </c>
      <c r="F109" s="317" t="s">
        <v>763</v>
      </c>
      <c r="G109" s="412"/>
      <c r="H109" s="423"/>
      <c r="I109" s="318">
        <f t="shared" si="3"/>
        <v>1</v>
      </c>
      <c r="J109" s="425" t="s">
        <v>1606</v>
      </c>
      <c r="K109" s="425" t="s">
        <v>1607</v>
      </c>
      <c r="L109" s="413" t="str">
        <f>IF(N109=0,0,(INDEX(AccountCodes[ACCOUNT NAME],MATCH(M109,AccountCodes[PPSAS CODE],0))))</f>
        <v>Repairs and Maintenance-Transportation Equipment - Motor Vehicles</v>
      </c>
      <c r="M109" s="414">
        <f>IF(N109=0,"",INDEX(AccountCodes[PPSAS CODE],MATCH(N109,AccountCodes[NGAS CODE],0)))</f>
        <v>5021306001</v>
      </c>
      <c r="N109" s="415" t="s">
        <v>698</v>
      </c>
      <c r="O109" s="416">
        <v>5750</v>
      </c>
      <c r="P109" s="416"/>
      <c r="Q109" s="329" t="s">
        <v>1648</v>
      </c>
      <c r="R109" s="418"/>
      <c r="S109" s="418"/>
      <c r="T109" s="326">
        <f t="shared" si="4"/>
        <v>28487.21</v>
      </c>
    </row>
    <row r="110" spans="1:20" s="314" customFormat="1" ht="42.75" customHeight="1" x14ac:dyDescent="0.25">
      <c r="A110" s="411">
        <f>IF(C110=0,0,Account!$H$2)</f>
        <v>45504</v>
      </c>
      <c r="B110" s="422">
        <v>45496</v>
      </c>
      <c r="C110" s="412" t="s">
        <v>1604</v>
      </c>
      <c r="D110" s="412" t="s">
        <v>1608</v>
      </c>
      <c r="E110" s="380" t="s">
        <v>1605</v>
      </c>
      <c r="F110" s="317" t="s">
        <v>763</v>
      </c>
      <c r="G110" s="412"/>
      <c r="H110" s="423"/>
      <c r="I110" s="318">
        <f t="shared" si="3"/>
        <v>2</v>
      </c>
      <c r="J110" s="425" t="s">
        <v>1606</v>
      </c>
      <c r="K110" s="425" t="s">
        <v>1607</v>
      </c>
      <c r="L110" s="413" t="str">
        <f>IF(N110=0,0,(INDEX(AccountCodes[ACCOUNT NAME],MATCH(M110,AccountCodes[PPSAS CODE],0))))</f>
        <v>Cash in Bank-Local Currency, Current Account - RO</v>
      </c>
      <c r="M110" s="414" t="str">
        <f>IF(N110=0,"",INDEX(AccountCodes[PPSAS CODE],MATCH(N110,AccountCodes[NGAS CODE],0)))</f>
        <v>1010202000RO</v>
      </c>
      <c r="N110" s="415" t="s">
        <v>1305</v>
      </c>
      <c r="O110" s="416"/>
      <c r="P110" s="416">
        <v>5750</v>
      </c>
      <c r="Q110" s="576"/>
      <c r="R110" s="418"/>
      <c r="S110" s="418"/>
      <c r="T110" s="326">
        <f t="shared" si="4"/>
        <v>22737.21</v>
      </c>
    </row>
    <row r="111" spans="1:20" s="314" customFormat="1" ht="41.1" customHeight="1" x14ac:dyDescent="0.25">
      <c r="A111" s="411">
        <f>IF(C111=0,0,Account!$H$2)</f>
        <v>45504</v>
      </c>
      <c r="B111" s="422">
        <v>45497</v>
      </c>
      <c r="C111" s="412" t="s">
        <v>1610</v>
      </c>
      <c r="D111" s="412" t="s">
        <v>1609</v>
      </c>
      <c r="E111" s="412" t="s">
        <v>1611</v>
      </c>
      <c r="F111" s="317" t="s">
        <v>763</v>
      </c>
      <c r="G111" s="412"/>
      <c r="H111" s="423"/>
      <c r="I111" s="318">
        <f t="shared" si="3"/>
        <v>1</v>
      </c>
      <c r="J111" s="425" t="s">
        <v>1612</v>
      </c>
      <c r="K111" s="351" t="s">
        <v>1613</v>
      </c>
      <c r="L111" s="413" t="str">
        <f>IF(N111=0,0,(INDEX(AccountCodes[ACCOUNT NAME],MATCH(M111,AccountCodes[PPSAS CODE],0))))</f>
        <v xml:space="preserve">Construction in Progress-Infrastructure Assets </v>
      </c>
      <c r="M111" s="414">
        <f>IF(N111=0,"",INDEX(AccountCodes[PPSAS CODE],MATCH(N111,AccountCodes[NGAS CODE],0)))</f>
        <v>1069802000</v>
      </c>
      <c r="N111" s="415" t="s">
        <v>1586</v>
      </c>
      <c r="O111" s="416">
        <v>10346752.810000001</v>
      </c>
      <c r="P111" s="416"/>
      <c r="Q111" s="417" t="s">
        <v>1649</v>
      </c>
      <c r="R111" s="418"/>
      <c r="S111" s="418"/>
      <c r="T111" s="326">
        <f t="shared" si="4"/>
        <v>10369490.02</v>
      </c>
    </row>
    <row r="112" spans="1:20" s="314" customFormat="1" ht="41.1" customHeight="1" x14ac:dyDescent="0.25">
      <c r="A112" s="411">
        <f>IF(C112=0,0,Account!$H$2)</f>
        <v>45504</v>
      </c>
      <c r="B112" s="422">
        <v>45497</v>
      </c>
      <c r="C112" s="412" t="s">
        <v>1610</v>
      </c>
      <c r="D112" s="412" t="s">
        <v>1609</v>
      </c>
      <c r="E112" s="412" t="s">
        <v>1611</v>
      </c>
      <c r="F112" s="317" t="s">
        <v>763</v>
      </c>
      <c r="G112" s="412"/>
      <c r="H112" s="423"/>
      <c r="I112" s="318">
        <f t="shared" si="3"/>
        <v>2</v>
      </c>
      <c r="J112" s="425" t="s">
        <v>1612</v>
      </c>
      <c r="K112" s="351" t="s">
        <v>1613</v>
      </c>
      <c r="L112" s="413" t="str">
        <f>IF(N112=0,0,(INDEX(AccountCodes[ACCOUNT NAME],MATCH(M112,AccountCodes[PPSAS CODE],0))))</f>
        <v>Due to BIR - 5%</v>
      </c>
      <c r="M112" s="414">
        <f>IF(N112=0,"",INDEX(AccountCodes[PPSAS CODE],MATCH(N112,AccountCodes[NGAS CODE],0)))</f>
        <v>2020101002</v>
      </c>
      <c r="N112" s="415" t="s">
        <v>787</v>
      </c>
      <c r="O112" s="416"/>
      <c r="P112" s="416">
        <v>461908.61</v>
      </c>
      <c r="Q112" s="417"/>
      <c r="R112" s="418"/>
      <c r="S112" s="418"/>
      <c r="T112" s="326">
        <f t="shared" si="4"/>
        <v>9907581.4100000001</v>
      </c>
    </row>
    <row r="113" spans="1:20" s="314" customFormat="1" ht="41.1" customHeight="1" x14ac:dyDescent="0.25">
      <c r="A113" s="411">
        <f>IF(C113=0,0,Account!$H$2)</f>
        <v>45504</v>
      </c>
      <c r="B113" s="422">
        <v>45497</v>
      </c>
      <c r="C113" s="412" t="s">
        <v>1610</v>
      </c>
      <c r="D113" s="412" t="s">
        <v>1609</v>
      </c>
      <c r="E113" s="412" t="s">
        <v>1611</v>
      </c>
      <c r="F113" s="317" t="s">
        <v>763</v>
      </c>
      <c r="G113" s="412"/>
      <c r="H113" s="423"/>
      <c r="I113" s="318">
        <f t="shared" si="3"/>
        <v>3</v>
      </c>
      <c r="J113" s="425" t="s">
        <v>1612</v>
      </c>
      <c r="K113" s="351" t="s">
        <v>1613</v>
      </c>
      <c r="L113" s="413" t="str">
        <f>IF(N113=0,0,(INDEX(AccountCodes[ACCOUNT NAME],MATCH(M113,AccountCodes[PPSAS CODE],0))))</f>
        <v>Due to BIR - 2%</v>
      </c>
      <c r="M113" s="414">
        <f>IF(N113=0,"",INDEX(AccountCodes[PPSAS CODE],MATCH(N113,AccountCodes[NGAS CODE],0)))</f>
        <v>2020101004</v>
      </c>
      <c r="N113" s="415" t="s">
        <v>791</v>
      </c>
      <c r="O113" s="416"/>
      <c r="P113" s="416">
        <v>184763.44</v>
      </c>
      <c r="Q113" s="417"/>
      <c r="R113" s="418"/>
      <c r="S113" s="418"/>
      <c r="T113" s="326">
        <f t="shared" si="4"/>
        <v>9722817.9700000007</v>
      </c>
    </row>
    <row r="114" spans="1:20" s="314" customFormat="1" ht="41.1" customHeight="1" x14ac:dyDescent="0.25">
      <c r="A114" s="411">
        <f>IF(C114=0,0,Account!$H$2)</f>
        <v>45504</v>
      </c>
      <c r="B114" s="422">
        <v>45497</v>
      </c>
      <c r="C114" s="412" t="s">
        <v>1610</v>
      </c>
      <c r="D114" s="412" t="s">
        <v>1609</v>
      </c>
      <c r="E114" s="412" t="s">
        <v>1611</v>
      </c>
      <c r="F114" s="317" t="s">
        <v>763</v>
      </c>
      <c r="G114" s="412"/>
      <c r="H114" s="423"/>
      <c r="I114" s="318">
        <f t="shared" si="3"/>
        <v>4</v>
      </c>
      <c r="J114" s="425" t="s">
        <v>1612</v>
      </c>
      <c r="K114" s="351" t="s">
        <v>1613</v>
      </c>
      <c r="L114" s="413" t="str">
        <f>IF(N114=0,0,(INDEX(AccountCodes[ACCOUNT NAME],MATCH(M114,AccountCodes[PPSAS CODE],0))))</f>
        <v>Guaranty/Security Deposits Payable</v>
      </c>
      <c r="M114" s="414">
        <f>IF(N114=0,"",INDEX(AccountCodes[PPSAS CODE],MATCH(N114,AccountCodes[NGAS CODE],0)))</f>
        <v>2040104000</v>
      </c>
      <c r="N114" s="415" t="s">
        <v>618</v>
      </c>
      <c r="O114" s="416"/>
      <c r="P114" s="416">
        <v>890842.88</v>
      </c>
      <c r="Q114" s="417"/>
      <c r="R114" s="418"/>
      <c r="S114" s="418"/>
      <c r="T114" s="326">
        <f t="shared" si="4"/>
        <v>8831975.0899999999</v>
      </c>
    </row>
    <row r="115" spans="1:20" s="314" customFormat="1" ht="41.1" customHeight="1" x14ac:dyDescent="0.25">
      <c r="A115" s="411">
        <f>IF(C115=0,0,Account!$H$2)</f>
        <v>45504</v>
      </c>
      <c r="B115" s="422">
        <v>45497</v>
      </c>
      <c r="C115" s="412" t="s">
        <v>1610</v>
      </c>
      <c r="D115" s="412" t="s">
        <v>1609</v>
      </c>
      <c r="E115" s="412" t="s">
        <v>1611</v>
      </c>
      <c r="F115" s="317" t="s">
        <v>763</v>
      </c>
      <c r="G115" s="412"/>
      <c r="H115" s="423"/>
      <c r="I115" s="318">
        <f t="shared" si="3"/>
        <v>5</v>
      </c>
      <c r="J115" s="425" t="s">
        <v>1612</v>
      </c>
      <c r="K115" s="351" t="s">
        <v>1613</v>
      </c>
      <c r="L115" s="413" t="str">
        <f>IF(N115=0,0,(INDEX(AccountCodes[ACCOUNT NAME],MATCH(M115,AccountCodes[PPSAS CODE],0))))</f>
        <v>Advances to Contractors</v>
      </c>
      <c r="M115" s="414">
        <f>IF(N115=0,"",INDEX(AccountCodes[PPSAS CODE],MATCH(N115,AccountCodes[NGAS CODE],0)))</f>
        <v>1990201000</v>
      </c>
      <c r="N115" s="415" t="s">
        <v>600</v>
      </c>
      <c r="O115" s="416"/>
      <c r="P115" s="416">
        <v>1639042.39</v>
      </c>
      <c r="Q115" s="417"/>
      <c r="R115" s="418"/>
      <c r="S115" s="418"/>
      <c r="T115" s="326">
        <f t="shared" si="4"/>
        <v>7192932.7000000002</v>
      </c>
    </row>
    <row r="116" spans="1:20" s="314" customFormat="1" ht="41.1" customHeight="1" x14ac:dyDescent="0.25">
      <c r="A116" s="411">
        <f>IF(C116=0,0,Account!$H$2)</f>
        <v>45504</v>
      </c>
      <c r="B116" s="422">
        <v>45497</v>
      </c>
      <c r="C116" s="412" t="s">
        <v>1610</v>
      </c>
      <c r="D116" s="412" t="s">
        <v>1609</v>
      </c>
      <c r="E116" s="412" t="s">
        <v>1611</v>
      </c>
      <c r="F116" s="317" t="s">
        <v>763</v>
      </c>
      <c r="G116" s="412"/>
      <c r="H116" s="423"/>
      <c r="I116" s="318">
        <f t="shared" si="3"/>
        <v>6</v>
      </c>
      <c r="J116" s="425" t="s">
        <v>1612</v>
      </c>
      <c r="K116" s="351" t="s">
        <v>1613</v>
      </c>
      <c r="L116" s="413" t="str">
        <f>IF(N116=0,0,(INDEX(AccountCodes[ACCOUNT NAME],MATCH(M116,AccountCodes[PPSAS CODE],0))))</f>
        <v>Cash in Bank-Local Currency, Current Account - RO</v>
      </c>
      <c r="M116" s="414" t="str">
        <f>IF(N116=0,"",INDEX(AccountCodes[PPSAS CODE],MATCH(N116,AccountCodes[NGAS CODE],0)))</f>
        <v>1010202000RO</v>
      </c>
      <c r="N116" s="415" t="s">
        <v>1305</v>
      </c>
      <c r="O116" s="416"/>
      <c r="P116" s="416">
        <v>7170195.4900000002</v>
      </c>
      <c r="Q116" s="417"/>
      <c r="R116" s="418"/>
      <c r="S116" s="418"/>
      <c r="T116" s="326">
        <f t="shared" si="4"/>
        <v>22737.21</v>
      </c>
    </row>
    <row r="117" spans="1:20" s="314" customFormat="1" ht="41.1" customHeight="1" x14ac:dyDescent="0.25">
      <c r="A117" s="411">
        <f>IF(C117=0,0,Account!$H$2)</f>
        <v>45504</v>
      </c>
      <c r="B117" s="330">
        <v>45495</v>
      </c>
      <c r="C117" s="316" t="s">
        <v>1549</v>
      </c>
      <c r="D117" s="316" t="s">
        <v>1549</v>
      </c>
      <c r="E117" s="317"/>
      <c r="F117" s="317" t="s">
        <v>763</v>
      </c>
      <c r="G117" s="412"/>
      <c r="H117" s="423"/>
      <c r="I117" s="318">
        <f t="shared" si="3"/>
        <v>1</v>
      </c>
      <c r="J117" s="320" t="s">
        <v>1532</v>
      </c>
      <c r="K117" s="351" t="s">
        <v>1533</v>
      </c>
      <c r="L117" s="413" t="str">
        <f>IF(N117=0,0,(INDEX(AccountCodes[ACCOUNT NAME],MATCH(M117,AccountCodes[PPSAS CODE],0))))</f>
        <v>Cash in Bank-Local Currency, Current Account - RO</v>
      </c>
      <c r="M117" s="414" t="str">
        <f>IF(N117=0,"",INDEX(AccountCodes[PPSAS CODE],MATCH(N117,AccountCodes[NGAS CODE],0)))</f>
        <v>1010202000RO</v>
      </c>
      <c r="N117" s="323" t="s">
        <v>1305</v>
      </c>
      <c r="O117" s="328"/>
      <c r="P117" s="328">
        <v>22737.21</v>
      </c>
      <c r="Q117" s="431" t="s">
        <v>1471</v>
      </c>
      <c r="R117" s="418"/>
      <c r="S117" s="418"/>
      <c r="T117" s="326">
        <f t="shared" si="4"/>
        <v>0</v>
      </c>
    </row>
    <row r="118" spans="1:20" s="314" customFormat="1" ht="41.1" customHeight="1" x14ac:dyDescent="0.25">
      <c r="A118" s="411">
        <f>IF(C118=0,0,Account!$H$2)</f>
        <v>45504</v>
      </c>
      <c r="B118" s="422">
        <v>45503</v>
      </c>
      <c r="C118" s="412" t="s">
        <v>1622</v>
      </c>
      <c r="D118" s="412" t="s">
        <v>1609</v>
      </c>
      <c r="E118" s="412" t="s">
        <v>1623</v>
      </c>
      <c r="F118" s="317" t="s">
        <v>763</v>
      </c>
      <c r="G118" s="412"/>
      <c r="H118" s="423"/>
      <c r="I118" s="424">
        <f>IF(B118=0,0,IF(C118=C117,I117+1,1))</f>
        <v>1</v>
      </c>
      <c r="J118" s="425" t="s">
        <v>1624</v>
      </c>
      <c r="K118" s="425" t="s">
        <v>1625</v>
      </c>
      <c r="L118" s="413" t="str">
        <f>IF(N118=0,0,(INDEX(AccountCodes[ACCOUNT NAME],MATCH(M118,AccountCodes[PPSAS CODE],0))))</f>
        <v>Semi-Expendable Furniture and Fixtures</v>
      </c>
      <c r="M118" s="414">
        <f>IF(N118=0,"",INDEX(AccountCodes[PPSAS CODE],MATCH(N118,AccountCodes[NGAS CODE],0)))</f>
        <v>1040601000</v>
      </c>
      <c r="N118" s="415" t="s">
        <v>323</v>
      </c>
      <c r="O118" s="416">
        <v>7600</v>
      </c>
      <c r="P118" s="416"/>
      <c r="Q118" s="329" t="s">
        <v>1642</v>
      </c>
      <c r="R118" s="418"/>
      <c r="S118" s="418"/>
      <c r="T118" s="419">
        <f>T117+O118-P118</f>
        <v>7600</v>
      </c>
    </row>
    <row r="119" spans="1:20" s="314" customFormat="1" ht="41.1" customHeight="1" x14ac:dyDescent="0.25">
      <c r="A119" s="411">
        <f>IF(C119=0,0,Account!$H$2)</f>
        <v>45504</v>
      </c>
      <c r="B119" s="422">
        <v>45503</v>
      </c>
      <c r="C119" s="412" t="s">
        <v>1622</v>
      </c>
      <c r="D119" s="412" t="s">
        <v>1609</v>
      </c>
      <c r="E119" s="412" t="s">
        <v>1623</v>
      </c>
      <c r="F119" s="317" t="s">
        <v>763</v>
      </c>
      <c r="G119" s="412"/>
      <c r="H119" s="423"/>
      <c r="I119" s="424">
        <f t="shared" ref="I119:I121" si="5">IF(B119=0,0,IF(C119=C118,I118+1,1))</f>
        <v>2</v>
      </c>
      <c r="J119" s="425" t="s">
        <v>1624</v>
      </c>
      <c r="K119" s="425" t="s">
        <v>1625</v>
      </c>
      <c r="L119" s="413" t="str">
        <f>IF(N119=0,0,(INDEX(AccountCodes[ACCOUNT NAME],MATCH(M119,AccountCodes[PPSAS CODE],0))))</f>
        <v>Due to BIR - 1%</v>
      </c>
      <c r="M119" s="414">
        <f>IF(N119=0,"",INDEX(AccountCodes[PPSAS CODE],MATCH(N119,AccountCodes[NGAS CODE],0)))</f>
        <v>2020101005</v>
      </c>
      <c r="N119" s="415" t="s">
        <v>793</v>
      </c>
      <c r="O119" s="416"/>
      <c r="P119" s="416">
        <v>67.86</v>
      </c>
      <c r="Q119" s="417"/>
      <c r="R119" s="418"/>
      <c r="S119" s="418"/>
      <c r="T119" s="419">
        <f t="shared" ref="T119:T130" si="6">T118+O119-P119</f>
        <v>7532.14</v>
      </c>
    </row>
    <row r="120" spans="1:20" s="314" customFormat="1" ht="41.1" customHeight="1" x14ac:dyDescent="0.25">
      <c r="A120" s="411">
        <f>IF(C120=0,0,Account!$H$2)</f>
        <v>45504</v>
      </c>
      <c r="B120" s="422">
        <v>45503</v>
      </c>
      <c r="C120" s="412" t="s">
        <v>1622</v>
      </c>
      <c r="D120" s="412" t="s">
        <v>1609</v>
      </c>
      <c r="E120" s="412" t="s">
        <v>1623</v>
      </c>
      <c r="F120" s="317" t="s">
        <v>763</v>
      </c>
      <c r="G120" s="412"/>
      <c r="H120" s="423"/>
      <c r="I120" s="424">
        <f t="shared" si="5"/>
        <v>3</v>
      </c>
      <c r="J120" s="425" t="s">
        <v>1624</v>
      </c>
      <c r="K120" s="425" t="s">
        <v>1625</v>
      </c>
      <c r="L120" s="413" t="str">
        <f>IF(N120=0,0,(INDEX(AccountCodes[ACCOUNT NAME],MATCH(M120,AccountCodes[PPSAS CODE],0))))</f>
        <v>Due to BIR - 5%</v>
      </c>
      <c r="M120" s="414">
        <f>IF(N120=0,"",INDEX(AccountCodes[PPSAS CODE],MATCH(N120,AccountCodes[NGAS CODE],0)))</f>
        <v>2020101002</v>
      </c>
      <c r="N120" s="415" t="s">
        <v>787</v>
      </c>
      <c r="O120" s="416"/>
      <c r="P120" s="416">
        <v>339.29</v>
      </c>
      <c r="Q120" s="417"/>
      <c r="R120" s="418"/>
      <c r="S120" s="418"/>
      <c r="T120" s="419">
        <f t="shared" si="6"/>
        <v>7192.85</v>
      </c>
    </row>
    <row r="121" spans="1:20" s="314" customFormat="1" ht="41.1" customHeight="1" x14ac:dyDescent="0.25">
      <c r="A121" s="411">
        <f>IF(C121=0,0,Account!$H$2)</f>
        <v>45504</v>
      </c>
      <c r="B121" s="422">
        <v>45503</v>
      </c>
      <c r="C121" s="412" t="s">
        <v>1622</v>
      </c>
      <c r="D121" s="412" t="s">
        <v>1609</v>
      </c>
      <c r="E121" s="412" t="s">
        <v>1623</v>
      </c>
      <c r="F121" s="317" t="s">
        <v>763</v>
      </c>
      <c r="G121" s="412"/>
      <c r="H121" s="423"/>
      <c r="I121" s="424">
        <f t="shared" si="5"/>
        <v>4</v>
      </c>
      <c r="J121" s="425" t="s">
        <v>1624</v>
      </c>
      <c r="K121" s="425" t="s">
        <v>1625</v>
      </c>
      <c r="L121" s="413" t="str">
        <f>IF(N121=0,0,(INDEX(AccountCodes[ACCOUNT NAME],MATCH(M121,AccountCodes[PPSAS CODE],0))))</f>
        <v>Cash in Bank-Local Currency, Current Account - RO</v>
      </c>
      <c r="M121" s="414" t="str">
        <f>IF(N121=0,"",INDEX(AccountCodes[PPSAS CODE],MATCH(N121,AccountCodes[NGAS CODE],0)))</f>
        <v>1010202000RO</v>
      </c>
      <c r="N121" s="415" t="s">
        <v>1305</v>
      </c>
      <c r="O121" s="416"/>
      <c r="P121" s="416">
        <v>7192.85</v>
      </c>
      <c r="Q121" s="417"/>
      <c r="R121" s="418"/>
      <c r="S121" s="418"/>
      <c r="T121" s="419">
        <f t="shared" si="6"/>
        <v>0</v>
      </c>
    </row>
    <row r="122" spans="1:20" s="314" customFormat="1" ht="65.25" customHeight="1" x14ac:dyDescent="0.25">
      <c r="A122" s="411">
        <f>IF(C122=0,0,Account!$H$2)</f>
        <v>45504</v>
      </c>
      <c r="B122" s="422">
        <v>45504</v>
      </c>
      <c r="C122" s="412" t="s">
        <v>1626</v>
      </c>
      <c r="D122" s="412" t="s">
        <v>1627</v>
      </c>
      <c r="E122" s="412"/>
      <c r="F122" s="317" t="s">
        <v>763</v>
      </c>
      <c r="G122" s="412"/>
      <c r="H122" s="423"/>
      <c r="I122" s="424">
        <f t="shared" ref="I122:I131" si="7">IF(B122=0,0,IF(C122=C121,I121+1,1))</f>
        <v>1</v>
      </c>
      <c r="J122" s="425" t="s">
        <v>1628</v>
      </c>
      <c r="K122" s="425" t="s">
        <v>1629</v>
      </c>
      <c r="L122" s="413" t="str">
        <f>IF(N122=0,0,(INDEX(AccountCodes[ACCOUNT NAME],MATCH(M122,AccountCodes[PPSAS CODE],0))))</f>
        <v>Due to BIR - 5%</v>
      </c>
      <c r="M122" s="414">
        <f>IF(N122=0,"",INDEX(AccountCodes[PPSAS CODE],MATCH(N122,AccountCodes[NGAS CODE],0)))</f>
        <v>2020101002</v>
      </c>
      <c r="N122" s="415" t="s">
        <v>787</v>
      </c>
      <c r="O122" s="416">
        <v>16337.5</v>
      </c>
      <c r="P122" s="416"/>
      <c r="Q122" s="417" t="s">
        <v>1650</v>
      </c>
      <c r="R122" s="418"/>
      <c r="S122" s="418"/>
      <c r="T122" s="419">
        <f t="shared" si="6"/>
        <v>16337.5</v>
      </c>
    </row>
    <row r="123" spans="1:20" s="314" customFormat="1" ht="66.75" customHeight="1" x14ac:dyDescent="0.25">
      <c r="A123" s="411">
        <f>IF(C123=0,0,Account!$H$2)</f>
        <v>45504</v>
      </c>
      <c r="B123" s="422">
        <v>45504</v>
      </c>
      <c r="C123" s="412" t="s">
        <v>1626</v>
      </c>
      <c r="D123" s="412" t="s">
        <v>1627</v>
      </c>
      <c r="E123" s="412"/>
      <c r="F123" s="317" t="s">
        <v>763</v>
      </c>
      <c r="G123" s="412"/>
      <c r="H123" s="423"/>
      <c r="I123" s="424">
        <f t="shared" si="7"/>
        <v>2</v>
      </c>
      <c r="J123" s="425" t="s">
        <v>1628</v>
      </c>
      <c r="K123" s="425" t="s">
        <v>1629</v>
      </c>
      <c r="L123" s="413" t="str">
        <f>IF(N123=0,0,(INDEX(AccountCodes[ACCOUNT NAME],MATCH(M123,AccountCodes[PPSAS CODE],0))))</f>
        <v>Cash in Bank-Local Currency, Current Account - RO</v>
      </c>
      <c r="M123" s="414" t="str">
        <f>IF(N123=0,"",INDEX(AccountCodes[PPSAS CODE],MATCH(N123,AccountCodes[NGAS CODE],0)))</f>
        <v>1010202000RO</v>
      </c>
      <c r="N123" s="415" t="s">
        <v>1305</v>
      </c>
      <c r="O123" s="416"/>
      <c r="P123" s="416">
        <v>16337.5</v>
      </c>
      <c r="Q123" s="417"/>
      <c r="R123" s="418"/>
      <c r="S123" s="418"/>
      <c r="T123" s="419">
        <f t="shared" si="6"/>
        <v>0</v>
      </c>
    </row>
    <row r="124" spans="1:20" s="314" customFormat="1" ht="41.1" customHeight="1" x14ac:dyDescent="0.25">
      <c r="A124" s="411">
        <f>IF(C124=0,0,Account!$H$2)</f>
        <v>45504</v>
      </c>
      <c r="B124" s="422">
        <v>45504</v>
      </c>
      <c r="C124" s="412" t="s">
        <v>1630</v>
      </c>
      <c r="D124" s="412" t="s">
        <v>1631</v>
      </c>
      <c r="E124" s="412"/>
      <c r="F124" s="317" t="s">
        <v>763</v>
      </c>
      <c r="G124" s="412"/>
      <c r="H124" s="423"/>
      <c r="I124" s="424">
        <f t="shared" si="7"/>
        <v>1</v>
      </c>
      <c r="J124" s="425" t="s">
        <v>1628</v>
      </c>
      <c r="K124" s="425" t="s">
        <v>1632</v>
      </c>
      <c r="L124" s="413" t="str">
        <f>IF(N124=0,0,(INDEX(AccountCodes[ACCOUNT NAME],MATCH(M124,AccountCodes[PPSAS CODE],0))))</f>
        <v>Due to BIR - 1%</v>
      </c>
      <c r="M124" s="414">
        <f>IF(N124=0,"",INDEX(AccountCodes[PPSAS CODE],MATCH(N124,AccountCodes[NGAS CODE],0)))</f>
        <v>2020101005</v>
      </c>
      <c r="N124" s="415" t="s">
        <v>793</v>
      </c>
      <c r="O124" s="416">
        <v>66604.78</v>
      </c>
      <c r="P124" s="416"/>
      <c r="Q124" s="417" t="s">
        <v>1653</v>
      </c>
      <c r="R124" s="418"/>
      <c r="S124" s="418"/>
      <c r="T124" s="419">
        <f t="shared" si="6"/>
        <v>66604.78</v>
      </c>
    </row>
    <row r="125" spans="1:20" s="314" customFormat="1" ht="41.1" customHeight="1" x14ac:dyDescent="0.25">
      <c r="A125" s="411">
        <f>IF(C125=0,0,Account!$H$2)</f>
        <v>45504</v>
      </c>
      <c r="B125" s="422">
        <v>45504</v>
      </c>
      <c r="C125" s="412" t="s">
        <v>1630</v>
      </c>
      <c r="D125" s="412" t="s">
        <v>1631</v>
      </c>
      <c r="E125" s="412"/>
      <c r="F125" s="317" t="s">
        <v>763</v>
      </c>
      <c r="G125" s="412"/>
      <c r="H125" s="423"/>
      <c r="I125" s="424">
        <f t="shared" si="7"/>
        <v>2</v>
      </c>
      <c r="J125" s="425" t="s">
        <v>1628</v>
      </c>
      <c r="K125" s="425" t="s">
        <v>1632</v>
      </c>
      <c r="L125" s="413" t="str">
        <f>IF(N125=0,0,(INDEX(AccountCodes[ACCOUNT NAME],MATCH(M125,AccountCodes[PPSAS CODE],0))))</f>
        <v>Due to BIR - 2%</v>
      </c>
      <c r="M125" s="414">
        <f>IF(N125=0,"",INDEX(AccountCodes[PPSAS CODE],MATCH(N125,AccountCodes[NGAS CODE],0)))</f>
        <v>2020101004</v>
      </c>
      <c r="N125" s="415" t="s">
        <v>791</v>
      </c>
      <c r="O125" s="416">
        <v>293363.59000000003</v>
      </c>
      <c r="P125" s="416"/>
      <c r="Q125" s="417"/>
      <c r="R125" s="418"/>
      <c r="S125" s="418"/>
      <c r="T125" s="419">
        <f t="shared" si="6"/>
        <v>359968.37</v>
      </c>
    </row>
    <row r="126" spans="1:20" s="314" customFormat="1" ht="41.1" customHeight="1" x14ac:dyDescent="0.25">
      <c r="A126" s="411">
        <f>IF(C126=0,0,Account!$H$2)</f>
        <v>45504</v>
      </c>
      <c r="B126" s="422">
        <v>45504</v>
      </c>
      <c r="C126" s="412" t="s">
        <v>1630</v>
      </c>
      <c r="D126" s="412" t="s">
        <v>1631</v>
      </c>
      <c r="E126" s="412"/>
      <c r="F126" s="317" t="s">
        <v>763</v>
      </c>
      <c r="G126" s="412"/>
      <c r="H126" s="423"/>
      <c r="I126" s="424">
        <f t="shared" si="7"/>
        <v>3</v>
      </c>
      <c r="J126" s="425" t="s">
        <v>1628</v>
      </c>
      <c r="K126" s="425" t="s">
        <v>1632</v>
      </c>
      <c r="L126" s="413" t="str">
        <f>IF(N126=0,0,(INDEX(AccountCodes[ACCOUNT NAME],MATCH(M126,AccountCodes[PPSAS CODE],0))))</f>
        <v>Cash in Bank-Local Currency, Current Account - RO</v>
      </c>
      <c r="M126" s="414" t="str">
        <f>IF(N126=0,"",INDEX(AccountCodes[PPSAS CODE],MATCH(N126,AccountCodes[NGAS CODE],0)))</f>
        <v>1010202000RO</v>
      </c>
      <c r="N126" s="415" t="s">
        <v>1305</v>
      </c>
      <c r="O126" s="416"/>
      <c r="P126" s="416">
        <v>359968.37</v>
      </c>
      <c r="Q126" s="417"/>
      <c r="R126" s="418"/>
      <c r="S126" s="418"/>
      <c r="T126" s="419">
        <f t="shared" si="6"/>
        <v>0</v>
      </c>
    </row>
    <row r="127" spans="1:20" s="314" customFormat="1" ht="41.1" customHeight="1" x14ac:dyDescent="0.25">
      <c r="A127" s="411">
        <f>IF(C127=0,0,Account!$H$2)</f>
        <v>45504</v>
      </c>
      <c r="B127" s="422">
        <v>45504</v>
      </c>
      <c r="C127" s="412" t="s">
        <v>1633</v>
      </c>
      <c r="D127" s="412" t="s">
        <v>1634</v>
      </c>
      <c r="E127" s="412"/>
      <c r="F127" s="317" t="s">
        <v>763</v>
      </c>
      <c r="G127" s="412"/>
      <c r="H127" s="423"/>
      <c r="I127" s="424">
        <f t="shared" si="7"/>
        <v>1</v>
      </c>
      <c r="J127" s="425" t="s">
        <v>1628</v>
      </c>
      <c r="K127" s="425" t="s">
        <v>1629</v>
      </c>
      <c r="L127" s="413" t="str">
        <f>IF(N127=0,0,(INDEX(AccountCodes[ACCOUNT NAME],MATCH(M127,AccountCodes[PPSAS CODE],0))))</f>
        <v>Due to BIR - 5%</v>
      </c>
      <c r="M127" s="414">
        <f>IF(N127=0,"",INDEX(AccountCodes[PPSAS CODE],MATCH(N127,AccountCodes[NGAS CODE],0)))</f>
        <v>2020101002</v>
      </c>
      <c r="N127" s="415" t="s">
        <v>787</v>
      </c>
      <c r="O127" s="416">
        <v>1048775.3700000001</v>
      </c>
      <c r="P127" s="416"/>
      <c r="Q127" s="417" t="s">
        <v>1641</v>
      </c>
      <c r="R127" s="418"/>
      <c r="S127" s="418"/>
      <c r="T127" s="419">
        <f t="shared" si="6"/>
        <v>1048775.3700000001</v>
      </c>
    </row>
    <row r="128" spans="1:20" s="314" customFormat="1" ht="41.1" customHeight="1" x14ac:dyDescent="0.25">
      <c r="A128" s="411">
        <f>IF(C128=0,0,Account!$H$2)</f>
        <v>45504</v>
      </c>
      <c r="B128" s="422">
        <v>45504</v>
      </c>
      <c r="C128" s="412" t="s">
        <v>1633</v>
      </c>
      <c r="D128" s="412" t="s">
        <v>1634</v>
      </c>
      <c r="E128" s="412"/>
      <c r="F128" s="317" t="s">
        <v>763</v>
      </c>
      <c r="G128" s="412"/>
      <c r="H128" s="423"/>
      <c r="I128" s="424">
        <f t="shared" si="7"/>
        <v>2</v>
      </c>
      <c r="J128" s="425" t="s">
        <v>1628</v>
      </c>
      <c r="K128" s="425" t="s">
        <v>1629</v>
      </c>
      <c r="L128" s="413" t="str">
        <f>IF(N128=0,0,(INDEX(AccountCodes[ACCOUNT NAME],MATCH(M128,AccountCodes[PPSAS CODE],0))))</f>
        <v>Cash in Bank-Local Currency, Current Account - RO</v>
      </c>
      <c r="M128" s="414" t="str">
        <f>IF(N128=0,"",INDEX(AccountCodes[PPSAS CODE],MATCH(N128,AccountCodes[NGAS CODE],0)))</f>
        <v>1010202000RO</v>
      </c>
      <c r="N128" s="415" t="s">
        <v>1305</v>
      </c>
      <c r="O128" s="416"/>
      <c r="P128" s="416">
        <v>1048775.3700000001</v>
      </c>
      <c r="Q128" s="417"/>
      <c r="R128" s="418"/>
      <c r="S128" s="418"/>
      <c r="T128" s="419">
        <f t="shared" si="6"/>
        <v>0</v>
      </c>
    </row>
    <row r="129" spans="1:20" s="314" customFormat="1" ht="41.1" customHeight="1" x14ac:dyDescent="0.25">
      <c r="A129" s="411">
        <f>IF(C129=0,0,Account!$H$2)</f>
        <v>45504</v>
      </c>
      <c r="B129" s="422">
        <v>45504</v>
      </c>
      <c r="C129" s="412" t="s">
        <v>1635</v>
      </c>
      <c r="D129" s="412" t="s">
        <v>1636</v>
      </c>
      <c r="E129" s="412"/>
      <c r="F129" s="317" t="s">
        <v>763</v>
      </c>
      <c r="G129" s="412"/>
      <c r="H129" s="423"/>
      <c r="I129" s="424">
        <f t="shared" si="7"/>
        <v>1</v>
      </c>
      <c r="J129" s="425" t="s">
        <v>1628</v>
      </c>
      <c r="K129" s="425" t="s">
        <v>1637</v>
      </c>
      <c r="L129" s="413" t="str">
        <f>IF(N129=0,0,(INDEX(AccountCodes[ACCOUNT NAME],MATCH(M129,AccountCodes[PPSAS CODE],0))))</f>
        <v>Due to BIR - 3%</v>
      </c>
      <c r="M129" s="414">
        <f>IF(N129=0,"",INDEX(AccountCodes[PPSAS CODE],MATCH(N129,AccountCodes[NGAS CODE],0)))</f>
        <v>2020101003</v>
      </c>
      <c r="N129" s="415" t="s">
        <v>789</v>
      </c>
      <c r="O129" s="416">
        <v>792</v>
      </c>
      <c r="P129" s="416"/>
      <c r="Q129" s="417" t="s">
        <v>1651</v>
      </c>
      <c r="R129" s="418"/>
      <c r="S129" s="418"/>
      <c r="T129" s="419">
        <f t="shared" si="6"/>
        <v>792</v>
      </c>
    </row>
    <row r="130" spans="1:20" s="314" customFormat="1" ht="41.1" customHeight="1" x14ac:dyDescent="0.25">
      <c r="A130" s="411">
        <f>IF(C130=0,0,Account!$H$2)</f>
        <v>45504</v>
      </c>
      <c r="B130" s="422">
        <v>45504</v>
      </c>
      <c r="C130" s="412" t="s">
        <v>1635</v>
      </c>
      <c r="D130" s="412" t="s">
        <v>1636</v>
      </c>
      <c r="E130" s="412"/>
      <c r="F130" s="317" t="s">
        <v>763</v>
      </c>
      <c r="G130" s="412"/>
      <c r="H130" s="423"/>
      <c r="I130" s="424">
        <f t="shared" si="7"/>
        <v>2</v>
      </c>
      <c r="J130" s="425" t="s">
        <v>1628</v>
      </c>
      <c r="K130" s="425" t="s">
        <v>1637</v>
      </c>
      <c r="L130" s="413" t="str">
        <f>IF(N130=0,0,(INDEX(AccountCodes[ACCOUNT NAME],MATCH(M130,AccountCodes[PPSAS CODE],0))))</f>
        <v>Cash in Bank-Local Currency, Current Account - RO</v>
      </c>
      <c r="M130" s="414" t="str">
        <f>IF(N130=0,"",INDEX(AccountCodes[PPSAS CODE],MATCH(N130,AccountCodes[NGAS CODE],0)))</f>
        <v>1010202000RO</v>
      </c>
      <c r="N130" s="415" t="s">
        <v>1305</v>
      </c>
      <c r="O130" s="416"/>
      <c r="P130" s="416">
        <v>792</v>
      </c>
      <c r="Q130" s="417"/>
      <c r="R130" s="418"/>
      <c r="S130" s="418"/>
      <c r="T130" s="419">
        <f t="shared" si="6"/>
        <v>0</v>
      </c>
    </row>
    <row r="131" spans="1:20" s="332" customFormat="1" ht="17.100000000000001" customHeight="1" thickBot="1" x14ac:dyDescent="0.3">
      <c r="A131" s="352">
        <f>IF(C131=0,0,Account!$H$2)</f>
        <v>0</v>
      </c>
      <c r="B131" s="353"/>
      <c r="C131" s="354"/>
      <c r="D131" s="355"/>
      <c r="E131" s="355"/>
      <c r="F131" s="354"/>
      <c r="G131" s="354"/>
      <c r="H131" s="356"/>
      <c r="I131" s="424">
        <f t="shared" si="7"/>
        <v>0</v>
      </c>
      <c r="J131" s="357"/>
      <c r="K131" s="357"/>
      <c r="L131" s="358"/>
      <c r="M131" s="359"/>
      <c r="N131" s="360" t="s">
        <v>106</v>
      </c>
      <c r="O131" s="361">
        <f>SUBTOTAL(109,O14:O130)</f>
        <v>36184808.469999999</v>
      </c>
      <c r="P131" s="361">
        <f>SUBTOTAL(109,P14:P130)</f>
        <v>36184808.469999999</v>
      </c>
      <c r="Q131" s="362"/>
      <c r="R131" s="363"/>
      <c r="S131" s="363"/>
      <c r="T131" s="419">
        <f>T130</f>
        <v>0</v>
      </c>
    </row>
    <row r="132" spans="1:20" ht="19.5" thickBot="1" x14ac:dyDescent="0.3">
      <c r="B132" s="441" t="s">
        <v>1302</v>
      </c>
      <c r="C132" s="442"/>
      <c r="D132" s="442"/>
      <c r="E132" s="442"/>
      <c r="F132" s="442"/>
      <c r="G132" s="442"/>
      <c r="H132" s="442"/>
      <c r="I132" s="442"/>
      <c r="J132" s="442"/>
      <c r="K132" s="442"/>
      <c r="L132" s="442"/>
      <c r="M132" s="442"/>
      <c r="N132" s="442"/>
      <c r="O132" s="442"/>
      <c r="P132" s="442"/>
      <c r="Q132" s="442"/>
      <c r="R132" s="442"/>
      <c r="S132" s="442"/>
      <c r="T132" s="443"/>
    </row>
    <row r="133" spans="1:20" x14ac:dyDescent="0.25">
      <c r="B133" s="444" t="s">
        <v>1485</v>
      </c>
      <c r="C133" s="445"/>
      <c r="D133" s="445"/>
      <c r="E133" s="445"/>
      <c r="F133" s="445"/>
      <c r="G133" s="445"/>
      <c r="H133" s="445"/>
      <c r="I133" s="445"/>
      <c r="J133" s="445"/>
      <c r="K133" s="445"/>
      <c r="L133" s="445"/>
      <c r="M133" s="445"/>
      <c r="N133" s="445"/>
      <c r="O133" s="445"/>
      <c r="P133" s="445"/>
      <c r="Q133" s="445"/>
      <c r="R133" s="445"/>
      <c r="S133" s="445"/>
      <c r="T133" s="446"/>
    </row>
    <row r="134" spans="1:20" x14ac:dyDescent="0.25">
      <c r="B134" s="444" t="s">
        <v>1484</v>
      </c>
      <c r="C134" s="445"/>
      <c r="D134" s="445"/>
      <c r="E134" s="445"/>
      <c r="F134" s="445"/>
      <c r="G134" s="445"/>
      <c r="H134" s="445"/>
      <c r="I134" s="445"/>
      <c r="J134" s="445"/>
      <c r="K134" s="445"/>
      <c r="L134" s="445"/>
      <c r="M134" s="445"/>
      <c r="N134" s="445"/>
      <c r="O134" s="445"/>
      <c r="P134" s="445"/>
      <c r="Q134" s="445"/>
      <c r="R134" s="445"/>
      <c r="S134" s="445"/>
      <c r="T134" s="446"/>
    </row>
    <row r="135" spans="1:20" x14ac:dyDescent="0.25">
      <c r="B135" s="444" t="s">
        <v>1303</v>
      </c>
      <c r="C135" s="445"/>
      <c r="D135" s="445"/>
      <c r="E135" s="445"/>
      <c r="F135" s="445"/>
      <c r="G135" s="445"/>
      <c r="H135" s="445"/>
      <c r="I135" s="445"/>
      <c r="J135" s="445"/>
      <c r="K135" s="445"/>
      <c r="L135" s="445"/>
      <c r="M135" s="445"/>
      <c r="N135" s="445"/>
      <c r="O135" s="445"/>
      <c r="P135" s="445"/>
      <c r="Q135" s="445"/>
      <c r="R135" s="445"/>
      <c r="S135" s="445"/>
      <c r="T135" s="446"/>
    </row>
    <row r="136" spans="1:20" x14ac:dyDescent="0.25">
      <c r="B136" s="227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228"/>
    </row>
    <row r="137" spans="1:20" x14ac:dyDescent="0.25">
      <c r="B137" s="227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228"/>
    </row>
    <row r="138" spans="1:20" x14ac:dyDescent="0.25">
      <c r="B138" s="227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228"/>
    </row>
    <row r="139" spans="1:20" x14ac:dyDescent="0.25">
      <c r="B139" s="227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228"/>
    </row>
    <row r="140" spans="1:20" x14ac:dyDescent="0.25">
      <c r="B140" s="447" t="s">
        <v>1310</v>
      </c>
      <c r="C140" s="448"/>
      <c r="D140" s="448"/>
      <c r="E140" s="448"/>
      <c r="F140" s="448"/>
      <c r="G140" s="448"/>
      <c r="H140" s="448"/>
      <c r="I140" s="448"/>
      <c r="J140" s="448"/>
      <c r="K140" s="448"/>
      <c r="L140" s="448"/>
      <c r="M140" s="448"/>
      <c r="N140" s="448"/>
      <c r="O140" s="448"/>
      <c r="P140" s="448"/>
      <c r="Q140" s="448"/>
      <c r="R140" s="448"/>
      <c r="S140" s="448"/>
      <c r="T140" s="449"/>
    </row>
    <row r="141" spans="1:20" x14ac:dyDescent="0.25">
      <c r="B141" s="434" t="s">
        <v>1300</v>
      </c>
      <c r="C141" s="435"/>
      <c r="D141" s="435"/>
      <c r="E141" s="435"/>
      <c r="F141" s="435"/>
      <c r="G141" s="435"/>
      <c r="H141" s="435"/>
      <c r="I141" s="435"/>
      <c r="J141" s="435"/>
      <c r="K141" s="435"/>
      <c r="L141" s="435"/>
      <c r="M141" s="435"/>
      <c r="N141" s="435"/>
      <c r="O141" s="435"/>
      <c r="P141" s="435"/>
      <c r="Q141" s="435"/>
      <c r="R141" s="435"/>
      <c r="S141" s="435"/>
      <c r="T141" s="436"/>
    </row>
    <row r="142" spans="1:20" x14ac:dyDescent="0.25">
      <c r="B142" s="434" t="s">
        <v>1311</v>
      </c>
      <c r="C142" s="435"/>
      <c r="D142" s="435"/>
      <c r="E142" s="435"/>
      <c r="F142" s="435"/>
      <c r="G142" s="435"/>
      <c r="H142" s="435"/>
      <c r="I142" s="435"/>
      <c r="J142" s="435"/>
      <c r="K142" s="435"/>
      <c r="L142" s="435"/>
      <c r="M142" s="435"/>
      <c r="N142" s="435"/>
      <c r="O142" s="435"/>
      <c r="P142" s="435"/>
      <c r="Q142" s="435"/>
      <c r="R142" s="435"/>
      <c r="S142" s="435"/>
      <c r="T142" s="436"/>
    </row>
    <row r="143" spans="1:20" x14ac:dyDescent="0.25">
      <c r="B143" s="434" t="s">
        <v>1301</v>
      </c>
      <c r="C143" s="435"/>
      <c r="D143" s="435"/>
      <c r="E143" s="435"/>
      <c r="F143" s="435"/>
      <c r="G143" s="435"/>
      <c r="H143" s="435"/>
      <c r="I143" s="435"/>
      <c r="J143" s="435"/>
      <c r="K143" s="435"/>
      <c r="L143" s="435"/>
      <c r="M143" s="435"/>
      <c r="N143" s="435"/>
      <c r="O143" s="435"/>
      <c r="P143" s="435"/>
      <c r="Q143" s="435"/>
      <c r="R143" s="435"/>
      <c r="S143" s="435"/>
      <c r="T143" s="436"/>
    </row>
    <row r="144" spans="1:20" ht="16.5" thickBot="1" x14ac:dyDescent="0.25">
      <c r="B144" s="437"/>
      <c r="C144" s="438"/>
      <c r="D144" s="438"/>
      <c r="E144" s="438"/>
      <c r="F144" s="438"/>
      <c r="G144" s="438"/>
      <c r="H144" s="438"/>
      <c r="I144" s="438"/>
      <c r="J144" s="438"/>
      <c r="K144" s="438"/>
      <c r="L144" s="438"/>
      <c r="M144" s="438"/>
      <c r="N144" s="438"/>
      <c r="O144" s="438"/>
      <c r="P144" s="438"/>
      <c r="Q144" s="438"/>
      <c r="R144" s="438"/>
      <c r="S144" s="438"/>
      <c r="T144" s="439"/>
    </row>
  </sheetData>
  <sheetProtection autoFilter="0"/>
  <mergeCells count="11">
    <mergeCell ref="B141:T141"/>
    <mergeCell ref="B142:T142"/>
    <mergeCell ref="B143:T143"/>
    <mergeCell ref="B144:T144"/>
    <mergeCell ref="B7:T7"/>
    <mergeCell ref="B8:T8"/>
    <mergeCell ref="B132:T132"/>
    <mergeCell ref="B133:T133"/>
    <mergeCell ref="B134:T134"/>
    <mergeCell ref="B135:T135"/>
    <mergeCell ref="B140:T140"/>
  </mergeCells>
  <phoneticPr fontId="22" type="noConversion"/>
  <dataValidations count="1">
    <dataValidation type="date" allowBlank="1" showErrorMessage="1" prompt="Input Date Only" sqref="B14:B131" xr:uid="{00000000-0002-0000-0300-000000000000}">
      <formula1>28299</formula1>
      <formula2>401942</formula2>
    </dataValidation>
  </dataValidations>
  <pageMargins left="0" right="0" top="0.99" bottom="0.75" header="0.118110236220472" footer="0.12"/>
  <pageSetup paperSize="256" scale="38" orientation="landscape" horizontalDpi="300" verticalDpi="300" r:id="rId1"/>
  <headerFooter>
    <oddHeader>&amp;L&amp;G</oddHeader>
    <oddFooter>&amp;L&amp;8&amp;G
&amp;"Cambria,Italic"BOT-PIMO-EXT-Form05 Rev.00&amp;C&amp;Pof&amp;N&amp;R&amp;8&amp;G</oddFooter>
  </headerFooter>
  <rowBreaks count="3" manualBreakCount="3">
    <brk id="41" min="1" max="19" man="1"/>
    <brk id="69" min="1" max="19" man="1"/>
    <brk id="96" min="1" max="19" man="1"/>
  </rowBreaks>
  <drawing r:id="rId2"/>
  <legacyDrawingHF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2:Q100"/>
  <sheetViews>
    <sheetView showZeros="0" tabSelected="1" view="pageBreakPreview" topLeftCell="F82" zoomScale="85" zoomScaleNormal="53" zoomScaleSheetLayoutView="85" workbookViewId="0">
      <selection activeCell="U91" sqref="U91"/>
    </sheetView>
  </sheetViews>
  <sheetFormatPr defaultColWidth="9" defaultRowHeight="18.75" x14ac:dyDescent="0.25"/>
  <cols>
    <col min="1" max="1" width="11" style="91" customWidth="1"/>
    <col min="2" max="3" width="14.25" style="91" customWidth="1"/>
    <col min="4" max="4" width="35.375" style="91" customWidth="1"/>
    <col min="5" max="5" width="128.125" style="91" customWidth="1"/>
    <col min="6" max="6" width="8.75" style="138" customWidth="1"/>
    <col min="7" max="7" width="10.125" style="138" customWidth="1"/>
    <col min="8" max="8" width="8.125" style="138" customWidth="1"/>
    <col min="9" max="9" width="13.75" style="92" customWidth="1"/>
    <col min="10" max="10" width="17.625" style="384" customWidth="1"/>
    <col min="11" max="11" width="17.75" style="589" customWidth="1"/>
    <col min="12" max="12" width="17.125" style="91" customWidth="1"/>
    <col min="13" max="13" width="14.875" style="91" customWidth="1"/>
    <col min="14" max="14" width="15" style="91" customWidth="1"/>
    <col min="15" max="15" width="15.875" style="91" customWidth="1"/>
    <col min="16" max="16" width="16" style="384" customWidth="1"/>
    <col min="17" max="17" width="21.875" style="91" customWidth="1"/>
    <col min="18" max="16384" width="9" style="91"/>
  </cols>
  <sheetData>
    <row r="2" spans="1:17" s="85" customFormat="1" ht="35.25" customHeight="1" x14ac:dyDescent="0.25">
      <c r="A2" s="215" t="s">
        <v>172</v>
      </c>
      <c r="B2" s="83"/>
      <c r="C2" s="83"/>
      <c r="D2" s="83"/>
      <c r="E2" s="83"/>
      <c r="F2" s="83"/>
      <c r="G2" s="83"/>
      <c r="H2" s="214"/>
      <c r="I2" s="83"/>
      <c r="J2" s="383"/>
      <c r="K2" s="579"/>
      <c r="L2" s="83"/>
      <c r="M2" s="83"/>
      <c r="N2" s="83"/>
      <c r="O2" s="83"/>
      <c r="P2" s="383"/>
    </row>
    <row r="3" spans="1:17" s="85" customFormat="1" ht="15.75" customHeight="1" x14ac:dyDescent="0.25">
      <c r="A3" s="217">
        <f>Account!$H$2</f>
        <v>45504</v>
      </c>
      <c r="B3" s="83"/>
      <c r="C3" s="83"/>
      <c r="D3" s="83"/>
      <c r="E3" s="83"/>
      <c r="F3" s="83"/>
      <c r="G3" s="83"/>
      <c r="H3" s="216"/>
      <c r="I3" s="83"/>
      <c r="J3" s="383"/>
      <c r="K3" s="579"/>
      <c r="L3" s="83"/>
      <c r="M3" s="83"/>
      <c r="N3" s="83"/>
      <c r="O3" s="83"/>
      <c r="P3" s="383"/>
    </row>
    <row r="4" spans="1:17" s="85" customFormat="1" x14ac:dyDescent="0.25">
      <c r="A4" s="87"/>
      <c r="B4" s="153"/>
      <c r="C4" s="88"/>
      <c r="F4" s="90"/>
      <c r="G4" s="90"/>
      <c r="H4" s="90"/>
      <c r="I4" s="89"/>
      <c r="J4" s="384"/>
      <c r="K4" s="580"/>
      <c r="L4" s="90"/>
      <c r="M4" s="90"/>
      <c r="N4" s="90"/>
      <c r="P4" s="384"/>
    </row>
    <row r="5" spans="1:17" s="85" customFormat="1" thickBot="1" x14ac:dyDescent="0.3">
      <c r="A5" s="364" t="s">
        <v>169</v>
      </c>
      <c r="B5" s="365" t="str">
        <f>Account!$H$1</f>
        <v>Fund 501 CARP (LBP Account # 0112-1156-92)</v>
      </c>
      <c r="C5" s="366"/>
      <c r="D5" s="364"/>
      <c r="E5" s="364"/>
      <c r="F5" s="367"/>
      <c r="G5" s="367"/>
      <c r="H5" s="367"/>
      <c r="I5" s="368"/>
      <c r="J5" s="385"/>
      <c r="K5" s="581"/>
      <c r="L5" s="367"/>
      <c r="M5" s="367"/>
      <c r="N5" s="367"/>
      <c r="O5" s="364"/>
      <c r="P5" s="385"/>
      <c r="Q5" s="364"/>
    </row>
    <row r="6" spans="1:17" ht="16.5" customHeight="1" x14ac:dyDescent="0.25">
      <c r="A6" s="463" t="s">
        <v>151</v>
      </c>
      <c r="B6" s="465" t="s">
        <v>231</v>
      </c>
      <c r="C6" s="479" t="s">
        <v>231</v>
      </c>
      <c r="D6" s="467" t="s">
        <v>185</v>
      </c>
      <c r="E6" s="467" t="s">
        <v>130</v>
      </c>
      <c r="F6" s="451" t="s">
        <v>498</v>
      </c>
      <c r="G6" s="452"/>
      <c r="H6" s="453"/>
      <c r="I6" s="469" t="s">
        <v>170</v>
      </c>
      <c r="J6" s="473" t="s">
        <v>104</v>
      </c>
      <c r="K6" s="474"/>
      <c r="L6" s="474"/>
      <c r="M6" s="474"/>
      <c r="N6" s="475"/>
      <c r="O6" s="463" t="s">
        <v>105</v>
      </c>
      <c r="P6" s="472"/>
      <c r="Q6" s="457" t="s">
        <v>177</v>
      </c>
    </row>
    <row r="7" spans="1:17" ht="18" x14ac:dyDescent="0.25">
      <c r="A7" s="464"/>
      <c r="B7" s="466"/>
      <c r="C7" s="480"/>
      <c r="D7" s="457"/>
      <c r="E7" s="457"/>
      <c r="F7" s="454"/>
      <c r="G7" s="455"/>
      <c r="H7" s="456"/>
      <c r="I7" s="470"/>
      <c r="J7" s="476" t="s">
        <v>182</v>
      </c>
      <c r="K7" s="477"/>
      <c r="L7" s="478"/>
      <c r="M7" s="457" t="s">
        <v>152</v>
      </c>
      <c r="N7" s="468"/>
      <c r="O7" s="372"/>
      <c r="P7" s="386" t="s">
        <v>230</v>
      </c>
      <c r="Q7" s="457"/>
    </row>
    <row r="8" spans="1:17" ht="18" x14ac:dyDescent="0.25">
      <c r="A8" s="464"/>
      <c r="B8" s="466"/>
      <c r="C8" s="480"/>
      <c r="D8" s="457"/>
      <c r="E8" s="457"/>
      <c r="F8" s="373" t="s">
        <v>500</v>
      </c>
      <c r="G8" s="373" t="s">
        <v>499</v>
      </c>
      <c r="H8" s="373" t="s">
        <v>1</v>
      </c>
      <c r="I8" s="471"/>
      <c r="J8" s="392" t="s">
        <v>153</v>
      </c>
      <c r="K8" s="582" t="s">
        <v>171</v>
      </c>
      <c r="L8" s="369" t="s">
        <v>128</v>
      </c>
      <c r="M8" s="369" t="s">
        <v>153</v>
      </c>
      <c r="N8" s="371" t="s">
        <v>142</v>
      </c>
      <c r="O8" s="370" t="s">
        <v>153</v>
      </c>
      <c r="P8" s="387" t="s">
        <v>229</v>
      </c>
      <c r="Q8" s="457"/>
    </row>
    <row r="9" spans="1:17" ht="18" x14ac:dyDescent="0.25">
      <c r="A9" s="238"/>
      <c r="B9" s="374"/>
      <c r="C9" s="375"/>
      <c r="D9" s="458">
        <f>Account!H2</f>
        <v>45504</v>
      </c>
      <c r="E9" s="459"/>
      <c r="F9" s="376"/>
      <c r="G9" s="377"/>
      <c r="H9" s="377"/>
      <c r="I9" s="239"/>
      <c r="J9" s="393"/>
      <c r="K9" s="583"/>
      <c r="L9" s="401">
        <v>6355481.7000000002</v>
      </c>
      <c r="M9" s="379"/>
      <c r="N9" s="239"/>
      <c r="O9" s="378"/>
      <c r="P9" s="388"/>
      <c r="Q9" s="241"/>
    </row>
    <row r="10" spans="1:17" ht="18" x14ac:dyDescent="0.25">
      <c r="A10" s="238"/>
      <c r="B10" s="374"/>
      <c r="C10" s="380"/>
      <c r="D10" s="381" t="s">
        <v>170</v>
      </c>
      <c r="E10" s="382"/>
      <c r="F10" s="240"/>
      <c r="G10" s="240"/>
      <c r="H10" s="240"/>
      <c r="I10" s="402">
        <f>'Breakdown of Deposits'!D20</f>
        <v>29896500</v>
      </c>
      <c r="J10" s="393"/>
      <c r="K10" s="583"/>
      <c r="L10" s="397">
        <f>L9+I10-K10</f>
        <v>36251981.700000003</v>
      </c>
      <c r="M10" s="379"/>
      <c r="N10" s="239"/>
      <c r="O10" s="378"/>
      <c r="P10" s="388"/>
      <c r="Q10" s="241"/>
    </row>
    <row r="11" spans="1:17" s="409" customFormat="1" ht="38.1" customHeight="1" x14ac:dyDescent="0.25">
      <c r="A11" s="403">
        <f t="array" ref="A11">IF(B11=0,0,(INDEX(Data!$B$14:$B$131,MATCH(B11,Data!$C$14:$C$131,0))))</f>
        <v>45475</v>
      </c>
      <c r="B11" s="404" t="s">
        <v>1492</v>
      </c>
      <c r="C11" s="405" t="s">
        <v>1492</v>
      </c>
      <c r="D11" s="406" t="str">
        <f t="array" ref="D11">IF(B11=0,0,(INDEX(Data!$J$14:$J$131,MATCH(B11,Data!$C$14:$C$131,0))))</f>
        <v>JERICO BARAQUIO AND 2 OTHERS</v>
      </c>
      <c r="E11" s="396" t="str">
        <f t="array" ref="E11">IF(B11=0,0,(INDEX(Data!$K$14:$K$131,MATCH(B11,Data!$C$14:$C$131,0))))</f>
        <v>Payment of Salaries and Allowances of Jerico T. Baraquio &amp; 2 Others of NIA Pangasinan IMO (CARP) for the period of for the period of June 16-30, 2024</v>
      </c>
      <c r="F11" s="407"/>
      <c r="G11" s="407"/>
      <c r="H11" s="407">
        <v>1</v>
      </c>
      <c r="I11" s="408"/>
      <c r="J11" s="394">
        <f t="array" ref="J11">IF(F11=0,0,(INDEX(Data[PPSAS Code],MATCH(C11&amp;F11,Data[Check/Serial Number]&amp;Data[Series],0))))</f>
        <v>0</v>
      </c>
      <c r="K11" s="584">
        <f t="array" ref="K11">SUM(IF((Data[Check/Serial Number]=C11)*(Data[PPSAS Code]=(J11)),Data[Credit]))</f>
        <v>0</v>
      </c>
      <c r="L11" s="397">
        <f t="shared" ref="L11:L75" si="0">L10+I11-K11</f>
        <v>36251981.700000003</v>
      </c>
      <c r="M11" s="398">
        <f t="array" ref="M11">IF(G11=0,0,(INDEX(Data[PPSAS Code],MATCH(C11&amp;G11,Data[Check/Serial Number]&amp;Data[Series],0))))</f>
        <v>0</v>
      </c>
      <c r="N11" s="388">
        <f t="array" ref="N11">SUM(IF((Data[Check/Serial Number]=C11)*(Data[PPSAS Code]=(M11)),Data[Credit]))</f>
        <v>0</v>
      </c>
      <c r="O11" s="394">
        <f t="array" ref="O11">IF(H11=0,0,(INDEX(Data[PPSAS Code],MATCH(C11&amp;H11,Data[Check/Serial Number]&amp;Data[Series],0))))</f>
        <v>5010102000</v>
      </c>
      <c r="P11" s="388">
        <f t="array" ref="P11">SUM(IF((Data[Check/Serial Number]=$C11)*(Data[PPSAS Code]=$O11),Data[Debit]))</f>
        <v>33136.29</v>
      </c>
      <c r="Q11" s="399">
        <f>Q10+(P11)-(K11+N11)</f>
        <v>33136.29</v>
      </c>
    </row>
    <row r="12" spans="1:17" s="409" customFormat="1" ht="37.5" customHeight="1" x14ac:dyDescent="0.25">
      <c r="A12" s="403">
        <f t="array" ref="A12">IF(B12=0,0,(INDEX(Data!$B$14:$B$131,MATCH(B12,Data!$C$14:$C$131,0))))</f>
        <v>45475</v>
      </c>
      <c r="B12" s="404" t="s">
        <v>1492</v>
      </c>
      <c r="C12" s="405" t="s">
        <v>1492</v>
      </c>
      <c r="D12" s="406" t="str">
        <f t="array" ref="D12">IF(B12=0,0,(INDEX(Data!$J$14:$J$131,MATCH(B12,Data!$C$14:$C$131,0))))</f>
        <v>JERICO BARAQUIO AND 2 OTHERS</v>
      </c>
      <c r="E12" s="406" t="str">
        <f t="array" ref="E12">IF(B12=0,0,(INDEX(Data!$K$14:$K$131,MATCH(B12,Data!$C$14:$C$131,0))))</f>
        <v>Payment of Salaries and Allowances of Jerico T. Baraquio &amp; 2 Others of NIA Pangasinan IMO (CARP) for the period of for the period of June 16-30, 2024</v>
      </c>
      <c r="F12" s="407">
        <v>3</v>
      </c>
      <c r="G12" s="407"/>
      <c r="H12" s="407">
        <v>2</v>
      </c>
      <c r="I12" s="408"/>
      <c r="J12" s="394" t="str">
        <f t="array" ref="J12">IF(F12=0,0,(INDEX(Data[PPSAS Code],MATCH(C12&amp;F12,Data[Check/Serial Number]&amp;Data[Series],0))))</f>
        <v>1010202000RO</v>
      </c>
      <c r="K12" s="584">
        <f t="array" ref="K12">SUM(IF((Data[Check/Serial Number]=C12)*(Data[PPSAS Code]=(J12)),Data[Credit]))</f>
        <v>35590.86</v>
      </c>
      <c r="L12" s="397">
        <f t="shared" si="0"/>
        <v>36216390.840000004</v>
      </c>
      <c r="M12" s="398">
        <f t="array" ref="M12">IF(G12=0,0,(INDEX(Data[PPSAS Code],MATCH(C12&amp;G12,Data[Check/Serial Number]&amp;Data[Series],0))))</f>
        <v>0</v>
      </c>
      <c r="N12" s="388">
        <f t="array" ref="N12">SUM(IF((Data[Check/Serial Number]=C12)*(Data[PPSAS Code]=(M12)),Data[Credit]))</f>
        <v>0</v>
      </c>
      <c r="O12" s="394">
        <f t="array" ref="O12">IF(H12=0,0,(INDEX(Data[PPSAS Code],MATCH(C12&amp;H12,Data[Check/Serial Number]&amp;Data[Series],0))))</f>
        <v>5010201000</v>
      </c>
      <c r="P12" s="388">
        <f t="array" ref="P12">SUM(IF((Data[Check/Serial Number]=$C12)*(Data[PPSAS Code]=$O12),Data[Debit]))</f>
        <v>2454.5700000000002</v>
      </c>
      <c r="Q12" s="399">
        <f t="shared" ref="Q12:Q76" si="1">Q11+(P12)-(K12+N12)</f>
        <v>0</v>
      </c>
    </row>
    <row r="13" spans="1:17" s="409" customFormat="1" ht="38.1" customHeight="1" x14ac:dyDescent="0.25">
      <c r="A13" s="403">
        <f t="array" ref="A13">IF(B13=0,0,(INDEX(Data!$B$14:$B$131,MATCH(B13,Data!$C$14:$C$131,0))))</f>
        <v>45478</v>
      </c>
      <c r="B13" s="426" t="s">
        <v>1497</v>
      </c>
      <c r="C13" s="427" t="s">
        <v>1497</v>
      </c>
      <c r="D13" s="396" t="str">
        <f t="array" ref="D13">IF(B13=0,0,(INDEX(Data!$J$14:$J$131,MATCH(B13,Data!$C$14:$C$131,0))))</f>
        <v>PROCUREMENT SERVICE</v>
      </c>
      <c r="E13" s="396" t="str">
        <f t="array" ref="E13">IF(B13=0,0,(INDEX(Data!$K$14:$K$131,MATCH(B13,Data!$C$14:$C$131,0))))</f>
        <v>Payment of office supplies (20 unit caculator, compact &amp; 5 others) for use of Pangasinan IMO (for stocks)</v>
      </c>
      <c r="F13" s="407">
        <v>2</v>
      </c>
      <c r="G13" s="407"/>
      <c r="H13" s="407">
        <v>1</v>
      </c>
      <c r="I13" s="408"/>
      <c r="J13" s="394" t="str">
        <f t="array" ref="J13">IF(F13=0,0,(INDEX(Data[PPSAS Code],MATCH(C13&amp;F13,Data[Check/Serial Number]&amp;Data[Series],0))))</f>
        <v>1010202000RO</v>
      </c>
      <c r="K13" s="584">
        <f t="array" ref="K13">SUM(IF((Data[Check/Serial Number]=C13)*(Data[PPSAS Code]=(J13)),Data[Credit]))</f>
        <v>20222</v>
      </c>
      <c r="L13" s="397">
        <f t="shared" si="0"/>
        <v>36196168.840000004</v>
      </c>
      <c r="M13" s="398">
        <f t="array" ref="M13">IF(G13=0,0,(INDEX(Data[PPSAS Code],MATCH(C13&amp;G13,Data[Check/Serial Number]&amp;Data[Series],0))))</f>
        <v>0</v>
      </c>
      <c r="N13" s="388">
        <f t="array" ref="N13">SUM(IF((Data[Check/Serial Number]=C13)*(Data[PPSAS Code]=(M13)),Data[Credit]))</f>
        <v>0</v>
      </c>
      <c r="O13" s="394">
        <f t="array" ref="O13">IF(H13=0,0,(INDEX(Data[PPSAS Code],MATCH(C13&amp;H13,Data[Check/Serial Number]&amp;Data[Series],0))))</f>
        <v>1040401000</v>
      </c>
      <c r="P13" s="388">
        <f t="array" ref="P13">SUM(IF((Data[Check/Serial Number]=$C13)*(Data[PPSAS Code]=$O13),Data[Debit]))</f>
        <v>20222</v>
      </c>
      <c r="Q13" s="399">
        <f t="shared" si="1"/>
        <v>0</v>
      </c>
    </row>
    <row r="14" spans="1:17" s="409" customFormat="1" ht="38.1" customHeight="1" x14ac:dyDescent="0.25">
      <c r="A14" s="403">
        <f t="array" ref="A14">IF(B14=0,0,(INDEX(Data!$B$14:$B$131,MATCH(B14,Data!$C$14:$C$131,0))))</f>
        <v>45478</v>
      </c>
      <c r="B14" s="426" t="s">
        <v>1501</v>
      </c>
      <c r="C14" s="428" t="s">
        <v>1501</v>
      </c>
      <c r="D14" s="396" t="str">
        <f t="array" ref="D14">IF(B14=0,0,(INDEX(Data!$J$14:$J$131,MATCH(B14,Data!$C$14:$C$131,0))))</f>
        <v>A.P. TAGARINO ENGINEERING AND CONSTRUCTION SERVICES</v>
      </c>
      <c r="E14" s="396" t="str">
        <f t="array" ref="E14">IF(B14=0,0,(INDEX(Data!$K$14:$K$131,MATCH(B14,Data!$C$14:$C$131,0))))</f>
        <v>Payment of contract under R1-PIMO-24-04-074 in connection with the AMBAYOAN RIS-ESPERANZA AREA (CARP-IC CY 2024) located at Sta. Maria, Pangasinan</v>
      </c>
      <c r="F14" s="407">
        <v>2</v>
      </c>
      <c r="G14" s="407"/>
      <c r="H14" s="407">
        <v>1</v>
      </c>
      <c r="I14" s="408"/>
      <c r="J14" s="394" t="str">
        <f t="array" ref="J14">IF(F14=0,0,(INDEX(Data[PPSAS Code],MATCH(C14&amp;F14,Data[Check/Serial Number]&amp;Data[Series],0))))</f>
        <v>1010202000RO</v>
      </c>
      <c r="K14" s="584">
        <f t="array" ref="K14">SUM(IF((Data[Check/Serial Number]=C14)*(Data[PPSAS Code]=(J14)),Data[Credit]))</f>
        <v>1997286.96</v>
      </c>
      <c r="L14" s="397">
        <f t="shared" si="0"/>
        <v>34198881.880000003</v>
      </c>
      <c r="M14" s="398">
        <f t="array" ref="M14">IF(G14=0,0,(INDEX(Data[PPSAS Code],MATCH(C14&amp;G14,Data[Check/Serial Number]&amp;Data[Series],0))))</f>
        <v>0</v>
      </c>
      <c r="N14" s="388">
        <f t="array" ref="N14">SUM(IF((Data[Check/Serial Number]=C14)*(Data[PPSAS Code]=(M14)),Data[Credit]))</f>
        <v>0</v>
      </c>
      <c r="O14" s="394">
        <f t="array" ref="O14">IF(H14=0,0,(INDEX(Data[PPSAS Code],MATCH(C14&amp;H14,Data[Check/Serial Number]&amp;Data[Series],0))))</f>
        <v>1990201000</v>
      </c>
      <c r="P14" s="388">
        <f t="array" ref="P14">SUM(IF((Data[Check/Serial Number]=$C14)*(Data[PPSAS Code]=$O14),Data[Debit]))</f>
        <v>1997286.96</v>
      </c>
      <c r="Q14" s="399">
        <f t="shared" si="1"/>
        <v>0</v>
      </c>
    </row>
    <row r="15" spans="1:17" s="409" customFormat="1" ht="38.1" customHeight="1" x14ac:dyDescent="0.25">
      <c r="A15" s="403">
        <f t="array" ref="A15">IF(B15=0,0,(INDEX(Data!$B$14:$B$131,MATCH(B15,Data!$C$14:$C$131,0))))</f>
        <v>45483</v>
      </c>
      <c r="B15" s="404" t="s">
        <v>1505</v>
      </c>
      <c r="C15" s="410" t="s">
        <v>1505</v>
      </c>
      <c r="D15" s="406" t="str">
        <f t="array" ref="D15">IF(B15=0,0,(INDEX(Data!$J$14:$J$131,MATCH(B15,Data!$C$14:$C$131,0))))</f>
        <v>VYRAGUS CONSTRUCTION</v>
      </c>
      <c r="E15" s="406" t="str">
        <f t="array" ref="E15">IF(B15=0,0,(INDEX(Data!$K$14:$K$131,MATCH(B15,Data!$C$14:$C$131,0))))</f>
        <v>Third and final payment of contract under R1-PIMO-23-09-066 in connection with the CATUDAY DWIP (EXT'N)-PACKAGE 1 (CARP-IC CY 2023) located in Bolinao, Pangasinan</v>
      </c>
      <c r="F15" s="407"/>
      <c r="G15" s="407">
        <v>2</v>
      </c>
      <c r="H15" s="407">
        <v>1</v>
      </c>
      <c r="I15" s="408"/>
      <c r="J15" s="394">
        <f t="array" ref="J15">IF(F15=0,0,(INDEX(Data[PPSAS Code],MATCH(C15&amp;F15,Data[Check/Serial Number]&amp;Data[Series],0))))</f>
        <v>0</v>
      </c>
      <c r="K15" s="584">
        <f t="array" ref="K15">SUM(IF((Data[Check/Serial Number]=C15)*(Data[PPSAS Code]=(J15)),Data[Credit]))</f>
        <v>0</v>
      </c>
      <c r="L15" s="397">
        <f t="shared" si="0"/>
        <v>34198881.880000003</v>
      </c>
      <c r="M15" s="398">
        <f t="array" ref="M15">IF(G15=0,0,(INDEX(Data[PPSAS Code],MATCH(C15&amp;G15,Data[Check/Serial Number]&amp;Data[Series],0))))</f>
        <v>2020101002</v>
      </c>
      <c r="N15" s="388">
        <f t="array" ref="N15">SUM(IF((Data[Check/Serial Number]=C15)*(Data[PPSAS Code]=(M15)),Data[Credit]))</f>
        <v>63246.16</v>
      </c>
      <c r="O15" s="394">
        <f t="array" ref="O15">IF(H15=0,0,(INDEX(Data[PPSAS Code],MATCH(C15&amp;H15,Data[Check/Serial Number]&amp;Data[Series],0))))</f>
        <v>1069802000</v>
      </c>
      <c r="P15" s="388">
        <f t="array" ref="P15">SUM(IF((Data[Check/Serial Number]=$C15)*(Data[PPSAS Code]=$O15),Data[Debit]))</f>
        <v>1416713.89</v>
      </c>
      <c r="Q15" s="399">
        <f t="shared" si="1"/>
        <v>1353467.73</v>
      </c>
    </row>
    <row r="16" spans="1:17" s="409" customFormat="1" ht="38.1" customHeight="1" x14ac:dyDescent="0.25">
      <c r="A16" s="403">
        <f t="array" ref="A16">IF(B16=0,0,(INDEX(Data!$B$14:$B$131,MATCH(B16,Data!$C$14:$C$131,0))))</f>
        <v>45483</v>
      </c>
      <c r="B16" s="404" t="s">
        <v>1505</v>
      </c>
      <c r="C16" s="410" t="s">
        <v>1505</v>
      </c>
      <c r="D16" s="406" t="str">
        <f t="array" ref="D16">IF(B16=0,0,(INDEX(Data!$J$14:$J$131,MATCH(B16,Data!$C$14:$C$131,0))))</f>
        <v>VYRAGUS CONSTRUCTION</v>
      </c>
      <c r="E16" s="406" t="str">
        <f t="array" ref="E16">IF(B16=0,0,(INDEX(Data!$K$14:$K$131,MATCH(B16,Data!$C$14:$C$131,0))))</f>
        <v>Third and final payment of contract under R1-PIMO-23-09-066 in connection with the CATUDAY DWIP (EXT'N)-PACKAGE 1 (CARP-IC CY 2023) located in Bolinao, Pangasinan</v>
      </c>
      <c r="F16" s="407">
        <v>4</v>
      </c>
      <c r="G16" s="407">
        <v>3</v>
      </c>
      <c r="H16" s="407"/>
      <c r="I16" s="408"/>
      <c r="J16" s="394" t="str">
        <f t="array" ref="J16">IF(F16=0,0,(INDEX(Data[PPSAS Code],MATCH(C16&amp;F16,Data[Check/Serial Number]&amp;Data[Series],0))))</f>
        <v>1010202000RO</v>
      </c>
      <c r="K16" s="584">
        <f t="array" ref="K16">SUM(IF((Data[Check/Serial Number]=C16)*(Data[PPSAS Code]=(J16)),Data[Credit]))</f>
        <v>1328169.27</v>
      </c>
      <c r="L16" s="397">
        <f t="shared" si="0"/>
        <v>32870712.609999999</v>
      </c>
      <c r="M16" s="398">
        <f t="array" ref="M16">IF(G16=0,0,(INDEX(Data[PPSAS Code],MATCH(C16&amp;G16,Data[Check/Serial Number]&amp;Data[Series],0))))</f>
        <v>2020101004</v>
      </c>
      <c r="N16" s="388">
        <f t="array" ref="N16">SUM(IF((Data[Check/Serial Number]=C16)*(Data[PPSAS Code]=(M16)),Data[Credit]))</f>
        <v>25298.46</v>
      </c>
      <c r="O16" s="394">
        <f t="array" ref="O16">IF(H16=0,0,(INDEX(Data[PPSAS Code],MATCH(C16&amp;H16,Data[Check/Serial Number]&amp;Data[Series],0))))</f>
        <v>0</v>
      </c>
      <c r="P16" s="388">
        <f t="array" ref="P16">SUM(IF((Data[Check/Serial Number]=$C16)*(Data[PPSAS Code]=$O16),Data[Debit]))</f>
        <v>0</v>
      </c>
      <c r="Q16" s="399">
        <f t="shared" si="1"/>
        <v>0</v>
      </c>
    </row>
    <row r="17" spans="1:17" s="409" customFormat="1" ht="38.1" customHeight="1" x14ac:dyDescent="0.25">
      <c r="A17" s="403">
        <f t="array" ref="A17">IF(B17=0,0,(INDEX(Data!$B$14:$B$131,MATCH(B17,Data!$C$14:$C$131,0))))</f>
        <v>45485</v>
      </c>
      <c r="B17" s="404" t="s">
        <v>1508</v>
      </c>
      <c r="C17" s="410" t="s">
        <v>1508</v>
      </c>
      <c r="D17" s="406" t="str">
        <f t="array" ref="D17">IF(B17=0,0,(INDEX(Data!$J$14:$J$131,MATCH(B17,Data!$C$14:$C$131,0))))</f>
        <v>VYRAGUS CONSTRUCTION</v>
      </c>
      <c r="E17" s="406" t="str">
        <f t="array" ref="E17">IF(B17=0,0,(INDEX(Data!$K$14:$K$131,MATCH(B17,Data!$C$14:$C$131,0))))</f>
        <v>Payment of retention deducted on the 1st partial payment of VYRAGUS CONTSTRUCTION under contract no. R1-PIMO-20-09-006 in connection with the CATUDAY DWIP (EXT'N)- PACKAGE 1(CARP-IC CY 2023 located in Bolinao, Pangasinan</v>
      </c>
      <c r="F17" s="407">
        <v>2</v>
      </c>
      <c r="G17" s="407"/>
      <c r="H17" s="407">
        <v>1</v>
      </c>
      <c r="I17" s="408"/>
      <c r="J17" s="394" t="str">
        <f t="array" ref="J17">IF(F17=0,0,(INDEX(Data[PPSAS Code],MATCH(C17&amp;F17,Data[Check/Serial Number]&amp;Data[Series],0))))</f>
        <v>1010202000RO</v>
      </c>
      <c r="K17" s="584">
        <f t="array" ref="K17">SUM(IF((Data[Check/Serial Number]=C17)*(Data[PPSAS Code]=(J17)),Data[Credit]))</f>
        <v>312005.82</v>
      </c>
      <c r="L17" s="397">
        <f t="shared" si="0"/>
        <v>32558706.789999999</v>
      </c>
      <c r="M17" s="398">
        <f t="array" ref="M17">IF(G17=0,0,(INDEX(Data[PPSAS Code],MATCH(C17&amp;G17,Data[Check/Serial Number]&amp;Data[Series],0))))</f>
        <v>0</v>
      </c>
      <c r="N17" s="388">
        <f t="array" ref="N17">SUM(IF((Data[Check/Serial Number]=C17)*(Data[PPSAS Code]=(M17)),Data[Credit]))</f>
        <v>0</v>
      </c>
      <c r="O17" s="394">
        <f t="array" ref="O17">IF(H17=0,0,(INDEX(Data[PPSAS Code],MATCH(C17&amp;H17,Data[Check/Serial Number]&amp;Data[Series],0))))</f>
        <v>2040104000</v>
      </c>
      <c r="P17" s="388">
        <f t="array" ref="P17">SUM(IF((Data[Check/Serial Number]=$C17)*(Data[PPSAS Code]=$O17),Data[Debit]))</f>
        <v>312005.82</v>
      </c>
      <c r="Q17" s="399">
        <f t="shared" si="1"/>
        <v>0</v>
      </c>
    </row>
    <row r="18" spans="1:17" s="409" customFormat="1" ht="38.1" customHeight="1" x14ac:dyDescent="0.25">
      <c r="A18" s="403">
        <f t="array" ref="A18">IF(B18=0,0,(INDEX(Data!$B$14:$B$131,MATCH(B18,Data!$C$14:$C$131,0))))</f>
        <v>45490</v>
      </c>
      <c r="B18" s="404" t="s">
        <v>1512</v>
      </c>
      <c r="C18" s="410" t="s">
        <v>1512</v>
      </c>
      <c r="D18" s="406" t="str">
        <f t="array" ref="D18">IF(B18=0,0,(INDEX(Data!$J$14:$J$131,MATCH(B18,Data!$C$14:$C$131,0))))</f>
        <v>A.P. TAGARINO ENGINEERING AND CONSTRUCTION SERVICES</v>
      </c>
      <c r="E18" s="406" t="str">
        <f t="array" ref="E18">IF(B18=0,0,(INDEX(Data!$K$14:$K$131,MATCH(B18,Data!$C$14:$C$131,0))))</f>
        <v>Payment of contract  (15%  Advance payment) under R1-PIMO-24-04-077 in connection with the BANGAN ODA SPIP  (CARP-IC CY 2024) located at Agno, Pangasinan</v>
      </c>
      <c r="F18" s="407">
        <v>2</v>
      </c>
      <c r="G18" s="407"/>
      <c r="H18" s="407">
        <v>1</v>
      </c>
      <c r="I18" s="408"/>
      <c r="J18" s="394" t="str">
        <f t="array" ref="J18">IF(F18=0,0,(INDEX(Data[PPSAS Code],MATCH(C18&amp;F18,Data[Check/Serial Number]&amp;Data[Series],0))))</f>
        <v>1010202000RO</v>
      </c>
      <c r="K18" s="584">
        <f t="array" ref="K18">SUM(IF((Data[Check/Serial Number]=C18)*(Data[PPSAS Code]=(J18)),Data[Credit]))</f>
        <v>1060432.1000000001</v>
      </c>
      <c r="L18" s="397">
        <f t="shared" si="0"/>
        <v>31498274.690000001</v>
      </c>
      <c r="M18" s="398">
        <f t="array" ref="M18">IF(G18=0,0,(INDEX(Data[PPSAS Code],MATCH(C18&amp;G18,Data[Check/Serial Number]&amp;Data[Series],0))))</f>
        <v>0</v>
      </c>
      <c r="N18" s="388">
        <f t="array" ref="N18">SUM(IF((Data[Check/Serial Number]=C18)*(Data[PPSAS Code]=(M18)),Data[Credit]))</f>
        <v>0</v>
      </c>
      <c r="O18" s="394">
        <f t="array" ref="O18">IF(H18=0,0,(INDEX(Data[PPSAS Code],MATCH(C18&amp;H18,Data[Check/Serial Number]&amp;Data[Series],0))))</f>
        <v>1990201000</v>
      </c>
      <c r="P18" s="388">
        <f t="array" ref="P18">SUM(IF((Data[Check/Serial Number]=$C18)*(Data[PPSAS Code]=$O18),Data[Debit]))</f>
        <v>1060432.1000000001</v>
      </c>
      <c r="Q18" s="399">
        <f t="shared" si="1"/>
        <v>0</v>
      </c>
    </row>
    <row r="19" spans="1:17" s="409" customFormat="1" ht="38.1" customHeight="1" x14ac:dyDescent="0.25">
      <c r="A19" s="403">
        <f t="array" ref="A19">IF(B19=0,0,(INDEX(Data!$B$14:$B$131,MATCH(B19,Data!$C$14:$C$131,0))))</f>
        <v>45490</v>
      </c>
      <c r="B19" s="404" t="s">
        <v>1518</v>
      </c>
      <c r="C19" s="405" t="s">
        <v>1518</v>
      </c>
      <c r="D19" s="406" t="str">
        <f t="array" ref="D19">IF(B19=0,0,(INDEX(Data!$J$14:$J$131,MATCH(B19,Data!$C$14:$C$131,0))))</f>
        <v>JERICO BARAQUIO AND 2 OTHERS</v>
      </c>
      <c r="E19" s="406" t="str">
        <f t="array" ref="E19">IF(B19=0,0,(INDEX(Data!$K$14:$K$131,MATCH(B19,Data!$C$14:$C$131,0))))</f>
        <v>Payment of Salaries and Allowances of Jerico T. Baraquio &amp; 2 Others of NIA Pangasinan IMO (CARP) for the period of for the period of July 1-15, 2024</v>
      </c>
      <c r="F19" s="407"/>
      <c r="G19" s="407"/>
      <c r="H19" s="407">
        <v>1</v>
      </c>
      <c r="I19" s="408"/>
      <c r="J19" s="394">
        <f t="array" ref="J19">IF(F19=0,0,(INDEX(Data[PPSAS Code],MATCH(C19&amp;F19,Data[Check/Serial Number]&amp;Data[Series],0))))</f>
        <v>0</v>
      </c>
      <c r="K19" s="584">
        <f t="array" ref="K19">SUM(IF((Data[Check/Serial Number]=C19)*(Data[PPSAS Code]=(J19)),Data[Credit]))</f>
        <v>0</v>
      </c>
      <c r="L19" s="397">
        <f t="shared" si="0"/>
        <v>31498274.690000001</v>
      </c>
      <c r="M19" s="398">
        <f t="array" ref="M19">IF(G19=0,0,(INDEX(Data[PPSAS Code],MATCH(C19&amp;G19,Data[Check/Serial Number]&amp;Data[Series],0))))</f>
        <v>0</v>
      </c>
      <c r="N19" s="388">
        <f t="array" ref="N19">SUM(IF((Data[Check/Serial Number]=C19)*(Data[PPSAS Code]=(M19)),Data[Credit]))</f>
        <v>0</v>
      </c>
      <c r="O19" s="394">
        <f t="array" ref="O19">IF(H19=0,0,(INDEX(Data[PPSAS Code],MATCH(C19&amp;H19,Data[Check/Serial Number]&amp;Data[Series],0))))</f>
        <v>5010102000</v>
      </c>
      <c r="P19" s="388">
        <f t="array" ref="P19">SUM(IF((Data[Check/Serial Number]=$C19)*(Data[PPSAS Code]=$O19),Data[Debit]))</f>
        <v>40499.910000000003</v>
      </c>
      <c r="Q19" s="399">
        <f t="shared" si="1"/>
        <v>40499.910000000003</v>
      </c>
    </row>
    <row r="20" spans="1:17" s="409" customFormat="1" ht="38.1" customHeight="1" x14ac:dyDescent="0.25">
      <c r="A20" s="403">
        <f t="array" ref="A20">IF(B20=0,0,(INDEX(Data!$B$14:$B$131,MATCH(B20,Data!$C$14:$C$131,0))))</f>
        <v>45490</v>
      </c>
      <c r="B20" s="404" t="s">
        <v>1518</v>
      </c>
      <c r="C20" s="405" t="s">
        <v>1518</v>
      </c>
      <c r="D20" s="406" t="str">
        <f t="array" ref="D20">IF(B20=0,0,(INDEX(Data!$J$14:$J$131,MATCH(B20,Data!$C$14:$C$131,0))))</f>
        <v>JERICO BARAQUIO AND 2 OTHERS</v>
      </c>
      <c r="E20" s="406" t="str">
        <f t="array" ref="E20">IF(B20=0,0,(INDEX(Data!$K$14:$K$131,MATCH(B20,Data!$C$14:$C$131,0))))</f>
        <v>Payment of Salaries and Allowances of Jerico T. Baraquio &amp; 2 Others of NIA Pangasinan IMO (CARP) for the period of for the period of July 1-15, 2024</v>
      </c>
      <c r="F20" s="407"/>
      <c r="G20" s="407">
        <v>3</v>
      </c>
      <c r="H20" s="407">
        <v>2</v>
      </c>
      <c r="I20" s="408"/>
      <c r="J20" s="394">
        <f t="array" ref="J20">IF(F20=0,0,(INDEX(Data[PPSAS Code],MATCH(C20&amp;F20,Data[Check/Serial Number]&amp;Data[Series],0))))</f>
        <v>0</v>
      </c>
      <c r="K20" s="584">
        <f t="array" ref="K20">SUM(IF((Data[Check/Serial Number]=C20)*(Data[PPSAS Code]=(J20)),Data[Credit]))</f>
        <v>0</v>
      </c>
      <c r="L20" s="397">
        <f t="shared" si="0"/>
        <v>31498274.690000001</v>
      </c>
      <c r="M20" s="398">
        <f t="array" ref="M20">IF(G20=0,0,(INDEX(Data[PPSAS Code],MATCH(C20&amp;G20,Data[Check/Serial Number]&amp;Data[Series],0))))</f>
        <v>2020101000</v>
      </c>
      <c r="N20" s="388">
        <f t="array" ref="N20">SUM(IF((Data[Check/Serial Number]=C20)*(Data[PPSAS Code]=(M20)),Data[Credit]))</f>
        <v>293.33</v>
      </c>
      <c r="O20" s="394">
        <f t="array" ref="O20">IF(H20=0,0,(INDEX(Data[PPSAS Code],MATCH(C20&amp;H20,Data[Check/Serial Number]&amp;Data[Series],0))))</f>
        <v>5010201000</v>
      </c>
      <c r="P20" s="388">
        <f t="array" ref="P20">SUM(IF((Data[Check/Serial Number]=$C20)*(Data[PPSAS Code]=$O20),Data[Debit]))</f>
        <v>3000</v>
      </c>
      <c r="Q20" s="399">
        <f t="shared" si="1"/>
        <v>43206.58</v>
      </c>
    </row>
    <row r="21" spans="1:17" s="409" customFormat="1" ht="38.1" customHeight="1" x14ac:dyDescent="0.25">
      <c r="A21" s="403">
        <f t="array" ref="A21">IF(B21=0,0,(INDEX(Data!$B$14:$B$131,MATCH(B21,Data!$C$14:$C$131,0))))</f>
        <v>45490</v>
      </c>
      <c r="B21" s="404" t="s">
        <v>1518</v>
      </c>
      <c r="C21" s="405" t="s">
        <v>1518</v>
      </c>
      <c r="D21" s="406" t="str">
        <f t="array" ref="D21">IF(B21=0,0,(INDEX(Data!$J$14:$J$131,MATCH(B21,Data!$C$14:$C$131,0))))</f>
        <v>JERICO BARAQUIO AND 2 OTHERS</v>
      </c>
      <c r="E21" s="406" t="str">
        <f t="array" ref="E21">IF(B21=0,0,(INDEX(Data!$K$14:$K$131,MATCH(B21,Data!$C$14:$C$131,0))))</f>
        <v>Payment of Salaries and Allowances of Jerico T. Baraquio &amp; 2 Others of NIA Pangasinan IMO (CARP) for the period of for the period of July 1-15, 2024</v>
      </c>
      <c r="F21" s="407"/>
      <c r="G21" s="407">
        <v>4</v>
      </c>
      <c r="H21" s="407"/>
      <c r="I21" s="408"/>
      <c r="J21" s="394">
        <f t="array" ref="J21">IF(F21=0,0,(INDEX(Data[PPSAS Code],MATCH(C21&amp;F21,Data[Check/Serial Number]&amp;Data[Series],0))))</f>
        <v>0</v>
      </c>
      <c r="K21" s="584">
        <f t="array" ref="K21">SUM(IF((Data[Check/Serial Number]=C21)*(Data[PPSAS Code]=(J21)),Data[Credit]))</f>
        <v>0</v>
      </c>
      <c r="L21" s="397">
        <f t="shared" si="0"/>
        <v>31498274.690000001</v>
      </c>
      <c r="M21" s="398">
        <f t="array" ref="M21">IF(G21=0,0,(INDEX(Data[PPSAS Code],MATCH(C21&amp;G21,Data[Check/Serial Number]&amp;Data[Series],0))))</f>
        <v>2020102000</v>
      </c>
      <c r="N21" s="388">
        <f t="array" ref="N21">SUM(IF((Data[Check/Serial Number]=C21)*(Data[PPSAS Code]=(M21)),Data[Credit]))</f>
        <v>7289.97</v>
      </c>
      <c r="O21" s="394">
        <f t="array" ref="O21">IF(H21=0,0,(INDEX(Data[PPSAS Code],MATCH(C21&amp;H21,Data[Check/Serial Number]&amp;Data[Series],0))))</f>
        <v>0</v>
      </c>
      <c r="P21" s="388">
        <f t="array" ref="P21">SUM(IF((Data[Check/Serial Number]=$C21)*(Data[PPSAS Code]=$O21),Data[Debit]))</f>
        <v>0</v>
      </c>
      <c r="Q21" s="399">
        <f t="shared" si="1"/>
        <v>35916.61</v>
      </c>
    </row>
    <row r="22" spans="1:17" s="409" customFormat="1" ht="38.1" customHeight="1" x14ac:dyDescent="0.25">
      <c r="A22" s="403">
        <f t="array" ref="A22">IF(B22=0,0,(INDEX(Data!$B$14:$B$131,MATCH(B22,Data!$C$14:$C$131,0))))</f>
        <v>45490</v>
      </c>
      <c r="B22" s="404" t="s">
        <v>1518</v>
      </c>
      <c r="C22" s="405" t="s">
        <v>1518</v>
      </c>
      <c r="D22" s="406" t="str">
        <f t="array" ref="D22">IF(B22=0,0,(INDEX(Data!$J$14:$J$131,MATCH(B22,Data!$C$14:$C$131,0))))</f>
        <v>JERICO BARAQUIO AND 2 OTHERS</v>
      </c>
      <c r="E22" s="406" t="str">
        <f t="array" ref="E22">IF(B22=0,0,(INDEX(Data!$K$14:$K$131,MATCH(B22,Data!$C$14:$C$131,0))))</f>
        <v>Payment of Salaries and Allowances of Jerico T. Baraquio &amp; 2 Others of NIA Pangasinan IMO (CARP) for the period of for the period of July 1-15, 2024</v>
      </c>
      <c r="F22" s="407"/>
      <c r="G22" s="407">
        <v>5</v>
      </c>
      <c r="H22" s="407"/>
      <c r="I22" s="408"/>
      <c r="J22" s="394">
        <f t="array" ref="J22">IF(F22=0,0,(INDEX(Data[PPSAS Code],MATCH(C22&amp;F22,Data[Check/Serial Number]&amp;Data[Series],0))))</f>
        <v>0</v>
      </c>
      <c r="K22" s="584">
        <f t="array" ref="K22">SUM(IF((Data[Check/Serial Number]=C22)*(Data[PPSAS Code]=(J22)),Data[Credit]))</f>
        <v>0</v>
      </c>
      <c r="L22" s="397">
        <f t="shared" si="0"/>
        <v>31498274.690000001</v>
      </c>
      <c r="M22" s="398">
        <f t="array" ref="M22">IF(G22=0,0,(INDEX(Data[PPSAS Code],MATCH(C22&amp;G22,Data[Check/Serial Number]&amp;Data[Series],0))))</f>
        <v>2020103001</v>
      </c>
      <c r="N22" s="388">
        <f t="array" ref="N22">SUM(IF((Data[Check/Serial Number]=C22)*(Data[PPSAS Code]=(M22)),Data[Credit]))</f>
        <v>1740</v>
      </c>
      <c r="O22" s="394">
        <f t="array" ref="O22">IF(H22=0,0,(INDEX(Data[PPSAS Code],MATCH(C22&amp;H22,Data[Check/Serial Number]&amp;Data[Series],0))))</f>
        <v>0</v>
      </c>
      <c r="P22" s="388">
        <f t="array" ref="P22">SUM(IF((Data[Check/Serial Number]=$C22)*(Data[PPSAS Code]=$O22),Data[Debit]))</f>
        <v>0</v>
      </c>
      <c r="Q22" s="399">
        <f t="shared" si="1"/>
        <v>34176.61</v>
      </c>
    </row>
    <row r="23" spans="1:17" s="409" customFormat="1" ht="38.1" customHeight="1" x14ac:dyDescent="0.25">
      <c r="A23" s="403">
        <f t="array" ref="A23">IF(B23=0,0,(INDEX(Data!$B$14:$B$131,MATCH(B23,Data!$C$14:$C$131,0))))</f>
        <v>45490</v>
      </c>
      <c r="B23" s="404" t="s">
        <v>1518</v>
      </c>
      <c r="C23" s="405" t="s">
        <v>1518</v>
      </c>
      <c r="D23" s="406" t="str">
        <f t="array" ref="D23">IF(B23=0,0,(INDEX(Data!$J$14:$J$131,MATCH(B23,Data!$C$14:$C$131,0))))</f>
        <v>JERICO BARAQUIO AND 2 OTHERS</v>
      </c>
      <c r="E23" s="406" t="str">
        <f t="array" ref="E23">IF(B23=0,0,(INDEX(Data!$K$14:$K$131,MATCH(B23,Data!$C$14:$C$131,0))))</f>
        <v>Payment of Salaries and Allowances of Jerico T. Baraquio &amp; 2 Others of NIA Pangasinan IMO (CARP) for the period of for the period of July 1-15, 2024</v>
      </c>
      <c r="F23" s="407"/>
      <c r="G23" s="407">
        <v>6</v>
      </c>
      <c r="H23" s="407"/>
      <c r="I23" s="408"/>
      <c r="J23" s="394">
        <f t="array" ref="J23">IF(F23=0,0,(INDEX(Data[PPSAS Code],MATCH(C23&amp;F23,Data[Check/Serial Number]&amp;Data[Series],0))))</f>
        <v>0</v>
      </c>
      <c r="K23" s="584">
        <f t="array" ref="K23">SUM(IF((Data[Check/Serial Number]=C23)*(Data[PPSAS Code]=(J23)),Data[Credit]))</f>
        <v>0</v>
      </c>
      <c r="L23" s="397">
        <f t="shared" si="0"/>
        <v>31498274.690000001</v>
      </c>
      <c r="M23" s="398">
        <f t="array" ref="M23">IF(G23=0,0,(INDEX(Data[PPSAS Code],MATCH(C23&amp;G23,Data[Check/Serial Number]&amp;Data[Series],0))))</f>
        <v>2020103002</v>
      </c>
      <c r="N23" s="388">
        <f t="array" ref="N23">SUM(IF((Data[Check/Serial Number]=C23)*(Data[PPSAS Code]=(M23)),Data[Credit]))</f>
        <v>1340.92</v>
      </c>
      <c r="O23" s="394">
        <f t="array" ref="O23">IF(H23=0,0,(INDEX(Data[PPSAS Code],MATCH(C23&amp;H23,Data[Check/Serial Number]&amp;Data[Series],0))))</f>
        <v>0</v>
      </c>
      <c r="P23" s="388">
        <f t="array" ref="P23">SUM(IF((Data[Check/Serial Number]=$C23)*(Data[PPSAS Code]=$O23),Data[Debit]))</f>
        <v>0</v>
      </c>
      <c r="Q23" s="399">
        <f t="shared" si="1"/>
        <v>32835.69</v>
      </c>
    </row>
    <row r="24" spans="1:17" s="409" customFormat="1" ht="38.1" customHeight="1" x14ac:dyDescent="0.25">
      <c r="A24" s="403">
        <f t="array" ref="A24">IF(B24=0,0,(INDEX(Data!$B$14:$B$131,MATCH(B24,Data!$C$14:$C$131,0))))</f>
        <v>45490</v>
      </c>
      <c r="B24" s="404" t="s">
        <v>1518</v>
      </c>
      <c r="C24" s="405" t="s">
        <v>1518</v>
      </c>
      <c r="D24" s="406" t="str">
        <f t="array" ref="D24">IF(B24=0,0,(INDEX(Data!$J$14:$J$131,MATCH(B24,Data!$C$14:$C$131,0))))</f>
        <v>JERICO BARAQUIO AND 2 OTHERS</v>
      </c>
      <c r="E24" s="406" t="str">
        <f t="array" ref="E24">IF(B24=0,0,(INDEX(Data!$K$14:$K$131,MATCH(B24,Data!$C$14:$C$131,0))))</f>
        <v>Payment of Salaries and Allowances of Jerico T. Baraquio &amp; 2 Others of NIA Pangasinan IMO (CARP) for the period of for the period of July 1-15, 2024</v>
      </c>
      <c r="F24" s="407">
        <v>8</v>
      </c>
      <c r="G24" s="407">
        <v>7</v>
      </c>
      <c r="H24" s="407"/>
      <c r="I24" s="408"/>
      <c r="J24" s="394" t="str">
        <f t="array" ref="J24">IF(F24=0,0,(INDEX(Data[PPSAS Code],MATCH(C24&amp;F24,Data[Check/Serial Number]&amp;Data[Series],0))))</f>
        <v>1010202000RO</v>
      </c>
      <c r="K24" s="584">
        <f t="array" ref="K24">SUM(IF((Data[Check/Serial Number]=C24)*(Data[PPSAS Code]=(J24)),Data[Credit]))</f>
        <v>30810.69</v>
      </c>
      <c r="L24" s="397">
        <f t="shared" si="0"/>
        <v>31467464</v>
      </c>
      <c r="M24" s="398">
        <f t="array" ref="M24">IF(G24=0,0,(INDEX(Data[PPSAS Code],MATCH(C24&amp;G24,Data[Check/Serial Number]&amp;Data[Series],0))))</f>
        <v>2020104000</v>
      </c>
      <c r="N24" s="388">
        <f t="array" ref="N24">SUM(IF((Data[Check/Serial Number]=C24)*(Data[PPSAS Code]=(M24)),Data[Credit]))</f>
        <v>2025</v>
      </c>
      <c r="O24" s="394">
        <f t="array" ref="O24">IF(H24=0,0,(INDEX(Data[PPSAS Code],MATCH(C24&amp;H24,Data[Check/Serial Number]&amp;Data[Series],0))))</f>
        <v>0</v>
      </c>
      <c r="P24" s="388">
        <f t="array" ref="P24">SUM(IF((Data[Check/Serial Number]=$C24)*(Data[PPSAS Code]=$O24),Data[Debit]))</f>
        <v>0</v>
      </c>
      <c r="Q24" s="399">
        <f t="shared" si="1"/>
        <v>0</v>
      </c>
    </row>
    <row r="25" spans="1:17" s="409" customFormat="1" ht="38.1" customHeight="1" x14ac:dyDescent="0.25">
      <c r="A25" s="403">
        <f t="array" ref="A25">IF(B25=0,0,(INDEX(Data!$B$14:$B$131,MATCH(B25,Data!$C$14:$C$131,0))))</f>
        <v>45491</v>
      </c>
      <c r="B25" s="404" t="s">
        <v>1521</v>
      </c>
      <c r="C25" s="405" t="s">
        <v>1521</v>
      </c>
      <c r="D25" s="406" t="str">
        <f t="array" ref="D25">IF(B25=0,0,(INDEX(Data!$J$14:$J$131,MATCH(B25,Data!$C$14:$C$131,0))))</f>
        <v>CASA DEL CAMBA HOTEL AND RESTAURANT</v>
      </c>
      <c r="E25" s="406" t="str">
        <f t="array" ref="E25">IF(B25=0,0,(INDEX(Data!$K$14:$K$131,MATCH(B25,Data!$C$14:$C$131,0))))</f>
        <v>Payment of meals and snacks served during the conduct of Membership Orientation of Asosasyon ng Magsasaka ng San Miguel Burgos inc. on May 16,2024 at Brgy San Miguel, Burgos, Pangasinan</v>
      </c>
      <c r="F25" s="407"/>
      <c r="G25" s="407">
        <v>2</v>
      </c>
      <c r="H25" s="407">
        <v>1</v>
      </c>
      <c r="I25" s="408"/>
      <c r="J25" s="394">
        <f t="array" ref="J25">IF(F25=0,0,(INDEX(Data[PPSAS Code],MATCH(C25&amp;F25,Data[Check/Serial Number]&amp;Data[Series],0))))</f>
        <v>0</v>
      </c>
      <c r="K25" s="584">
        <f t="array" ref="K25">SUM(IF((Data[Check/Serial Number]=C25)*(Data[PPSAS Code]=(J25)),Data[Credit]))</f>
        <v>0</v>
      </c>
      <c r="L25" s="397">
        <f t="shared" si="0"/>
        <v>31467464</v>
      </c>
      <c r="M25" s="398">
        <f t="array" ref="M25">IF(G25=0,0,(INDEX(Data[PPSAS Code],MATCH(C25&amp;G25,Data[Check/Serial Number]&amp;Data[Series],0))))</f>
        <v>2020101005</v>
      </c>
      <c r="N25" s="388">
        <f t="array" ref="N25">SUM(IF((Data[Check/Serial Number]=C25)*(Data[PPSAS Code]=(M25)),Data[Credit]))</f>
        <v>264</v>
      </c>
      <c r="O25" s="394">
        <f t="array" ref="O25">IF(H25=0,0,(INDEX(Data[PPSAS Code],MATCH(C25&amp;H25,Data[Check/Serial Number]&amp;Data[Series],0))))</f>
        <v>5020201000</v>
      </c>
      <c r="P25" s="388">
        <f t="array" ref="P25">SUM(IF((Data[Check/Serial Number]=$C25)*(Data[PPSAS Code]=$O25),Data[Debit]))</f>
        <v>13200</v>
      </c>
      <c r="Q25" s="399">
        <f t="shared" si="1"/>
        <v>12936</v>
      </c>
    </row>
    <row r="26" spans="1:17" s="409" customFormat="1" ht="38.1" customHeight="1" x14ac:dyDescent="0.25">
      <c r="A26" s="403">
        <f t="array" ref="A26">IF(B26=0,0,(INDEX(Data!$B$14:$B$131,MATCH(B26,Data!$C$14:$C$131,0))))</f>
        <v>45491</v>
      </c>
      <c r="B26" s="404" t="s">
        <v>1521</v>
      </c>
      <c r="C26" s="405" t="s">
        <v>1521</v>
      </c>
      <c r="D26" s="406" t="str">
        <f t="array" ref="D26">IF(B26=0,0,(INDEX(Data!$J$14:$J$131,MATCH(B26,Data!$C$14:$C$131,0))))</f>
        <v>CASA DEL CAMBA HOTEL AND RESTAURANT</v>
      </c>
      <c r="E26" s="406" t="str">
        <f t="array" ref="E26">IF(B26=0,0,(INDEX(Data!$K$14:$K$131,MATCH(B26,Data!$C$14:$C$131,0))))</f>
        <v>Payment of meals and snacks served during the conduct of Membership Orientation of Asosasyon ng Magsasaka ng San Miguel Burgos inc. on May 16,2024 at Brgy San Miguel, Burgos, Pangasinan</v>
      </c>
      <c r="F26" s="407">
        <v>4</v>
      </c>
      <c r="G26" s="407">
        <v>3</v>
      </c>
      <c r="H26" s="407"/>
      <c r="I26" s="408"/>
      <c r="J26" s="394" t="str">
        <f t="array" ref="J26">IF(F26=0,0,(INDEX(Data[PPSAS Code],MATCH(C26&amp;F26,Data[Check/Serial Number]&amp;Data[Series],0))))</f>
        <v>1010202000RO</v>
      </c>
      <c r="K26" s="584">
        <f t="array" ref="K26">SUM(IF((Data[Check/Serial Number]=C26)*(Data[PPSAS Code]=(J26)),Data[Credit]))</f>
        <v>12540</v>
      </c>
      <c r="L26" s="397">
        <f t="shared" si="0"/>
        <v>31454924</v>
      </c>
      <c r="M26" s="398">
        <f t="array" ref="M26">IF(G26=0,0,(INDEX(Data[PPSAS Code],MATCH(C26&amp;G26,Data[Check/Serial Number]&amp;Data[Series],0))))</f>
        <v>2020101002</v>
      </c>
      <c r="N26" s="388">
        <f t="array" ref="N26">SUM(IF((Data[Check/Serial Number]=C26)*(Data[PPSAS Code]=(M26)),Data[Credit]))</f>
        <v>396</v>
      </c>
      <c r="O26" s="394">
        <f t="array" ref="O26">IF(H26=0,0,(INDEX(Data[PPSAS Code],MATCH(C26&amp;H26,Data[Check/Serial Number]&amp;Data[Series],0))))</f>
        <v>0</v>
      </c>
      <c r="P26" s="388">
        <f t="array" ref="P26">SUM(IF((Data[Check/Serial Number]=$C26)*(Data[PPSAS Code]=$O26),Data[Debit]))</f>
        <v>0</v>
      </c>
      <c r="Q26" s="399">
        <f t="shared" si="1"/>
        <v>0</v>
      </c>
    </row>
    <row r="27" spans="1:17" s="409" customFormat="1" ht="38.1" customHeight="1" x14ac:dyDescent="0.25">
      <c r="A27" s="403">
        <f t="array" ref="A27">IF(B27=0,0,(INDEX(Data!$B$14:$B$131,MATCH(B27,Data!$C$14:$C$131,0))))</f>
        <v>45491</v>
      </c>
      <c r="B27" s="404" t="s">
        <v>1526</v>
      </c>
      <c r="C27" s="405" t="s">
        <v>1526</v>
      </c>
      <c r="D27" s="406" t="str">
        <f t="array" ref="D27">IF(B27=0,0,(INDEX(Data!$J$14:$J$131,MATCH(B27,Data!$C$14:$C$131,0))))</f>
        <v>CASA DEL CAMBA HOTEL AND RESTAURANT</v>
      </c>
      <c r="E27" s="406" t="str">
        <f t="array" ref="E27">IF(B27=0,0,(INDEX(Data!$K$14:$K$131,MATCH(B27,Data!$C$14:$C$131,0))))</f>
        <v>Payment of meals and snacks served during the conduct of Membership Orientation of Catuday Farmer Agricutural Development Association (FDA) on June 4,2024 at Brgy Catuday, Bolinao, Pangasinan</v>
      </c>
      <c r="F27" s="407"/>
      <c r="G27" s="407">
        <v>2</v>
      </c>
      <c r="H27" s="407">
        <v>1</v>
      </c>
      <c r="I27" s="408"/>
      <c r="J27" s="394">
        <f t="array" ref="J27">IF(F27=0,0,(INDEX(Data[PPSAS Code],MATCH(C27&amp;F27,Data[Check/Serial Number]&amp;Data[Series],0))))</f>
        <v>0</v>
      </c>
      <c r="K27" s="584">
        <f t="array" ref="K27">SUM(IF((Data[Check/Serial Number]=C27)*(Data[PPSAS Code]=(J27)),Data[Credit]))</f>
        <v>0</v>
      </c>
      <c r="L27" s="397">
        <f t="shared" si="0"/>
        <v>31454924</v>
      </c>
      <c r="M27" s="398">
        <f t="array" ref="M27">IF(G27=0,0,(INDEX(Data[PPSAS Code],MATCH(C27&amp;G27,Data[Check/Serial Number]&amp;Data[Series],0))))</f>
        <v>2020101005</v>
      </c>
      <c r="N27" s="388">
        <f t="array" ref="N27">SUM(IF((Data[Check/Serial Number]=C27)*(Data[PPSAS Code]=(M27)),Data[Credit]))</f>
        <v>264</v>
      </c>
      <c r="O27" s="394">
        <f t="array" ref="O27">IF(H27=0,0,(INDEX(Data[PPSAS Code],MATCH(C27&amp;H27,Data[Check/Serial Number]&amp;Data[Series],0))))</f>
        <v>5020201000</v>
      </c>
      <c r="P27" s="388">
        <f t="array" ref="P27">SUM(IF((Data[Check/Serial Number]=$C27)*(Data[PPSAS Code]=$O27),Data[Debit]))</f>
        <v>13200</v>
      </c>
      <c r="Q27" s="399">
        <f t="shared" si="1"/>
        <v>12936</v>
      </c>
    </row>
    <row r="28" spans="1:17" s="409" customFormat="1" ht="38.1" customHeight="1" x14ac:dyDescent="0.25">
      <c r="A28" s="403">
        <f t="array" ref="A28">IF(B28=0,0,(INDEX(Data!$B$14:$B$131,MATCH(B28,Data!$C$14:$C$131,0))))</f>
        <v>45491</v>
      </c>
      <c r="B28" s="404" t="s">
        <v>1526</v>
      </c>
      <c r="C28" s="405" t="s">
        <v>1526</v>
      </c>
      <c r="D28" s="406" t="str">
        <f t="array" ref="D28">IF(B28=0,0,(INDEX(Data!$J$14:$J$131,MATCH(B28,Data!$C$14:$C$131,0))))</f>
        <v>CASA DEL CAMBA HOTEL AND RESTAURANT</v>
      </c>
      <c r="E28" s="406" t="str">
        <f t="array" ref="E28">IF(B28=0,0,(INDEX(Data!$K$14:$K$131,MATCH(B28,Data!$C$14:$C$131,0))))</f>
        <v>Payment of meals and snacks served during the conduct of Membership Orientation of Catuday Farmer Agricutural Development Association (FDA) on June 4,2024 at Brgy Catuday, Bolinao, Pangasinan</v>
      </c>
      <c r="F28" s="407">
        <v>4</v>
      </c>
      <c r="G28" s="407">
        <v>3</v>
      </c>
      <c r="H28" s="407"/>
      <c r="I28" s="408"/>
      <c r="J28" s="394" t="str">
        <f t="array" ref="J28">IF(F28=0,0,(INDEX(Data[PPSAS Code],MATCH(C28&amp;F28,Data[Check/Serial Number]&amp;Data[Series],0))))</f>
        <v>1010202000RO</v>
      </c>
      <c r="K28" s="584">
        <f t="array" ref="K28">SUM(IF((Data[Check/Serial Number]=C28)*(Data[PPSAS Code]=(J28)),Data[Credit]))</f>
        <v>12540</v>
      </c>
      <c r="L28" s="397">
        <f t="shared" si="0"/>
        <v>31442384</v>
      </c>
      <c r="M28" s="398">
        <f t="array" ref="M28">IF(G28=0,0,(INDEX(Data[PPSAS Code],MATCH(C28&amp;G28,Data[Check/Serial Number]&amp;Data[Series],0))))</f>
        <v>2020101002</v>
      </c>
      <c r="N28" s="388">
        <f t="array" ref="N28">SUM(IF((Data[Check/Serial Number]=C28)*(Data[PPSAS Code]=(M28)),Data[Credit]))</f>
        <v>396</v>
      </c>
      <c r="O28" s="394">
        <f t="array" ref="O28">IF(H28=0,0,(INDEX(Data[PPSAS Code],MATCH(C28&amp;H28,Data[Check/Serial Number]&amp;Data[Series],0))))</f>
        <v>0</v>
      </c>
      <c r="P28" s="388">
        <f t="array" ref="P28">SUM(IF((Data[Check/Serial Number]=$C28)*(Data[PPSAS Code]=$O28),Data[Debit]))</f>
        <v>0</v>
      </c>
      <c r="Q28" s="399">
        <f t="shared" si="1"/>
        <v>0</v>
      </c>
    </row>
    <row r="29" spans="1:17" s="409" customFormat="1" ht="38.1" customHeight="1" x14ac:dyDescent="0.25">
      <c r="A29" s="403">
        <f t="array" ref="A29">IF(B29=0,0,(INDEX(Data!$B$14:$B$131,MATCH(B29,Data!$C$14:$C$131,0))))</f>
        <v>45125</v>
      </c>
      <c r="B29" s="404" t="s">
        <v>1530</v>
      </c>
      <c r="C29" s="405" t="s">
        <v>1530</v>
      </c>
      <c r="D29" s="406" t="str">
        <f t="array" ref="D29">IF(B29=0,0,(INDEX(Data!$J$14:$J$131,MATCH(B29,Data!$C$14:$C$131,0))))</f>
        <v>JONALYN A. JULIAN AND 1 OTHER</v>
      </c>
      <c r="E29" s="406" t="str">
        <f t="array" ref="E29">IF(B29=0,0,(INDEX(Data!$K$14:$K$131,MATCH(B29,Data!$C$14:$C$131,0))))</f>
        <v>Payment of Salaries and Allowances of Jonalyn A. Julian and 1 Other of NIA Pangasinan IMO CARP  (Coterminous) for the period of for the period of July 1-15, 2024</v>
      </c>
      <c r="F29" s="407"/>
      <c r="G29" s="407"/>
      <c r="H29" s="407">
        <v>1</v>
      </c>
      <c r="I29" s="408"/>
      <c r="J29" s="394">
        <f t="array" ref="J29">IF(F29=0,0,(INDEX(Data[PPSAS Code],MATCH(C29&amp;F29,Data[Check/Serial Number]&amp;Data[Series],0))))</f>
        <v>0</v>
      </c>
      <c r="K29" s="584">
        <f t="array" ref="K29">SUM(IF((Data[Check/Serial Number]=C29)*(Data[PPSAS Code]=(J29)),Data[Credit]))</f>
        <v>0</v>
      </c>
      <c r="L29" s="397">
        <f t="shared" si="0"/>
        <v>31442384</v>
      </c>
      <c r="M29" s="398">
        <f t="array" ref="M29">IF(G29=0,0,(INDEX(Data[PPSAS Code],MATCH(C29&amp;G29,Data[Check/Serial Number]&amp;Data[Series],0))))</f>
        <v>0</v>
      </c>
      <c r="N29" s="388">
        <f t="array" ref="N29">SUM(IF((Data[Check/Serial Number]=C29)*(Data[PPSAS Code]=(M29)),Data[Credit]))</f>
        <v>0</v>
      </c>
      <c r="O29" s="394">
        <f t="array" ref="O29">IF(H29=0,0,(INDEX(Data[PPSAS Code],MATCH(C29&amp;H29,Data[Check/Serial Number]&amp;Data[Series],0))))</f>
        <v>5010101000</v>
      </c>
      <c r="P29" s="388">
        <f t="array" ref="P29">SUM(IF((Data[Check/Serial Number]=$C29)*(Data[PPSAS Code]=$O29),Data[Debit]))</f>
        <v>52776</v>
      </c>
      <c r="Q29" s="399">
        <f t="shared" si="1"/>
        <v>52776</v>
      </c>
    </row>
    <row r="30" spans="1:17" s="409" customFormat="1" ht="38.1" customHeight="1" x14ac:dyDescent="0.25">
      <c r="A30" s="403">
        <f t="array" ref="A30">IF(B30=0,0,(INDEX(Data!$B$14:$B$131,MATCH(B30,Data!$C$14:$C$131,0))))</f>
        <v>45125</v>
      </c>
      <c r="B30" s="404" t="s">
        <v>1530</v>
      </c>
      <c r="C30" s="405" t="s">
        <v>1530</v>
      </c>
      <c r="D30" s="406" t="str">
        <f t="array" ref="D30">IF(B30=0,0,(INDEX(Data!$J$14:$J$131,MATCH(B30,Data!$C$14:$C$131,0))))</f>
        <v>JONALYN A. JULIAN AND 1 OTHER</v>
      </c>
      <c r="E30" s="406" t="str">
        <f t="array" ref="E30">IF(B30=0,0,(INDEX(Data!$K$14:$K$131,MATCH(B30,Data!$C$14:$C$131,0))))</f>
        <v>Payment of Salaries and Allowances of Jonalyn A. Julian and 1 Other of NIA Pangasinan IMO CARP  (Coterminous) for the period of for the period of July 1-15, 2024</v>
      </c>
      <c r="F30" s="407"/>
      <c r="G30" s="407">
        <v>3</v>
      </c>
      <c r="H30" s="407">
        <v>2</v>
      </c>
      <c r="I30" s="408"/>
      <c r="J30" s="394">
        <f t="array" ref="J30">IF(F30=0,0,(INDEX(Data[PPSAS Code],MATCH(C30&amp;F30,Data[Check/Serial Number]&amp;Data[Series],0))))</f>
        <v>0</v>
      </c>
      <c r="K30" s="584">
        <f t="array" ref="K30">SUM(IF((Data[Check/Serial Number]=C30)*(Data[PPSAS Code]=(J30)),Data[Credit]))</f>
        <v>0</v>
      </c>
      <c r="L30" s="397">
        <f t="shared" si="0"/>
        <v>31442384</v>
      </c>
      <c r="M30" s="398">
        <f t="array" ref="M30">IF(G30=0,0,(INDEX(Data[PPSAS Code],MATCH(C30&amp;G30,Data[Check/Serial Number]&amp;Data[Series],0))))</f>
        <v>2020101001</v>
      </c>
      <c r="N30" s="388">
        <f t="array" ref="N30">SUM(IF((Data[Check/Serial Number]=C30)*(Data[PPSAS Code]=(M30)),Data[Credit]))</f>
        <v>1541.51</v>
      </c>
      <c r="O30" s="394">
        <f t="array" ref="O30">IF(H30=0,0,(INDEX(Data[PPSAS Code],MATCH(C30&amp;H30,Data[Check/Serial Number]&amp;Data[Series],0))))</f>
        <v>5010201000</v>
      </c>
      <c r="P30" s="388">
        <f t="array" ref="P30">SUM(IF((Data[Check/Serial Number]=$C30)*(Data[PPSAS Code]=$O30),Data[Debit]))</f>
        <v>4000</v>
      </c>
      <c r="Q30" s="399">
        <f t="shared" si="1"/>
        <v>55234.49</v>
      </c>
    </row>
    <row r="31" spans="1:17" s="409" customFormat="1" ht="38.1" customHeight="1" x14ac:dyDescent="0.25">
      <c r="A31" s="403">
        <f t="array" ref="A31">IF(B31=0,0,(INDEX(Data!$B$14:$B$131,MATCH(B31,Data!$C$14:$C$131,0))))</f>
        <v>45125</v>
      </c>
      <c r="B31" s="404" t="s">
        <v>1530</v>
      </c>
      <c r="C31" s="405" t="s">
        <v>1530</v>
      </c>
      <c r="D31" s="406" t="str">
        <f t="array" ref="D31">IF(B31=0,0,(INDEX(Data!$J$14:$J$131,MATCH(B31,Data!$C$14:$C$131,0))))</f>
        <v>JONALYN A. JULIAN AND 1 OTHER</v>
      </c>
      <c r="E31" s="406" t="str">
        <f t="array" ref="E31">IF(B31=0,0,(INDEX(Data!$K$14:$K$131,MATCH(B31,Data!$C$14:$C$131,0))))</f>
        <v>Payment of Salaries and Allowances of Jonalyn A. Julian and 1 Other of NIA Pangasinan IMO CARP  (Coterminous) for the period of for the period of July 1-15, 2024</v>
      </c>
      <c r="F31" s="407"/>
      <c r="G31" s="407">
        <v>4</v>
      </c>
      <c r="H31" s="407"/>
      <c r="I31" s="408"/>
      <c r="J31" s="394">
        <f t="array" ref="J31">IF(F31=0,0,(INDEX(Data[PPSAS Code],MATCH(C31&amp;F31,Data[Check/Serial Number]&amp;Data[Series],0))))</f>
        <v>0</v>
      </c>
      <c r="K31" s="584">
        <f t="array" ref="K31">SUM(IF((Data[Check/Serial Number]=C31)*(Data[PPSAS Code]=(J31)),Data[Credit]))</f>
        <v>0</v>
      </c>
      <c r="L31" s="397">
        <f t="shared" si="0"/>
        <v>31442384</v>
      </c>
      <c r="M31" s="398">
        <f t="array" ref="M31">IF(G31=0,0,(INDEX(Data[PPSAS Code],MATCH(C31&amp;G31,Data[Check/Serial Number]&amp;Data[Series],0))))</f>
        <v>2020102001</v>
      </c>
      <c r="N31" s="388">
        <f t="array" ref="N31">SUM(IF((Data[Check/Serial Number]=C31)*(Data[PPSAS Code]=(M31)),Data[Credit]))</f>
        <v>4749.84</v>
      </c>
      <c r="O31" s="394">
        <f t="array" ref="O31">IF(H31=0,0,(INDEX(Data[PPSAS Code],MATCH(C31&amp;H31,Data[Check/Serial Number]&amp;Data[Series],0))))</f>
        <v>0</v>
      </c>
      <c r="P31" s="388">
        <f t="array" ref="P31">SUM(IF((Data[Check/Serial Number]=$C31)*(Data[PPSAS Code]=$O31),Data[Debit]))</f>
        <v>0</v>
      </c>
      <c r="Q31" s="399">
        <f t="shared" si="1"/>
        <v>50484.65</v>
      </c>
    </row>
    <row r="32" spans="1:17" s="409" customFormat="1" ht="38.1" customHeight="1" x14ac:dyDescent="0.25">
      <c r="A32" s="403">
        <f t="array" ref="A32">IF(B32=0,0,(INDEX(Data!$B$14:$B$131,MATCH(B32,Data!$C$14:$C$131,0))))</f>
        <v>45125</v>
      </c>
      <c r="B32" s="404" t="s">
        <v>1530</v>
      </c>
      <c r="C32" s="405" t="s">
        <v>1530</v>
      </c>
      <c r="D32" s="406" t="str">
        <f t="array" ref="D32">IF(B32=0,0,(INDEX(Data!$J$14:$J$131,MATCH(B32,Data!$C$14:$C$131,0))))</f>
        <v>JONALYN A. JULIAN AND 1 OTHER</v>
      </c>
      <c r="E32" s="406" t="str">
        <f t="array" ref="E32">IF(B32=0,0,(INDEX(Data!$K$14:$K$131,MATCH(B32,Data!$C$14:$C$131,0))))</f>
        <v>Payment of Salaries and Allowances of Jonalyn A. Julian and 1 Other of NIA Pangasinan IMO CARP  (Coterminous) for the period of for the period of July 1-15, 2024</v>
      </c>
      <c r="F32" s="407"/>
      <c r="G32" s="407">
        <v>5</v>
      </c>
      <c r="H32" s="407"/>
      <c r="I32" s="408"/>
      <c r="J32" s="394">
        <f t="array" ref="J32">IF(F32=0,0,(INDEX(Data[PPSAS Code],MATCH(C32&amp;F32,Data[Check/Serial Number]&amp;Data[Series],0))))</f>
        <v>0</v>
      </c>
      <c r="K32" s="584">
        <f t="array" ref="K32">SUM(IF((Data[Check/Serial Number]=C32)*(Data[PPSAS Code]=(J32)),Data[Credit]))</f>
        <v>0</v>
      </c>
      <c r="L32" s="397">
        <f t="shared" si="0"/>
        <v>31442384</v>
      </c>
      <c r="M32" s="398">
        <f t="array" ref="M32">IF(G32=0,0,(INDEX(Data[PPSAS Code],MATCH(C32&amp;G32,Data[Check/Serial Number]&amp;Data[Series],0))))</f>
        <v>2020103001</v>
      </c>
      <c r="N32" s="388">
        <f t="array" ref="N32">SUM(IF((Data[Check/Serial Number]=C32)*(Data[PPSAS Code]=(M32)),Data[Credit]))</f>
        <v>1055.52</v>
      </c>
      <c r="O32" s="394">
        <f t="array" ref="O32">IF(H32=0,0,(INDEX(Data[PPSAS Code],MATCH(C32&amp;H32,Data[Check/Serial Number]&amp;Data[Series],0))))</f>
        <v>0</v>
      </c>
      <c r="P32" s="388">
        <f t="array" ref="P32">SUM(IF((Data[Check/Serial Number]=$C32)*(Data[PPSAS Code]=$O32),Data[Debit]))</f>
        <v>0</v>
      </c>
      <c r="Q32" s="399">
        <f t="shared" si="1"/>
        <v>49429.13</v>
      </c>
    </row>
    <row r="33" spans="1:17" s="409" customFormat="1" ht="38.1" customHeight="1" x14ac:dyDescent="0.25">
      <c r="A33" s="403">
        <f t="array" ref="A33">IF(B33=0,0,(INDEX(Data!$B$14:$B$131,MATCH(B33,Data!$C$14:$C$131,0))))</f>
        <v>45125</v>
      </c>
      <c r="B33" s="404" t="s">
        <v>1530</v>
      </c>
      <c r="C33" s="405" t="s">
        <v>1530</v>
      </c>
      <c r="D33" s="406" t="str">
        <f t="array" ref="D33">IF(B33=0,0,(INDEX(Data!$J$14:$J$131,MATCH(B33,Data!$C$14:$C$131,0))))</f>
        <v>JONALYN A. JULIAN AND 1 OTHER</v>
      </c>
      <c r="E33" s="406" t="str">
        <f t="array" ref="E33">IF(B33=0,0,(INDEX(Data!$K$14:$K$131,MATCH(B33,Data!$C$14:$C$131,0))))</f>
        <v>Payment of Salaries and Allowances of Jonalyn A. Julian and 1 Other of NIA Pangasinan IMO CARP  (Coterminous) for the period of for the period of July 1-15, 2024</v>
      </c>
      <c r="F33" s="407"/>
      <c r="G33" s="407">
        <v>6</v>
      </c>
      <c r="H33" s="407"/>
      <c r="I33" s="408"/>
      <c r="J33" s="394">
        <f t="array" ref="J33">IF(F33=0,0,(INDEX(Data[PPSAS Code],MATCH(C33&amp;F33,Data[Check/Serial Number]&amp;Data[Series],0))))</f>
        <v>0</v>
      </c>
      <c r="K33" s="584">
        <f t="array" ref="K33">SUM(IF((Data[Check/Serial Number]=C33)*(Data[PPSAS Code]=(J33)),Data[Credit]))</f>
        <v>0</v>
      </c>
      <c r="L33" s="397">
        <f t="shared" si="0"/>
        <v>31442384</v>
      </c>
      <c r="M33" s="398">
        <f t="array" ref="M33">IF(G33=0,0,(INDEX(Data[PPSAS Code],MATCH(C33&amp;G33,Data[Check/Serial Number]&amp;Data[Series],0))))</f>
        <v>2020103002</v>
      </c>
      <c r="N33" s="388">
        <f t="array" ref="N33">SUM(IF((Data[Check/Serial Number]=C33)*(Data[PPSAS Code]=(M33)),Data[Credit]))</f>
        <v>1635.3</v>
      </c>
      <c r="O33" s="394">
        <f t="array" ref="O33">IF(H33=0,0,(INDEX(Data[PPSAS Code],MATCH(C33&amp;H33,Data[Check/Serial Number]&amp;Data[Series],0))))</f>
        <v>0</v>
      </c>
      <c r="P33" s="388">
        <f t="array" ref="P33">SUM(IF((Data[Check/Serial Number]=$C33)*(Data[PPSAS Code]=$O33),Data[Debit]))</f>
        <v>0</v>
      </c>
      <c r="Q33" s="399">
        <f t="shared" si="1"/>
        <v>47793.83</v>
      </c>
    </row>
    <row r="34" spans="1:17" s="409" customFormat="1" ht="38.1" customHeight="1" x14ac:dyDescent="0.25">
      <c r="A34" s="403">
        <f t="array" ref="A34">IF(B34=0,0,(INDEX(Data!$B$14:$B$131,MATCH(B34,Data!$C$14:$C$131,0))))</f>
        <v>45125</v>
      </c>
      <c r="B34" s="404" t="s">
        <v>1530</v>
      </c>
      <c r="C34" s="405" t="s">
        <v>1530</v>
      </c>
      <c r="D34" s="406" t="str">
        <f t="array" ref="D34">IF(B34=0,0,(INDEX(Data!$J$14:$J$131,MATCH(B34,Data!$C$14:$C$131,0))))</f>
        <v>JONALYN A. JULIAN AND 1 OTHER</v>
      </c>
      <c r="E34" s="406" t="str">
        <f t="array" ref="E34">IF(B34=0,0,(INDEX(Data!$K$14:$K$131,MATCH(B34,Data!$C$14:$C$131,0))))</f>
        <v>Payment of Salaries and Allowances of Jonalyn A. Julian and 1 Other of NIA Pangasinan IMO CARP  (Coterminous) for the period of for the period of July 1-15, 2024</v>
      </c>
      <c r="F34" s="407"/>
      <c r="G34" s="407">
        <v>7</v>
      </c>
      <c r="H34" s="407"/>
      <c r="I34" s="408"/>
      <c r="J34" s="394">
        <f t="array" ref="J34">IF(F34=0,0,(INDEX(Data[PPSAS Code],MATCH(C34&amp;F34,Data[Check/Serial Number]&amp;Data[Series],0))))</f>
        <v>0</v>
      </c>
      <c r="K34" s="584">
        <f t="array" ref="K34">SUM(IF((Data[Check/Serial Number]=C34)*(Data[PPSAS Code]=(J34)),Data[Credit]))</f>
        <v>0</v>
      </c>
      <c r="L34" s="397">
        <f t="shared" si="0"/>
        <v>31442384</v>
      </c>
      <c r="M34" s="398">
        <f t="array" ref="M34">IF(G34=0,0,(INDEX(Data[PPSAS Code],MATCH(C34&amp;G34,Data[Check/Serial Number]&amp;Data[Series],0))))</f>
        <v>2020103005</v>
      </c>
      <c r="N34" s="388">
        <f t="array" ref="N34">SUM(IF((Data[Check/Serial Number]=C34)*(Data[PPSAS Code]=(M34)),Data[Credit]))</f>
        <v>1000</v>
      </c>
      <c r="O34" s="394">
        <f t="array" ref="O34">IF(H34=0,0,(INDEX(Data[PPSAS Code],MATCH(C34&amp;H34,Data[Check/Serial Number]&amp;Data[Series],0))))</f>
        <v>0</v>
      </c>
      <c r="P34" s="388">
        <f t="array" ref="P34">SUM(IF((Data[Check/Serial Number]=$C34)*(Data[PPSAS Code]=$O34),Data[Debit]))</f>
        <v>0</v>
      </c>
      <c r="Q34" s="399">
        <f t="shared" si="1"/>
        <v>46793.83</v>
      </c>
    </row>
    <row r="35" spans="1:17" s="409" customFormat="1" ht="38.1" customHeight="1" x14ac:dyDescent="0.25">
      <c r="A35" s="403">
        <f t="array" ref="A35">IF(B35=0,0,(INDEX(Data!$B$14:$B$131,MATCH(B35,Data!$C$14:$C$131,0))))</f>
        <v>45125</v>
      </c>
      <c r="B35" s="404" t="s">
        <v>1530</v>
      </c>
      <c r="C35" s="405" t="s">
        <v>1530</v>
      </c>
      <c r="D35" s="406" t="str">
        <f t="array" ref="D35">IF(B35=0,0,(INDEX(Data!$J$14:$J$131,MATCH(B35,Data!$C$14:$C$131,0))))</f>
        <v>JONALYN A. JULIAN AND 1 OTHER</v>
      </c>
      <c r="E35" s="406" t="str">
        <f t="array" ref="E35">IF(B35=0,0,(INDEX(Data!$K$14:$K$131,MATCH(B35,Data!$C$14:$C$131,0))))</f>
        <v>Payment of Salaries and Allowances of Jonalyn A. Julian and 1 Other of NIA Pangasinan IMO CARP  (Coterminous) for the period of for the period of July 1-15, 2024</v>
      </c>
      <c r="F35" s="407">
        <v>9</v>
      </c>
      <c r="G35" s="407">
        <v>8</v>
      </c>
      <c r="H35" s="407"/>
      <c r="I35" s="408"/>
      <c r="J35" s="394" t="str">
        <f t="array" ref="J35">IF(F35=0,0,(INDEX(Data[PPSAS Code],MATCH(C35&amp;F35,Data[Check/Serial Number]&amp;Data[Series],0))))</f>
        <v>1010202000RO</v>
      </c>
      <c r="K35" s="584">
        <f t="array" ref="K35">SUM(IF((Data[Check/Serial Number]=C35)*(Data[PPSAS Code]=(J35)),Data[Credit]))</f>
        <v>22737.22</v>
      </c>
      <c r="L35" s="397">
        <f t="shared" si="0"/>
        <v>31419646.780000001</v>
      </c>
      <c r="M35" s="398">
        <f t="array" ref="M35">IF(G35=0,0,(INDEX(Data[PPSAS Code],MATCH(C35&amp;G35,Data[Check/Serial Number]&amp;Data[Series],0))))</f>
        <v>2020104000</v>
      </c>
      <c r="N35" s="388">
        <f t="array" ref="N35">SUM(IF((Data[Check/Serial Number]=C35)*(Data[PPSAS Code]=(M35)),Data[Credit]))</f>
        <v>1319.4</v>
      </c>
      <c r="O35" s="394">
        <f t="array" ref="O35">IF(H35=0,0,(INDEX(Data[PPSAS Code],MATCH(C35&amp;H35,Data[Check/Serial Number]&amp;Data[Series],0))))</f>
        <v>0</v>
      </c>
      <c r="P35" s="388">
        <f t="array" ref="P35">SUM(IF((Data[Check/Serial Number]=$C35)*(Data[PPSAS Code]=$O35),Data[Debit]))</f>
        <v>0</v>
      </c>
      <c r="Q35" s="399">
        <f t="shared" si="1"/>
        <v>22737.21</v>
      </c>
    </row>
    <row r="36" spans="1:17" s="409" customFormat="1" ht="38.1" customHeight="1" x14ac:dyDescent="0.25">
      <c r="A36" s="403">
        <f t="array" ref="A36">IF(B36=0,0,(INDEX(Data!$B$14:$B$131,MATCH(B36,Data!$C$14:$C$131,0))))</f>
        <v>45495</v>
      </c>
      <c r="B36" s="404" t="s">
        <v>1537</v>
      </c>
      <c r="C36" s="405" t="s">
        <v>1537</v>
      </c>
      <c r="D36" s="406" t="str">
        <f t="array" ref="D36">IF(B36=0,0,(INDEX(Data!$J$14:$J$131,MATCH(B36,Data!$C$14:$C$131,0))))</f>
        <v>PHILIPPINE HEALTH INSURANCE CORPORATION</v>
      </c>
      <c r="E36" s="406" t="str">
        <f t="array" ref="E36">IF(B36=0,0,(INDEX(Data!$K$14:$K$131,MATCH(B36,Data!$C$14:$C$131,0))))</f>
        <v>PHIC Premiums (Personal &amp; Government Shares) of Jonalyn A. Julian &amp; 1 other of NIA Pangasinan IMO (CARP), for the month of July, 2024</v>
      </c>
      <c r="F36" s="407"/>
      <c r="G36" s="407"/>
      <c r="H36" s="407">
        <v>1</v>
      </c>
      <c r="I36" s="408"/>
      <c r="J36" s="394">
        <f t="array" ref="J36">IF(F36=0,0,(INDEX(Data[PPSAS Code],MATCH(C36&amp;F36,Data[Check/Serial Number]&amp;Data[Series],0))))</f>
        <v>0</v>
      </c>
      <c r="K36" s="584">
        <f t="array" ref="K36">SUM(IF((Data[Check/Serial Number]=C36)*(Data[PPSAS Code]=(J36)),Data[Credit]))</f>
        <v>0</v>
      </c>
      <c r="L36" s="397">
        <f t="shared" si="0"/>
        <v>31419646.780000001</v>
      </c>
      <c r="M36" s="398">
        <f t="array" ref="M36">IF(G36=0,0,(INDEX(Data[PPSAS Code],MATCH(C36&amp;G36,Data[Check/Serial Number]&amp;Data[Series],0))))</f>
        <v>0</v>
      </c>
      <c r="N36" s="388">
        <f t="array" ref="N36">SUM(IF((Data[Check/Serial Number]=C36)*(Data[PPSAS Code]=(M36)),Data[Credit]))</f>
        <v>0</v>
      </c>
      <c r="O36" s="394">
        <f t="array" ref="O36">IF(H36=0,0,(INDEX(Data[PPSAS Code],MATCH(C36&amp;H36,Data[Check/Serial Number]&amp;Data[Series],0))))</f>
        <v>5010303000</v>
      </c>
      <c r="P36" s="388">
        <f t="array" ref="P36">SUM(IF((Data[Check/Serial Number]=$C36)*(Data[PPSAS Code]=$O36),Data[Debit]))</f>
        <v>1319.4</v>
      </c>
      <c r="Q36" s="399">
        <f t="shared" si="1"/>
        <v>24056.61</v>
      </c>
    </row>
    <row r="37" spans="1:17" s="409" customFormat="1" ht="38.1" customHeight="1" x14ac:dyDescent="0.25">
      <c r="A37" s="403">
        <f t="array" ref="A37">IF(B37=0,0,(INDEX(Data!$B$14:$B$131,MATCH(B37,Data!$C$14:$C$131,0))))</f>
        <v>45495</v>
      </c>
      <c r="B37" s="404" t="s">
        <v>1537</v>
      </c>
      <c r="C37" s="405" t="s">
        <v>1537</v>
      </c>
      <c r="D37" s="406" t="str">
        <f t="array" ref="D37">IF(B37=0,0,(INDEX(Data!$J$14:$J$131,MATCH(B37,Data!$C$14:$C$131,0))))</f>
        <v>PHILIPPINE HEALTH INSURANCE CORPORATION</v>
      </c>
      <c r="E37" s="406" t="str">
        <f t="array" ref="E37">IF(B37=0,0,(INDEX(Data!$K$14:$K$131,MATCH(B37,Data!$C$14:$C$131,0))))</f>
        <v>PHIC Premiums (Personal &amp; Government Shares) of Jonalyn A. Julian &amp; 1 other of NIA Pangasinan IMO (CARP), for the month of July, 2024</v>
      </c>
      <c r="F37" s="407">
        <v>3</v>
      </c>
      <c r="G37" s="407"/>
      <c r="H37" s="407">
        <v>2</v>
      </c>
      <c r="I37" s="408"/>
      <c r="J37" s="394" t="str">
        <f t="array" ref="J37">IF(F37=0,0,(INDEX(Data[PPSAS Code],MATCH(C37&amp;F37,Data[Check/Serial Number]&amp;Data[Series],0))))</f>
        <v>1010202000RO</v>
      </c>
      <c r="K37" s="584">
        <f t="array" ref="K37">SUM(IF((Data[Check/Serial Number]=C37)*(Data[PPSAS Code]=(J37)),Data[Credit]))</f>
        <v>2638.8</v>
      </c>
      <c r="L37" s="397">
        <f t="shared" si="0"/>
        <v>31417007.98</v>
      </c>
      <c r="M37" s="398">
        <f t="array" ref="M37">IF(G37=0,0,(INDEX(Data[PPSAS Code],MATCH(C37&amp;G37,Data[Check/Serial Number]&amp;Data[Series],0))))</f>
        <v>0</v>
      </c>
      <c r="N37" s="388">
        <f t="array" ref="N37">SUM(IF((Data[Check/Serial Number]=C37)*(Data[PPSAS Code]=(M37)),Data[Credit]))</f>
        <v>0</v>
      </c>
      <c r="O37" s="394">
        <f t="array" ref="O37">IF(H37=0,0,(INDEX(Data[PPSAS Code],MATCH(C37&amp;H37,Data[Check/Serial Number]&amp;Data[Series],0))))</f>
        <v>2020104000</v>
      </c>
      <c r="P37" s="388">
        <f t="array" ref="P37">SUM(IF((Data[Check/Serial Number]=$C37)*(Data[PPSAS Code]=$O37),Data[Debit]))</f>
        <v>1319.4</v>
      </c>
      <c r="Q37" s="399">
        <f t="shared" si="1"/>
        <v>22737.21</v>
      </c>
    </row>
    <row r="38" spans="1:17" s="409" customFormat="1" ht="38.1" customHeight="1" x14ac:dyDescent="0.25">
      <c r="A38" s="403">
        <f t="array" ref="A38">IF(B38=0,0,(INDEX(Data!$B$14:$B$131,MATCH(B38,Data!$C$14:$C$131,0))))</f>
        <v>45495</v>
      </c>
      <c r="B38" s="404" t="s">
        <v>1540</v>
      </c>
      <c r="C38" s="405" t="s">
        <v>1540</v>
      </c>
      <c r="D38" s="406" t="str">
        <f t="array" ref="D38">IF(B38=0,0,(INDEX(Data!$J$14:$J$131,MATCH(B38,Data!$C$14:$C$131,0))))</f>
        <v>PHILIPPINE HEALTH INSURANCE CORPORATION</v>
      </c>
      <c r="E38" s="406" t="str">
        <f t="array" ref="E38">IF(B38=0,0,(INDEX(Data!$K$14:$K$131,MATCH(B38,Data!$C$14:$C$131,0))))</f>
        <v>PHIC Premiums (Personal &amp; Government Shares) of Jericho T. Baraquio &amp; 2 others of NIA Pangasinan IMO (CARP), for the month of July, 2024</v>
      </c>
      <c r="F38" s="407"/>
      <c r="G38" s="407"/>
      <c r="H38" s="407">
        <v>1</v>
      </c>
      <c r="I38" s="408"/>
      <c r="J38" s="394">
        <f t="array" ref="J38">IF(F38=0,0,(INDEX(Data[PPSAS Code],MATCH(C38&amp;F38,Data[Check/Serial Number]&amp;Data[Series],0))))</f>
        <v>0</v>
      </c>
      <c r="K38" s="584">
        <f t="array" ref="K38">SUM(IF((Data[Check/Serial Number]=C38)*(Data[PPSAS Code]=(J38)),Data[Credit]))</f>
        <v>0</v>
      </c>
      <c r="L38" s="397">
        <f t="shared" si="0"/>
        <v>31417007.98</v>
      </c>
      <c r="M38" s="398">
        <f t="array" ref="M38">IF(G38=0,0,(INDEX(Data[PPSAS Code],MATCH(C38&amp;G38,Data[Check/Serial Number]&amp;Data[Series],0))))</f>
        <v>0</v>
      </c>
      <c r="N38" s="388">
        <f t="array" ref="N38">SUM(IF((Data[Check/Serial Number]=C38)*(Data[PPSAS Code]=(M38)),Data[Credit]))</f>
        <v>0</v>
      </c>
      <c r="O38" s="394">
        <f t="array" ref="O38">IF(H38=0,0,(INDEX(Data[PPSAS Code],MATCH(C38&amp;H38,Data[Check/Serial Number]&amp;Data[Series],0))))</f>
        <v>5010303000</v>
      </c>
      <c r="P38" s="388">
        <f t="array" ref="P38">SUM(IF((Data[Check/Serial Number]=$C38)*(Data[PPSAS Code]=$O38),Data[Debit]))</f>
        <v>2025</v>
      </c>
      <c r="Q38" s="399">
        <f t="shared" si="1"/>
        <v>24762.21</v>
      </c>
    </row>
    <row r="39" spans="1:17" s="409" customFormat="1" ht="38.1" customHeight="1" x14ac:dyDescent="0.25">
      <c r="A39" s="403">
        <f t="array" ref="A39">IF(B39=0,0,(INDEX(Data!$B$14:$B$131,MATCH(B39,Data!$C$14:$C$131,0))))</f>
        <v>45495</v>
      </c>
      <c r="B39" s="404" t="s">
        <v>1540</v>
      </c>
      <c r="C39" s="405" t="s">
        <v>1540</v>
      </c>
      <c r="D39" s="406" t="str">
        <f t="array" ref="D39">IF(B39=0,0,(INDEX(Data!$J$14:$J$131,MATCH(B39,Data!$C$14:$C$131,0))))</f>
        <v>PHILIPPINE HEALTH INSURANCE CORPORATION</v>
      </c>
      <c r="E39" s="406" t="str">
        <f t="array" ref="E39">IF(B39=0,0,(INDEX(Data!$K$14:$K$131,MATCH(B39,Data!$C$14:$C$131,0))))</f>
        <v>PHIC Premiums (Personal &amp; Government Shares) of Jericho T. Baraquio &amp; 2 others of NIA Pangasinan IMO (CARP), for the month of July, 2024</v>
      </c>
      <c r="F39" s="407">
        <v>3</v>
      </c>
      <c r="G39" s="407"/>
      <c r="H39" s="407">
        <v>2</v>
      </c>
      <c r="I39" s="408"/>
      <c r="J39" s="394" t="str">
        <f t="array" ref="J39">IF(F39=0,0,(INDEX(Data[PPSAS Code],MATCH(C39&amp;F39,Data[Check/Serial Number]&amp;Data[Series],0))))</f>
        <v>1010202000RO</v>
      </c>
      <c r="K39" s="584">
        <f t="array" ref="K39">SUM(IF((Data[Check/Serial Number]=C39)*(Data[PPSAS Code]=(J39)),Data[Credit]))</f>
        <v>4050</v>
      </c>
      <c r="L39" s="397">
        <f t="shared" si="0"/>
        <v>31412957.98</v>
      </c>
      <c r="M39" s="398">
        <f t="array" ref="M39">IF(G39=0,0,(INDEX(Data[PPSAS Code],MATCH(C39&amp;G39,Data[Check/Serial Number]&amp;Data[Series],0))))</f>
        <v>0</v>
      </c>
      <c r="N39" s="388">
        <f t="array" ref="N39">SUM(IF((Data[Check/Serial Number]=C39)*(Data[PPSAS Code]=(M39)),Data[Credit]))</f>
        <v>0</v>
      </c>
      <c r="O39" s="394">
        <f t="array" ref="O39">IF(H39=0,0,(INDEX(Data[PPSAS Code],MATCH(C39&amp;H39,Data[Check/Serial Number]&amp;Data[Series],0))))</f>
        <v>2020104000</v>
      </c>
      <c r="P39" s="388">
        <f t="array" ref="P39">SUM(IF((Data[Check/Serial Number]=$C39)*(Data[PPSAS Code]=$O39),Data[Debit]))</f>
        <v>2025</v>
      </c>
      <c r="Q39" s="399">
        <f t="shared" si="1"/>
        <v>22737.21</v>
      </c>
    </row>
    <row r="40" spans="1:17" s="409" customFormat="1" ht="38.1" customHeight="1" x14ac:dyDescent="0.25">
      <c r="A40" s="403">
        <f t="array" ref="A40">IF(B40=0,0,(INDEX(Data!$B$14:$B$131,MATCH(B40,Data!$C$14:$C$131,0))))</f>
        <v>45495</v>
      </c>
      <c r="B40" s="404" t="s">
        <v>1593</v>
      </c>
      <c r="C40" s="405" t="s">
        <v>1593</v>
      </c>
      <c r="D40" s="406" t="str">
        <f t="array" ref="D40">IF(B40=0,0,(INDEX(Data!$J$14:$J$131,MATCH(B40,Data!$C$14:$C$131,0))))</f>
        <v>G.S.I.S</v>
      </c>
      <c r="E40" s="406" t="str">
        <f t="array" ref="E40">IF(B40=0,0,(INDEX(Data!$K$14:$K$131,MATCH(B40,Data!$C$14:$C$131,0))))</f>
        <v>G.S.I.S Premium of Shalimar V. Godoy and 1 other of NIA Pangasinan IMO(CARP) fo the month of July 2024</v>
      </c>
      <c r="F40" s="407"/>
      <c r="G40" s="407"/>
      <c r="H40" s="407">
        <v>1</v>
      </c>
      <c r="I40" s="408"/>
      <c r="J40" s="394">
        <f t="array" ref="J40">IF(F40=0,0,(INDEX(Data[PPSAS Code],MATCH(C40&amp;F40,Data[Check/Serial Number]&amp;Data[Series],0))))</f>
        <v>0</v>
      </c>
      <c r="K40" s="584">
        <f t="array" ref="K40">SUM(IF((Data[Check/Serial Number]=C40)*(Data[PPSAS Code]=(J40)),Data[Credit]))</f>
        <v>0</v>
      </c>
      <c r="L40" s="397">
        <f t="shared" si="0"/>
        <v>31412957.98</v>
      </c>
      <c r="M40" s="398">
        <f t="array" ref="M40">IF(G40=0,0,(INDEX(Data[PPSAS Code],MATCH(C40&amp;G40,Data[Check/Serial Number]&amp;Data[Series],0))))</f>
        <v>0</v>
      </c>
      <c r="N40" s="388">
        <f t="array" ref="N40">SUM(IF((Data[Check/Serial Number]=C40)*(Data[PPSAS Code]=(M40)),Data[Credit]))</f>
        <v>0</v>
      </c>
      <c r="O40" s="394">
        <f t="array" ref="O40">IF(H40=0,0,(INDEX(Data[PPSAS Code],MATCH(C40&amp;H40,Data[Check/Serial Number]&amp;Data[Series],0))))</f>
        <v>5010301000</v>
      </c>
      <c r="P40" s="388">
        <f t="array" ref="P40">SUM(IF((Data[Check/Serial Number]=$C40)*(Data[PPSAS Code]=$O40),Data[Debit]))</f>
        <v>6333.12</v>
      </c>
      <c r="Q40" s="399">
        <f t="shared" si="1"/>
        <v>29070.33</v>
      </c>
    </row>
    <row r="41" spans="1:17" s="409" customFormat="1" ht="38.1" customHeight="1" x14ac:dyDescent="0.25">
      <c r="A41" s="403">
        <f t="array" ref="A41">IF(B41=0,0,(INDEX(Data!$B$14:$B$131,MATCH(B41,Data!$C$14:$C$131,0))))</f>
        <v>45495</v>
      </c>
      <c r="B41" s="404" t="s">
        <v>1593</v>
      </c>
      <c r="C41" s="405" t="s">
        <v>1593</v>
      </c>
      <c r="D41" s="406" t="str">
        <f t="array" ref="D41">IF(B41=0,0,(INDEX(Data!$J$14:$J$131,MATCH(B41,Data!$C$14:$C$131,0))))</f>
        <v>G.S.I.S</v>
      </c>
      <c r="E41" s="406" t="str">
        <f t="array" ref="E41">IF(B41=0,0,(INDEX(Data!$K$14:$K$131,MATCH(B41,Data!$C$14:$C$131,0))))</f>
        <v>G.S.I.S Premium of Shalimar V. Godoy and 1 other of NIA Pangasinan IMO(CARP) fo the month of July 2024</v>
      </c>
      <c r="F41" s="407"/>
      <c r="G41" s="407"/>
      <c r="H41" s="407">
        <v>2</v>
      </c>
      <c r="I41" s="408"/>
      <c r="J41" s="394">
        <f t="array" ref="J41">IF(F41=0,0,(INDEX(Data[PPSAS Code],MATCH(C41&amp;F41,Data[Check/Serial Number]&amp;Data[Series],0))))</f>
        <v>0</v>
      </c>
      <c r="K41" s="584">
        <f t="array" ref="K41">SUM(IF((Data[Check/Serial Number]=C41)*(Data[PPSAS Code]=(J41)),Data[Credit]))</f>
        <v>0</v>
      </c>
      <c r="L41" s="397">
        <f t="shared" si="0"/>
        <v>31412957.98</v>
      </c>
      <c r="M41" s="398">
        <f t="array" ref="M41">IF(G41=0,0,(INDEX(Data[PPSAS Code],MATCH(C41&amp;G41,Data[Check/Serial Number]&amp;Data[Series],0))))</f>
        <v>0</v>
      </c>
      <c r="N41" s="388">
        <f t="array" ref="N41">SUM(IF((Data[Check/Serial Number]=C41)*(Data[PPSAS Code]=(M41)),Data[Credit]))</f>
        <v>0</v>
      </c>
      <c r="O41" s="394">
        <f t="array" ref="O41">IF(H41=0,0,(INDEX(Data[PPSAS Code],MATCH(C41&amp;H41,Data[Check/Serial Number]&amp;Data[Series],0))))</f>
        <v>5010304000</v>
      </c>
      <c r="P41" s="388">
        <f t="array" ref="P41">SUM(IF((Data[Check/Serial Number]=$C41)*(Data[PPSAS Code]=$O41),Data[Debit]))</f>
        <v>200</v>
      </c>
      <c r="Q41" s="399">
        <f t="shared" si="1"/>
        <v>29270.33</v>
      </c>
    </row>
    <row r="42" spans="1:17" s="409" customFormat="1" ht="38.1" customHeight="1" x14ac:dyDescent="0.25">
      <c r="A42" s="403">
        <f t="array" ref="A42">IF(B42=0,0,(INDEX(Data!$B$14:$B$131,MATCH(B42,Data!$C$14:$C$131,0))))</f>
        <v>45495</v>
      </c>
      <c r="B42" s="404" t="s">
        <v>1593</v>
      </c>
      <c r="C42" s="405" t="s">
        <v>1593</v>
      </c>
      <c r="D42" s="406" t="str">
        <f t="array" ref="D42">IF(B42=0,0,(INDEX(Data!$J$14:$J$131,MATCH(B42,Data!$C$14:$C$131,0))))</f>
        <v>G.S.I.S</v>
      </c>
      <c r="E42" s="406" t="str">
        <f t="array" ref="E42">IF(B42=0,0,(INDEX(Data!$K$14:$K$131,MATCH(B42,Data!$C$14:$C$131,0))))</f>
        <v>G.S.I.S Premium of Shalimar V. Godoy and 1 other of NIA Pangasinan IMO(CARP) fo the month of July 2024</v>
      </c>
      <c r="F42" s="407">
        <v>4</v>
      </c>
      <c r="G42" s="407"/>
      <c r="H42" s="407">
        <v>3</v>
      </c>
      <c r="I42" s="408"/>
      <c r="J42" s="394" t="str">
        <f t="array" ref="J42">IF(F42=0,0,(INDEX(Data[PPSAS Code],MATCH(C42&amp;F42,Data[Check/Serial Number]&amp;Data[Series],0))))</f>
        <v>1010202000RO</v>
      </c>
      <c r="K42" s="584">
        <f t="array" ref="K42">SUM(IF((Data[Check/Serial Number]=C42)*(Data[PPSAS Code]=(J42)),Data[Credit]))</f>
        <v>11282.96</v>
      </c>
      <c r="L42" s="397">
        <f t="shared" si="0"/>
        <v>31401675.02</v>
      </c>
      <c r="M42" s="398">
        <f t="array" ref="M42">IF(G42=0,0,(INDEX(Data[PPSAS Code],MATCH(C42&amp;G42,Data[Check/Serial Number]&amp;Data[Series],0))))</f>
        <v>0</v>
      </c>
      <c r="N42" s="388">
        <f t="array" ref="N42">SUM(IF((Data[Check/Serial Number]=C42)*(Data[PPSAS Code]=(M42)),Data[Credit]))</f>
        <v>0</v>
      </c>
      <c r="O42" s="394">
        <f t="array" ref="O42">IF(H42=0,0,(INDEX(Data[PPSAS Code],MATCH(C42&amp;H42,Data[Check/Serial Number]&amp;Data[Series],0))))</f>
        <v>2020102001</v>
      </c>
      <c r="P42" s="388">
        <f t="array" ref="P42">SUM(IF((Data[Check/Serial Number]=$C42)*(Data[PPSAS Code]=$O42),Data[Debit]))</f>
        <v>4749.84</v>
      </c>
      <c r="Q42" s="399">
        <f t="shared" si="1"/>
        <v>22737.21</v>
      </c>
    </row>
    <row r="43" spans="1:17" s="409" customFormat="1" ht="38.1" customHeight="1" x14ac:dyDescent="0.25">
      <c r="A43" s="403">
        <f t="array" ref="A43">IF(B43=0,0,(INDEX(Data!$B$14:$B$131,MATCH(B43,Data!$C$14:$C$131,0))))</f>
        <v>45495</v>
      </c>
      <c r="B43" s="404" t="s">
        <v>1617</v>
      </c>
      <c r="C43" s="410" t="s">
        <v>1617</v>
      </c>
      <c r="D43" s="406" t="str">
        <f t="array" ref="D43">IF(B43=0,0,(INDEX(Data!$J$14:$J$131,MATCH(B43,Data!$C$14:$C$131,0))))</f>
        <v>BIR</v>
      </c>
      <c r="E43" s="396" t="str">
        <f t="array" ref="E43">IF(B43=0,0,(INDEX(Data!$K$14:$K$131,MATCH(B43,Data!$C$14:$C$131,0))))</f>
        <v>Witholding tax of Jonalyn A. Julian of NIA Pangasinan IMO (CARP) for te month of July 2024</v>
      </c>
      <c r="F43" s="407">
        <v>2</v>
      </c>
      <c r="G43" s="407"/>
      <c r="H43" s="407">
        <v>1</v>
      </c>
      <c r="I43" s="408"/>
      <c r="J43" s="394" t="str">
        <f t="array" ref="J43">IF(F43=0,0,(INDEX(Data[PPSAS Code],MATCH(C43&amp;F43,Data[Check/Serial Number]&amp;Data[Series],0))))</f>
        <v>1010202000RO</v>
      </c>
      <c r="K43" s="584">
        <f t="array" ref="K43">SUM(IF((Data[Check/Serial Number]=C43)*(Data[PPSAS Code]=(J43)),Data[Credit]))</f>
        <v>1541.51</v>
      </c>
      <c r="L43" s="397">
        <f t="shared" si="0"/>
        <v>31400133.510000002</v>
      </c>
      <c r="M43" s="398">
        <f t="array" ref="M43">IF(G43=0,0,(INDEX(Data[PPSAS Code],MATCH(C43&amp;G43,Data[Check/Serial Number]&amp;Data[Series],0))))</f>
        <v>0</v>
      </c>
      <c r="N43" s="388">
        <f t="array" ref="N43">SUM(IF((Data[Check/Serial Number]=C43)*(Data[PPSAS Code]=(M43)),Data[Credit]))</f>
        <v>0</v>
      </c>
      <c r="O43" s="394">
        <f t="array" ref="O43">IF(H43=0,0,(INDEX(Data[PPSAS Code],MATCH(C43&amp;H43,Data[Check/Serial Number]&amp;Data[Series],0))))</f>
        <v>2020103005</v>
      </c>
      <c r="P43" s="388">
        <f t="array" ref="P43">SUM(IF((Data[Check/Serial Number]=$C43)*(Data[PPSAS Code]=$O43),Data[Debit]))</f>
        <v>1541.51</v>
      </c>
      <c r="Q43" s="399">
        <f t="shared" si="1"/>
        <v>22737.21</v>
      </c>
    </row>
    <row r="44" spans="1:17" s="409" customFormat="1" ht="38.1" customHeight="1" x14ac:dyDescent="0.25">
      <c r="A44" s="403">
        <f t="array" ref="A44">IF(B44=0,0,(INDEX(Data!$B$14:$B$131,MATCH(B44,Data!$C$14:$C$131,0))))</f>
        <v>45495</v>
      </c>
      <c r="B44" s="404" t="s">
        <v>1619</v>
      </c>
      <c r="C44" s="410" t="s">
        <v>1619</v>
      </c>
      <c r="D44" s="406" t="str">
        <f t="array" ref="D44">IF(B44=0,0,(INDEX(Data!$J$14:$J$131,MATCH(B44,Data!$C$14:$C$131,0))))</f>
        <v>BIR</v>
      </c>
      <c r="E44" s="396" t="str">
        <f t="array" ref="E44">IF(B44=0,0,(INDEX(Data!$K$14:$K$131,MATCH(B44,Data!$C$14:$C$131,0))))</f>
        <v>Witholding tax of Jerico T. Baraquio and 2 others of NIA Pangasinan IMO (casual- CARP) for tHe month of July 2024</v>
      </c>
      <c r="F44" s="407">
        <v>2</v>
      </c>
      <c r="G44" s="407"/>
      <c r="H44" s="407">
        <v>1</v>
      </c>
      <c r="I44" s="408"/>
      <c r="J44" s="394" t="str">
        <f t="array" ref="J44">IF(F44=0,0,(INDEX(Data[PPSAS Code],MATCH(C44&amp;F44,Data[Check/Serial Number]&amp;Data[Series],0))))</f>
        <v>1010202000RO</v>
      </c>
      <c r="K44" s="584">
        <f t="array" ref="K44">SUM(IF((Data[Check/Serial Number]=C44)*(Data[PPSAS Code]=(J44)),Data[Credit]))</f>
        <v>293.33</v>
      </c>
      <c r="L44" s="397">
        <f t="shared" si="0"/>
        <v>31399840.18</v>
      </c>
      <c r="M44" s="398">
        <f t="array" ref="M44">IF(G44=0,0,(INDEX(Data[PPSAS Code],MATCH(C44&amp;G44,Data[Check/Serial Number]&amp;Data[Series],0))))</f>
        <v>0</v>
      </c>
      <c r="N44" s="388">
        <f t="array" ref="N44">SUM(IF((Data[Check/Serial Number]=C44)*(Data[PPSAS Code]=(M44)),Data[Credit]))</f>
        <v>0</v>
      </c>
      <c r="O44" s="394">
        <f t="array" ref="O44">IF(H44=0,0,(INDEX(Data[PPSAS Code],MATCH(C44&amp;H44,Data[Check/Serial Number]&amp;Data[Series],0))))</f>
        <v>2020101001</v>
      </c>
      <c r="P44" s="388">
        <f t="array" ref="P44">SUM(IF((Data[Check/Serial Number]=$C44)*(Data[PPSAS Code]=$O44),Data[Debit]))</f>
        <v>293.33</v>
      </c>
      <c r="Q44" s="399">
        <f t="shared" si="1"/>
        <v>22737.21</v>
      </c>
    </row>
    <row r="45" spans="1:17" s="409" customFormat="1" ht="38.1" customHeight="1" x14ac:dyDescent="0.25">
      <c r="A45" s="403">
        <f t="array" ref="A45">IF(B45=0,0,(INDEX(Data!$B$14:$B$131,MATCH(B45,Data!$C$14:$C$131,0))))</f>
        <v>45495</v>
      </c>
      <c r="B45" s="404" t="s">
        <v>1596</v>
      </c>
      <c r="C45" s="410" t="s">
        <v>1596</v>
      </c>
      <c r="D45" s="406" t="str">
        <f t="array" ref="D45">IF(B45=0,0,(INDEX(Data!$J$14:$J$131,MATCH(B45,Data!$C$14:$C$131,0))))</f>
        <v>G.S.I.S</v>
      </c>
      <c r="E45" s="406" t="str">
        <f t="array" ref="E45">IF(B45=0,0,(INDEX(Data!$K$14:$K$131,MATCH(B45,Data!$C$14:$C$131,0))))</f>
        <v>G.S.I.S Premium of Jerico T. Baraquio  and 2 othesr of NIA Pangasinan IMO(CASUAL-CARP-IC) fo the month of July 2024</v>
      </c>
      <c r="F45" s="407"/>
      <c r="G45" s="407"/>
      <c r="H45" s="407">
        <v>1</v>
      </c>
      <c r="I45" s="408"/>
      <c r="J45" s="394">
        <f t="array" ref="J45">IF(F45=0,0,(INDEX(Data[PPSAS Code],MATCH(C45&amp;F45,Data[Check/Serial Number]&amp;Data[Series],0))))</f>
        <v>0</v>
      </c>
      <c r="K45" s="584">
        <f t="array" ref="K45">SUM(IF((Data[Check/Serial Number]=C45)*(Data[PPSAS Code]=(J45)),Data[Credit]))</f>
        <v>0</v>
      </c>
      <c r="L45" s="397">
        <f t="shared" si="0"/>
        <v>31399840.18</v>
      </c>
      <c r="M45" s="398">
        <f t="array" ref="M45">IF(G45=0,0,(INDEX(Data[PPSAS Code],MATCH(C45&amp;G45,Data[Check/Serial Number]&amp;Data[Series],0))))</f>
        <v>0</v>
      </c>
      <c r="N45" s="388">
        <f t="array" ref="N45">SUM(IF((Data[Check/Serial Number]=C45)*(Data[PPSAS Code]=(M45)),Data[Credit]))</f>
        <v>0</v>
      </c>
      <c r="O45" s="394">
        <f t="array" ref="O45">IF(H45=0,0,(INDEX(Data[PPSAS Code],MATCH(C45&amp;H45,Data[Check/Serial Number]&amp;Data[Series],0))))</f>
        <v>5010301000</v>
      </c>
      <c r="P45" s="388">
        <f t="array" ref="P45">SUM(IF((Data[Check/Serial Number]=$C45)*(Data[PPSAS Code]=$O45),Data[Debit]))</f>
        <v>9719.9699999999993</v>
      </c>
      <c r="Q45" s="399">
        <f t="shared" si="1"/>
        <v>32457.18</v>
      </c>
    </row>
    <row r="46" spans="1:17" s="409" customFormat="1" ht="38.1" customHeight="1" x14ac:dyDescent="0.25">
      <c r="A46" s="403">
        <f t="array" ref="A46">IF(B46=0,0,(INDEX(Data!$B$14:$B$131,MATCH(B46,Data!$C$14:$C$131,0))))</f>
        <v>45495</v>
      </c>
      <c r="B46" s="404" t="s">
        <v>1596</v>
      </c>
      <c r="C46" s="410" t="s">
        <v>1596</v>
      </c>
      <c r="D46" s="406" t="str">
        <f t="array" ref="D46">IF(B46=0,0,(INDEX(Data!$J$14:$J$131,MATCH(B46,Data!$C$14:$C$131,0))))</f>
        <v>G.S.I.S</v>
      </c>
      <c r="E46" s="406" t="str">
        <f t="array" ref="E46">IF(B46=0,0,(INDEX(Data!$K$14:$K$131,MATCH(B46,Data!$C$14:$C$131,0))))</f>
        <v>G.S.I.S Premium of Jerico T. Baraquio  and 2 othesr of NIA Pangasinan IMO(CASUAL-CARP-IC) fo the month of July 2024</v>
      </c>
      <c r="F46" s="407"/>
      <c r="G46" s="407"/>
      <c r="H46" s="407">
        <v>2</v>
      </c>
      <c r="I46" s="408"/>
      <c r="J46" s="394">
        <f t="array" ref="J46">IF(F46=0,0,(INDEX(Data[PPSAS Code],MATCH(C46&amp;F46,Data[Check/Serial Number]&amp;Data[Series],0))))</f>
        <v>0</v>
      </c>
      <c r="K46" s="584">
        <f t="array" ref="K46">SUM(IF((Data[Check/Serial Number]=C46)*(Data[PPSAS Code]=(J46)),Data[Credit]))</f>
        <v>0</v>
      </c>
      <c r="L46" s="397">
        <f t="shared" si="0"/>
        <v>31399840.18</v>
      </c>
      <c r="M46" s="398">
        <f t="array" ref="M46">IF(G46=0,0,(INDEX(Data[PPSAS Code],MATCH(C46&amp;G46,Data[Check/Serial Number]&amp;Data[Series],0))))</f>
        <v>0</v>
      </c>
      <c r="N46" s="388">
        <f t="array" ref="N46">SUM(IF((Data[Check/Serial Number]=C46)*(Data[PPSAS Code]=(M46)),Data[Credit]))</f>
        <v>0</v>
      </c>
      <c r="O46" s="394">
        <f t="array" ref="O46">IF(H46=0,0,(INDEX(Data[PPSAS Code],MATCH(C46&amp;H46,Data[Check/Serial Number]&amp;Data[Series],0))))</f>
        <v>5010304000</v>
      </c>
      <c r="P46" s="388">
        <f t="array" ref="P46">SUM(IF((Data[Check/Serial Number]=$C46)*(Data[PPSAS Code]=$O46),Data[Debit]))</f>
        <v>300</v>
      </c>
      <c r="Q46" s="399">
        <f t="shared" si="1"/>
        <v>32757.18</v>
      </c>
    </row>
    <row r="47" spans="1:17" s="409" customFormat="1" ht="38.1" customHeight="1" x14ac:dyDescent="0.25">
      <c r="A47" s="403"/>
      <c r="B47" s="404" t="s">
        <v>1596</v>
      </c>
      <c r="C47" s="410" t="s">
        <v>1596</v>
      </c>
      <c r="D47" s="406" t="str">
        <f t="array" ref="D47">IF(B47=0,0,(INDEX(Data!$J$14:$J$131,MATCH(B47,Data!$C$14:$C$131,0))))</f>
        <v>G.S.I.S</v>
      </c>
      <c r="E47" s="406" t="str">
        <f t="array" ref="E47">IF(B47=0,0,(INDEX(Data!$K$14:$K$131,MATCH(B47,Data!$C$14:$C$131,0))))</f>
        <v>G.S.I.S Premium of Jerico T. Baraquio  and 2 othesr of NIA Pangasinan IMO(CASUAL-CARP-IC) fo the month of July 2024</v>
      </c>
      <c r="F47" s="407">
        <v>4</v>
      </c>
      <c r="G47" s="407"/>
      <c r="H47" s="407">
        <v>3</v>
      </c>
      <c r="I47" s="408"/>
      <c r="J47" s="394" t="str">
        <f t="array" ref="J47">IF(F47=0,0,(INDEX(Data[PPSAS Code],MATCH(C47&amp;F47,Data[Check/Serial Number]&amp;Data[Series],0))))</f>
        <v>1010202000RO</v>
      </c>
      <c r="K47" s="584">
        <f t="array" ref="K47">SUM(IF((Data[Check/Serial Number]=C47)*(Data[PPSAS Code]=(J47)),Data[Credit]))</f>
        <v>17309.939999999999</v>
      </c>
      <c r="L47" s="397">
        <f t="shared" si="0"/>
        <v>31382530.239999998</v>
      </c>
      <c r="M47" s="398">
        <f t="array" ref="M47">IF(G47=0,0,(INDEX(Data[PPSAS Code],MATCH(C47&amp;G47,Data[Check/Serial Number]&amp;Data[Series],0))))</f>
        <v>0</v>
      </c>
      <c r="N47" s="388">
        <f t="array" ref="N47">SUM(IF((Data[Check/Serial Number]=C47)*(Data[PPSAS Code]=(M47)),Data[Credit]))</f>
        <v>0</v>
      </c>
      <c r="O47" s="394">
        <f t="array" ref="O47">IF(H47=0,0,(INDEX(Data[PPSAS Code],MATCH(C47&amp;H47,Data[Check/Serial Number]&amp;Data[Series],0))))</f>
        <v>2020102000</v>
      </c>
      <c r="P47" s="388">
        <f t="array" ref="P47">SUM(IF((Data[Check/Serial Number]=$C47)*(Data[PPSAS Code]=$O47),Data[Debit]))</f>
        <v>7289.97</v>
      </c>
      <c r="Q47" s="399">
        <f t="shared" ref="Q47" si="2">Q46+(P47)-(K47+N47)</f>
        <v>22737.21</v>
      </c>
    </row>
    <row r="48" spans="1:17" s="409" customFormat="1" ht="38.1" customHeight="1" x14ac:dyDescent="0.25">
      <c r="A48" s="403">
        <f t="array" ref="A48">IF(B48=0,0,(INDEX(Data!$B$14:$B$131,MATCH(B48,Data!$C$14:$C$131,0))))</f>
        <v>45495</v>
      </c>
      <c r="B48" s="404" t="s">
        <v>1614</v>
      </c>
      <c r="C48" s="410" t="s">
        <v>1614</v>
      </c>
      <c r="D48" s="406" t="str">
        <f t="array" ref="D48">IF(B48=0,0,(INDEX(Data!$J$14:$J$131,MATCH(B48,Data!$C$14:$C$131,0))))</f>
        <v>PROCUREMENT SERVICE</v>
      </c>
      <c r="E48" s="396" t="str">
        <f t="array" ref="E48">IF(B48=0,0,(INDEX(Data!$K$14:$K$131,MATCH(B48,Data!$C$14:$C$131,0))))</f>
        <v xml:space="preserve">Payment of Office supplies (2 rolls tape, masking, 24mm &amp; 3 others) for use of CARP-IC (IA Trainings and Office Supplies) </v>
      </c>
      <c r="F48" s="407">
        <v>2</v>
      </c>
      <c r="G48" s="407"/>
      <c r="H48" s="407">
        <v>1</v>
      </c>
      <c r="I48" s="408"/>
      <c r="J48" s="394" t="str">
        <f t="array" ref="J48">IF(F48=0,0,(INDEX(Data[PPSAS Code],MATCH(C48&amp;F48,Data[Check/Serial Number]&amp;Data[Series],0))))</f>
        <v>1010202000RO</v>
      </c>
      <c r="K48" s="584">
        <f t="array" ref="K48">SUM(IF((Data[Check/Serial Number]=C48)*(Data[PPSAS Code]=(J48)),Data[Credit]))</f>
        <v>2358.9899999999998</v>
      </c>
      <c r="L48" s="397">
        <f t="shared" si="0"/>
        <v>31380171.25</v>
      </c>
      <c r="M48" s="398">
        <f t="array" ref="M48">IF(G48=0,0,(INDEX(Data[PPSAS Code],MATCH(C48&amp;G48,Data[Check/Serial Number]&amp;Data[Series],0))))</f>
        <v>0</v>
      </c>
      <c r="N48" s="388">
        <f t="array" ref="N48">SUM(IF((Data[Check/Serial Number]=C48)*(Data[PPSAS Code]=(M48)),Data[Credit]))</f>
        <v>0</v>
      </c>
      <c r="O48" s="394">
        <f t="array" ref="O48">IF(H48=0,0,(INDEX(Data[PPSAS Code],MATCH(C48&amp;H48,Data[Check/Serial Number]&amp;Data[Series],0))))</f>
        <v>1040401000</v>
      </c>
      <c r="P48" s="388">
        <f t="array" ref="P48">SUM(IF((Data[Check/Serial Number]=$C48)*(Data[PPSAS Code]=$O48),Data[Debit]))</f>
        <v>2358.9899999999998</v>
      </c>
      <c r="Q48" s="399">
        <f>Q46+(P48)-(K48+N48)</f>
        <v>32757.18</v>
      </c>
    </row>
    <row r="49" spans="1:17" s="409" customFormat="1" ht="38.1" customHeight="1" x14ac:dyDescent="0.25">
      <c r="A49" s="403">
        <f t="array" ref="A49">IF(B49=0,0,(INDEX(Data!$B$14:$B$131,MATCH(B49,Data!$C$14:$C$131,0))))</f>
        <v>45495</v>
      </c>
      <c r="B49" s="404" t="s">
        <v>1550</v>
      </c>
      <c r="C49" s="410" t="s">
        <v>1550</v>
      </c>
      <c r="D49" s="406" t="str">
        <f t="array" ref="D49">IF(B49=0,0,(INDEX(Data!$J$14:$J$131,MATCH(B49,Data!$C$14:$C$131,0))))</f>
        <v>INFINITE ICT SOLUTIONS CO.</v>
      </c>
      <c r="E49" s="396" t="str">
        <f t="array" ref="E49">IF(B49=0,0,(INDEX(Data!$K$14:$K$131,MATCH(B49,Data!$C$14:$C$131,0))))</f>
        <v>Payment of ICT equipment (2 set Computer, Desktop &amp; 2 others) for use of PIMO- Engineering Section/CARP-IC Personnel</v>
      </c>
      <c r="F49" s="407"/>
      <c r="G49" s="407"/>
      <c r="H49" s="407">
        <v>1</v>
      </c>
      <c r="I49" s="408"/>
      <c r="J49" s="394">
        <f t="array" ref="J49">IF(F49=0,0,(INDEX(Data[PPSAS Code],MATCH(C49&amp;F49,Data[Check/Serial Number]&amp;Data[Series],0))))</f>
        <v>0</v>
      </c>
      <c r="K49" s="584">
        <f t="array" ref="K49">SUM(IF((Data[Check/Serial Number]=C49)*(Data[PPSAS Code]=(J49)),Data[Credit]))</f>
        <v>0</v>
      </c>
      <c r="L49" s="397">
        <f t="shared" si="0"/>
        <v>31380171.25</v>
      </c>
      <c r="M49" s="398">
        <f t="array" ref="M49">IF(G49=0,0,(INDEX(Data[PPSAS Code],MATCH(C49&amp;G49,Data[Check/Serial Number]&amp;Data[Series],0))))</f>
        <v>0</v>
      </c>
      <c r="N49" s="388">
        <f t="array" ref="N49">SUM(IF((Data[Check/Serial Number]=C49)*(Data[PPSAS Code]=(M49)),Data[Credit]))</f>
        <v>0</v>
      </c>
      <c r="O49" s="394">
        <f t="array" ref="O49">IF(H49=0,0,(INDEX(Data[PPSAS Code],MATCH(C49&amp;H49,Data[Check/Serial Number]&amp;Data[Series],0))))</f>
        <v>1060503000</v>
      </c>
      <c r="P49" s="388">
        <f t="array" ref="P49">SUM(IF((Data[Check/Serial Number]=$C49)*(Data[PPSAS Code]=$O49),Data[Debit]))</f>
        <v>320890</v>
      </c>
      <c r="Q49" s="399">
        <f t="shared" si="1"/>
        <v>353647.18</v>
      </c>
    </row>
    <row r="50" spans="1:17" s="409" customFormat="1" ht="38.1" customHeight="1" x14ac:dyDescent="0.25">
      <c r="A50" s="403">
        <f t="array" ref="A50">IF(B50=0,0,(INDEX(Data!$B$14:$B$131,MATCH(B50,Data!$C$14:$C$131,0))))</f>
        <v>45495</v>
      </c>
      <c r="B50" s="404" t="s">
        <v>1550</v>
      </c>
      <c r="C50" s="410" t="s">
        <v>1550</v>
      </c>
      <c r="D50" s="406" t="str">
        <f t="array" ref="D50">IF(B50=0,0,(INDEX(Data!$J$14:$J$131,MATCH(B50,Data!$C$14:$C$131,0))))</f>
        <v>INFINITE ICT SOLUTIONS CO.</v>
      </c>
      <c r="E50" s="406" t="str">
        <f t="array" ref="E50">IF(B50=0,0,(INDEX(Data!$K$14:$K$131,MATCH(B50,Data!$C$14:$C$131,0))))</f>
        <v>Payment of ICT equipment (2 set Computer, Desktop &amp; 2 others) for use of PIMO- Engineering Section/CARP-IC Personnel</v>
      </c>
      <c r="F50" s="407"/>
      <c r="G50" s="407">
        <v>3</v>
      </c>
      <c r="H50" s="407">
        <v>2</v>
      </c>
      <c r="I50" s="408"/>
      <c r="J50" s="394">
        <f t="array" ref="J50">IF(F50=0,0,(INDEX(Data[PPSAS Code],MATCH(C50&amp;F50,Data[Check/Serial Number]&amp;Data[Series],0))))</f>
        <v>0</v>
      </c>
      <c r="K50" s="584">
        <f t="array" ref="K50">SUM(IF((Data[Check/Serial Number]=C50)*(Data[PPSAS Code]=(J50)),Data[Credit]))</f>
        <v>0</v>
      </c>
      <c r="L50" s="397">
        <f t="shared" si="0"/>
        <v>31380171.25</v>
      </c>
      <c r="M50" s="398">
        <f t="array" ref="M50">IF(G50=0,0,(INDEX(Data[PPSAS Code],MATCH(C50&amp;G50,Data[Check/Serial Number]&amp;Data[Series],0))))</f>
        <v>2040104000</v>
      </c>
      <c r="N50" s="388">
        <f t="array" ref="N50">SUM(IF((Data[Check/Serial Number]=C50)*(Data[PPSAS Code]=(M50)),Data[Credit]))</f>
        <v>12080</v>
      </c>
      <c r="O50" s="394">
        <f t="array" ref="O50">IF(H50=0,0,(INDEX(Data[PPSAS Code],MATCH(C50&amp;H50,Data[Check/Serial Number]&amp;Data[Series],0))))</f>
        <v>1040503000</v>
      </c>
      <c r="P50" s="388">
        <f t="array" ref="P50">SUM(IF((Data[Check/Serial Number]=$C50)*(Data[PPSAS Code]=$O50),Data[Debit]))</f>
        <v>37470</v>
      </c>
      <c r="Q50" s="399">
        <f t="shared" si="1"/>
        <v>379037.18</v>
      </c>
    </row>
    <row r="51" spans="1:17" s="409" customFormat="1" ht="38.1" customHeight="1" x14ac:dyDescent="0.25">
      <c r="A51" s="403">
        <f t="array" ref="A51">IF(B51=0,0,(INDEX(Data!$B$14:$B$131,MATCH(B51,Data!$C$14:$C$131,0))))</f>
        <v>45495</v>
      </c>
      <c r="B51" s="404" t="s">
        <v>1550</v>
      </c>
      <c r="C51" s="410" t="s">
        <v>1550</v>
      </c>
      <c r="D51" s="406" t="str">
        <f t="array" ref="D51">IF(B51=0,0,(INDEX(Data!$J$14:$J$131,MATCH(B51,Data!$C$14:$C$131,0))))</f>
        <v>INFINITE ICT SOLUTIONS CO.</v>
      </c>
      <c r="E51" s="406" t="str">
        <f t="array" ref="E51">IF(B51=0,0,(INDEX(Data!$K$14:$K$131,MATCH(B51,Data!$C$14:$C$131,0))))</f>
        <v>Payment of ICT equipment (2 set Computer, Desktop &amp; 2 others) for use of PIMO- Engineering Section/CARP-IC Personnel</v>
      </c>
      <c r="F51" s="407"/>
      <c r="G51" s="407">
        <v>4</v>
      </c>
      <c r="H51" s="407"/>
      <c r="I51" s="408"/>
      <c r="J51" s="394">
        <f t="array" ref="J51">IF(F51=0,0,(INDEX(Data[PPSAS Code],MATCH(C51&amp;F51,Data[Check/Serial Number]&amp;Data[Series],0))))</f>
        <v>0</v>
      </c>
      <c r="K51" s="584">
        <f t="array" ref="K51">SUM(IF((Data[Check/Serial Number]=C51)*(Data[PPSAS Code]=(J51)),Data[Credit]))</f>
        <v>0</v>
      </c>
      <c r="L51" s="397">
        <f t="shared" si="0"/>
        <v>31380171.25</v>
      </c>
      <c r="M51" s="398">
        <f t="array" ref="M51">IF(G51=0,0,(INDEX(Data[PPSAS Code],MATCH(C51&amp;G51,Data[Check/Serial Number]&amp;Data[Series],0))))</f>
        <v>2020101005</v>
      </c>
      <c r="N51" s="388">
        <f t="array" ref="N51">SUM(IF((Data[Check/Serial Number]=C51)*(Data[PPSAS Code]=(M51)),Data[Credit]))</f>
        <v>3199.64</v>
      </c>
      <c r="O51" s="394">
        <f t="array" ref="O51">IF(H51=0,0,(INDEX(Data[PPSAS Code],MATCH(C51&amp;H51,Data[Check/Serial Number]&amp;Data[Series],0))))</f>
        <v>0</v>
      </c>
      <c r="P51" s="388">
        <f t="array" ref="P51">SUM(IF((Data[Check/Serial Number]=$C51)*(Data[PPSAS Code]=$O51),Data[Debit]))</f>
        <v>0</v>
      </c>
      <c r="Q51" s="399">
        <f t="shared" si="1"/>
        <v>375837.54</v>
      </c>
    </row>
    <row r="52" spans="1:17" s="409" customFormat="1" ht="38.1" customHeight="1" x14ac:dyDescent="0.25">
      <c r="A52" s="403">
        <f t="array" ref="A52">IF(B52=0,0,(INDEX(Data!$B$14:$B$131,MATCH(B52,Data!$C$14:$C$131,0))))</f>
        <v>45495</v>
      </c>
      <c r="B52" s="404" t="s">
        <v>1550</v>
      </c>
      <c r="C52" s="410" t="s">
        <v>1550</v>
      </c>
      <c r="D52" s="406" t="str">
        <f t="array" ref="D52">IF(B52=0,0,(INDEX(Data!$J$14:$J$131,MATCH(B52,Data!$C$14:$C$131,0))))</f>
        <v>INFINITE ICT SOLUTIONS CO.</v>
      </c>
      <c r="E52" s="406" t="str">
        <f t="array" ref="E52">IF(B52=0,0,(INDEX(Data!$K$14:$K$131,MATCH(B52,Data!$C$14:$C$131,0))))</f>
        <v>Payment of ICT equipment (2 set Computer, Desktop &amp; 2 others) for use of PIMO- Engineering Section/CARP-IC Personnel</v>
      </c>
      <c r="F52" s="407">
        <v>6</v>
      </c>
      <c r="G52" s="407">
        <v>5</v>
      </c>
      <c r="H52" s="407"/>
      <c r="I52" s="408"/>
      <c r="J52" s="394" t="str">
        <f t="array" ref="J52">IF(F52=0,0,(INDEX(Data[PPSAS Code],MATCH(C52&amp;F52,Data[Check/Serial Number]&amp;Data[Series],0))))</f>
        <v>1010202000RO</v>
      </c>
      <c r="K52" s="584">
        <f t="array" ref="K52">SUM(IF((Data[Check/Serial Number]=C52)*(Data[PPSAS Code]=(J52)),Data[Credit]))</f>
        <v>327082.15000000002</v>
      </c>
      <c r="L52" s="397">
        <f t="shared" si="0"/>
        <v>31053089.100000001</v>
      </c>
      <c r="M52" s="398">
        <f t="array" ref="M52">IF(G52=0,0,(INDEX(Data[PPSAS Code],MATCH(C52&amp;G52,Data[Check/Serial Number]&amp;Data[Series],0))))</f>
        <v>2020101002</v>
      </c>
      <c r="N52" s="388">
        <f t="array" ref="N52">SUM(IF((Data[Check/Serial Number]=C52)*(Data[PPSAS Code]=(M52)),Data[Credit]))</f>
        <v>15998.21</v>
      </c>
      <c r="O52" s="394">
        <f t="array" ref="O52">IF(H52=0,0,(INDEX(Data[PPSAS Code],MATCH(C52&amp;H52,Data[Check/Serial Number]&amp;Data[Series],0))))</f>
        <v>0</v>
      </c>
      <c r="P52" s="388">
        <f t="array" ref="P52">SUM(IF((Data[Check/Serial Number]=$C52)*(Data[PPSAS Code]=$O52),Data[Debit]))</f>
        <v>0</v>
      </c>
      <c r="Q52" s="399">
        <f t="shared" si="1"/>
        <v>32757.18</v>
      </c>
    </row>
    <row r="53" spans="1:17" s="409" customFormat="1" ht="38.1" customHeight="1" x14ac:dyDescent="0.25">
      <c r="A53" s="403">
        <f t="array" ref="A53">IF(B53=0,0,(INDEX(Data!$B$14:$B$131,MATCH(B53,Data!$C$14:$C$131,0))))</f>
        <v>45495</v>
      </c>
      <c r="B53" s="404" t="s">
        <v>1555</v>
      </c>
      <c r="C53" s="405" t="s">
        <v>1555</v>
      </c>
      <c r="D53" s="406" t="str">
        <f t="array" ref="D53">IF(B53=0,0,(INDEX(Data!$J$14:$J$131,MATCH(B53,Data!$C$14:$C$131,0))))</f>
        <v>HDMF ST CASUAL CARP JULY 2024</v>
      </c>
      <c r="E53" s="406" t="str">
        <f t="array" ref="E53">IF(B53=0,0,(INDEX(Data!$K$14:$K$131,MATCH(B53,Data!$C$14:$C$131,0))))</f>
        <v xml:space="preserve">HDMF Multi-Purpose Loan (MPL) of C. Basanes and 1 other (Casual) </v>
      </c>
      <c r="F53" s="407">
        <v>2</v>
      </c>
      <c r="G53" s="407"/>
      <c r="H53" s="407">
        <v>1</v>
      </c>
      <c r="I53" s="408"/>
      <c r="J53" s="394" t="str">
        <f t="array" ref="J53">IF(F53=0,0,(INDEX(Data[PPSAS Code],MATCH(C53&amp;F53,Data[Check/Serial Number]&amp;Data[Series],0))))</f>
        <v>1010202000RO</v>
      </c>
      <c r="K53" s="584">
        <f t="array" ref="K53">SUM(IF((Data[Check/Serial Number]=C53)*(Data[PPSAS Code]=(J53)),Data[Credit]))</f>
        <v>1340.92</v>
      </c>
      <c r="L53" s="397">
        <f t="shared" si="0"/>
        <v>31051748.18</v>
      </c>
      <c r="M53" s="398">
        <f t="array" ref="M53">IF(G53=0,0,(INDEX(Data[PPSAS Code],MATCH(C53&amp;G53,Data[Check/Serial Number]&amp;Data[Series],0))))</f>
        <v>0</v>
      </c>
      <c r="N53" s="388">
        <f t="array" ref="N53">SUM(IF((Data[Check/Serial Number]=C53)*(Data[PPSAS Code]=(M53)),Data[Credit]))</f>
        <v>0</v>
      </c>
      <c r="O53" s="394">
        <f t="array" ref="O53">IF(H53=0,0,(INDEX(Data[PPSAS Code],MATCH(C53&amp;H53,Data[Check/Serial Number]&amp;Data[Series],0))))</f>
        <v>2020103002</v>
      </c>
      <c r="P53" s="388">
        <f t="array" ref="P53">SUM(IF((Data[Check/Serial Number]=$C53)*(Data[PPSAS Code]=$O53),Data[Debit]))</f>
        <v>1340.92</v>
      </c>
      <c r="Q53" s="399">
        <f t="shared" si="1"/>
        <v>32757.18</v>
      </c>
    </row>
    <row r="54" spans="1:17" s="409" customFormat="1" ht="38.1" customHeight="1" x14ac:dyDescent="0.25">
      <c r="A54" s="403">
        <f t="array" ref="A54">IF(B54=0,0,(INDEX(Data!$B$14:$B$131,MATCH(B54,Data!$C$14:$C$131,0))))</f>
        <v>45495</v>
      </c>
      <c r="B54" s="404" t="s">
        <v>1557</v>
      </c>
      <c r="C54" s="405" t="s">
        <v>1557</v>
      </c>
      <c r="D54" s="406" t="str">
        <f t="array" ref="D54">IF(B54=0,0,(INDEX(Data!$J$14:$J$131,MATCH(B54,Data!$C$14:$C$131,0))))</f>
        <v>HDMF PREMIUMS CASUAL CARP JULY 2024</v>
      </c>
      <c r="E54" s="406" t="str">
        <f t="array" ref="E54">IF(B54=0,0,(INDEX(Data!$K$14:$K$131,MATCH(B54,Data!$C$14:$C$131,0))))</f>
        <v>HDMF Premiums of Jerico T. Baraquio &amp; 2 others for the month of July 2024</v>
      </c>
      <c r="F54" s="407"/>
      <c r="G54" s="407"/>
      <c r="H54" s="407">
        <v>1</v>
      </c>
      <c r="I54" s="408"/>
      <c r="J54" s="394">
        <f t="array" ref="J54">IF(F54=0,0,(INDEX(Data[PPSAS Code],MATCH(C54&amp;F54,Data[Check/Serial Number]&amp;Data[Series],0))))</f>
        <v>0</v>
      </c>
      <c r="K54" s="584">
        <f t="array" ref="K54">SUM(IF((Data[Check/Serial Number]=C54)*(Data[PPSAS Code]=(J54)),Data[Credit]))</f>
        <v>0</v>
      </c>
      <c r="L54" s="397">
        <f t="shared" si="0"/>
        <v>31051748.18</v>
      </c>
      <c r="M54" s="398">
        <f t="array" ref="M54">IF(G54=0,0,(INDEX(Data[PPSAS Code],MATCH(C54&amp;G54,Data[Check/Serial Number]&amp;Data[Series],0))))</f>
        <v>0</v>
      </c>
      <c r="N54" s="388">
        <f t="array" ref="N54">SUM(IF((Data[Check/Serial Number]=C54)*(Data[PPSAS Code]=(M54)),Data[Credit]))</f>
        <v>0</v>
      </c>
      <c r="O54" s="394">
        <f t="array" ref="O54">IF(H54=0,0,(INDEX(Data[PPSAS Code],MATCH(C54&amp;H54,Data[Check/Serial Number]&amp;Data[Series],0))))</f>
        <v>5010302000</v>
      </c>
      <c r="P54" s="388">
        <f t="array" ref="P54">SUM(IF((Data[Check/Serial Number]=$C54)*(Data[PPSAS Code]=$O54),Data[Debit]))</f>
        <v>600</v>
      </c>
      <c r="Q54" s="399">
        <f t="shared" ref="Q54" si="3">Q53+(P54)-(K54+N54)</f>
        <v>33357.18</v>
      </c>
    </row>
    <row r="55" spans="1:17" s="409" customFormat="1" ht="38.1" customHeight="1" x14ac:dyDescent="0.25">
      <c r="A55" s="403"/>
      <c r="B55" s="404" t="s">
        <v>1557</v>
      </c>
      <c r="C55" s="405" t="s">
        <v>1557</v>
      </c>
      <c r="D55" s="406" t="str">
        <f t="array" ref="D55">IF(B55=0,0,(INDEX(Data!$J$14:$J$131,MATCH(B55,Data!$C$14:$C$131,0))))</f>
        <v>HDMF PREMIUMS CASUAL CARP JULY 2024</v>
      </c>
      <c r="E55" s="406" t="str">
        <f t="array" ref="E55">IF(B55=0,0,(INDEX(Data!$K$14:$K$131,MATCH(B55,Data!$C$14:$C$131,0))))</f>
        <v>HDMF Premiums of Jerico T. Baraquio &amp; 2 others for the month of July 2024</v>
      </c>
      <c r="F55" s="407">
        <v>3</v>
      </c>
      <c r="G55" s="407"/>
      <c r="H55" s="407">
        <v>2</v>
      </c>
      <c r="I55" s="408"/>
      <c r="J55" s="394" t="str">
        <f t="array" ref="J55">IF(F55=0,0,(INDEX(Data[PPSAS Code],MATCH(C55&amp;F55,Data[Check/Serial Number]&amp;Data[Series],0))))</f>
        <v>1010202000RO</v>
      </c>
      <c r="K55" s="584">
        <f t="array" ref="K55">SUM(IF((Data[Check/Serial Number]=C55)*(Data[PPSAS Code]=(J55)),Data[Credit]))</f>
        <v>2340</v>
      </c>
      <c r="L55" s="397">
        <f t="shared" si="0"/>
        <v>31049408.18</v>
      </c>
      <c r="M55" s="398">
        <f t="array" ref="M55">IF(G55=0,0,(INDEX(Data[PPSAS Code],MATCH(C55&amp;G55,Data[Check/Serial Number]&amp;Data[Series],0))))</f>
        <v>0</v>
      </c>
      <c r="N55" s="388">
        <f t="array" ref="N55">SUM(IF((Data[Check/Serial Number]=C55)*(Data[PPSAS Code]=(M55)),Data[Credit]))</f>
        <v>0</v>
      </c>
      <c r="O55" s="394">
        <f t="array" ref="O55">IF(H55=0,0,(INDEX(Data[PPSAS Code],MATCH(C55&amp;H55,Data[Check/Serial Number]&amp;Data[Series],0))))</f>
        <v>2020103001</v>
      </c>
      <c r="P55" s="388">
        <f t="array" ref="P55">SUM(IF((Data[Check/Serial Number]=$C55)*(Data[PPSAS Code]=$O55),Data[Debit]))</f>
        <v>1740</v>
      </c>
      <c r="Q55" s="399">
        <f t="shared" ref="Q55" si="4">Q54+(P55)-(K55+N55)</f>
        <v>32757.18</v>
      </c>
    </row>
    <row r="56" spans="1:17" s="409" customFormat="1" ht="38.1" customHeight="1" x14ac:dyDescent="0.25">
      <c r="A56" s="403">
        <f t="array" ref="A56">IF(B56=0,0,(INDEX(Data!$B$14:$B$131,MATCH(B56,Data!$C$14:$C$131,0))))</f>
        <v>45495</v>
      </c>
      <c r="B56" s="404" t="s">
        <v>1562</v>
      </c>
      <c r="C56" s="405" t="s">
        <v>1562</v>
      </c>
      <c r="D56" s="406" t="str">
        <f t="array" ref="D56">IF(B56=0,0,(INDEX(Data!$J$14:$J$131,MATCH(B56,Data!$C$14:$C$131,0))))</f>
        <v>HDMF MP2 COTERMINOUS CARP JULY 2024</v>
      </c>
      <c r="E56" s="406" t="str">
        <f t="array" ref="E56">IF(B56=0,0,(INDEX(Data!$K$14:$K$131,MATCH(B56,Data!$C$14:$C$131,0))))</f>
        <v>HDMF MP2 of Jonalyn A. Julian for the month of July, 2024</v>
      </c>
      <c r="F56" s="407">
        <v>2</v>
      </c>
      <c r="G56" s="407"/>
      <c r="H56" s="407">
        <v>1</v>
      </c>
      <c r="I56" s="408"/>
      <c r="J56" s="394" t="str">
        <f t="array" ref="J56">IF(F56=0,0,(INDEX(Data[PPSAS Code],MATCH(C56&amp;F56,Data[Check/Serial Number]&amp;Data[Series],0))))</f>
        <v>1010202000RO</v>
      </c>
      <c r="K56" s="584">
        <f t="array" ref="K56">SUM(IF((Data[Check/Serial Number]=C56)*(Data[PPSAS Code]=(J56)),Data[Credit]))</f>
        <v>1000</v>
      </c>
      <c r="L56" s="397">
        <f t="shared" si="0"/>
        <v>31048408.18</v>
      </c>
      <c r="M56" s="398">
        <f t="array" ref="M56">IF(G56=0,0,(INDEX(Data[PPSAS Code],MATCH(C56&amp;G56,Data[Check/Serial Number]&amp;Data[Series],0))))</f>
        <v>0</v>
      </c>
      <c r="N56" s="388">
        <f t="array" ref="N56">SUM(IF((Data[Check/Serial Number]=C56)*(Data[PPSAS Code]=(M56)),Data[Credit]))</f>
        <v>0</v>
      </c>
      <c r="O56" s="394">
        <f t="array" ref="O56">IF(H56=0,0,(INDEX(Data[PPSAS Code],MATCH(C56&amp;H56,Data[Check/Serial Number]&amp;Data[Series],0))))</f>
        <v>2020103005</v>
      </c>
      <c r="P56" s="388">
        <f t="array" ref="P56">SUM(IF((Data[Check/Serial Number]=$C56)*(Data[PPSAS Code]=$O56),Data[Debit]))</f>
        <v>1000</v>
      </c>
      <c r="Q56" s="399">
        <f>Q54+(P56)-(K56+N56)</f>
        <v>33357.18</v>
      </c>
    </row>
    <row r="57" spans="1:17" s="409" customFormat="1" ht="38.1" customHeight="1" x14ac:dyDescent="0.25">
      <c r="A57" s="403">
        <f t="array" ref="A57">IF(B57=0,0,(INDEX(Data!$B$14:$B$131,MATCH(B57,Data!$C$14:$C$131,0))))</f>
        <v>45495</v>
      </c>
      <c r="B57" s="404" t="s">
        <v>1566</v>
      </c>
      <c r="C57" s="405" t="s">
        <v>1566</v>
      </c>
      <c r="D57" s="406" t="str">
        <f t="array" ref="D57">IF(B57=0,0,(INDEX(Data!$J$14:$J$131,MATCH(B57,Data!$C$14:$C$131,0))))</f>
        <v>HDMF ST COTERMINOUS CARP JULY 2024</v>
      </c>
      <c r="E57" s="406" t="str">
        <f t="array" ref="E57">IF(B57=0,0,(INDEX(Data!$K$14:$K$131,MATCH(B57,Data!$C$14:$C$131,0))))</f>
        <v>HDMF Multi-Purpose Loan (MPL) of Shalimar E. Velasco for the month of July</v>
      </c>
      <c r="F57" s="407">
        <v>2</v>
      </c>
      <c r="G57" s="407"/>
      <c r="H57" s="407">
        <v>1</v>
      </c>
      <c r="I57" s="408"/>
      <c r="J57" s="394" t="str">
        <f t="array" ref="J57">IF(F57=0,0,(INDEX(Data[PPSAS Code],MATCH(C57&amp;F57,Data[Check/Serial Number]&amp;Data[Series],0))))</f>
        <v>1010202000RO</v>
      </c>
      <c r="K57" s="584">
        <f t="array" ref="K57">SUM(IF((Data[Check/Serial Number]=C57)*(Data[PPSAS Code]=(J57)),Data[Credit]))</f>
        <v>1635.3</v>
      </c>
      <c r="L57" s="397">
        <f t="shared" si="0"/>
        <v>31046772.879999999</v>
      </c>
      <c r="M57" s="398">
        <f t="array" ref="M57">IF(G57=0,0,(INDEX(Data[PPSAS Code],MATCH(C57&amp;G57,Data[Check/Serial Number]&amp;Data[Series],0))))</f>
        <v>0</v>
      </c>
      <c r="N57" s="388">
        <f t="array" ref="N57">SUM(IF((Data[Check/Serial Number]=C57)*(Data[PPSAS Code]=(M57)),Data[Credit]))</f>
        <v>0</v>
      </c>
      <c r="O57" s="394">
        <f t="array" ref="O57">IF(H57=0,0,(INDEX(Data[PPSAS Code],MATCH(C57&amp;H57,Data[Check/Serial Number]&amp;Data[Series],0))))</f>
        <v>2020103002</v>
      </c>
      <c r="P57" s="388">
        <f t="array" ref="P57">SUM(IF((Data[Check/Serial Number]=$C57)*(Data[PPSAS Code]=$O57),Data[Debit]))</f>
        <v>1635.3</v>
      </c>
      <c r="Q57" s="399">
        <f t="shared" si="1"/>
        <v>33357.18</v>
      </c>
    </row>
    <row r="58" spans="1:17" s="409" customFormat="1" ht="38.1" customHeight="1" x14ac:dyDescent="0.25">
      <c r="A58" s="403">
        <f t="array" ref="A58">IF(B58=0,0,(INDEX(Data!$B$14:$B$131,MATCH(B58,Data!$C$14:$C$131,0))))</f>
        <v>45495</v>
      </c>
      <c r="B58" s="404" t="s">
        <v>1569</v>
      </c>
      <c r="C58" s="405" t="s">
        <v>1569</v>
      </c>
      <c r="D58" s="406" t="str">
        <f t="array" ref="D58">IF(B58=0,0,(INDEX(Data!$J$14:$J$131,MATCH(B58,Data!$C$14:$C$131,0))))</f>
        <v>HDMF PREMIUMS COTERMINOUS CARP JULY 2024</v>
      </c>
      <c r="E58" s="406" t="str">
        <f t="array" ref="E58">IF(B58=0,0,(INDEX(Data!$K$14:$K$131,MATCH(B58,Data!$C$14:$C$131,0))))</f>
        <v>HDMF Premiums of Jonalyn A. Julian  &amp; 1 other for the month of July 2024</v>
      </c>
      <c r="F58" s="407"/>
      <c r="G58" s="407"/>
      <c r="H58" s="407">
        <v>1</v>
      </c>
      <c r="I58" s="408"/>
      <c r="J58" s="394">
        <f t="array" ref="J58">IF(F58=0,0,(INDEX(Data[PPSAS Code],MATCH(C58&amp;F58,Data[Check/Serial Number]&amp;Data[Series],0))))</f>
        <v>0</v>
      </c>
      <c r="K58" s="584">
        <f t="array" ref="K58">SUM(IF((Data[Check/Serial Number]=C58)*(Data[PPSAS Code]=(J58)),Data[Credit]))</f>
        <v>0</v>
      </c>
      <c r="L58" s="397">
        <f t="shared" si="0"/>
        <v>31046772.879999999</v>
      </c>
      <c r="M58" s="398">
        <f t="array" ref="M58">IF(G58=0,0,(INDEX(Data[PPSAS Code],MATCH(C58&amp;G58,Data[Check/Serial Number]&amp;Data[Series],0))))</f>
        <v>0</v>
      </c>
      <c r="N58" s="388">
        <f t="array" ref="N58">SUM(IF((Data[Check/Serial Number]=C58)*(Data[PPSAS Code]=(M58)),Data[Credit]))</f>
        <v>0</v>
      </c>
      <c r="O58" s="394">
        <f t="array" ref="O58">IF(H58=0,0,(INDEX(Data[PPSAS Code],MATCH(C58&amp;H58,Data[Check/Serial Number]&amp;Data[Series],0))))</f>
        <v>5010302000</v>
      </c>
      <c r="P58" s="388">
        <f t="array" ref="P58">SUM(IF((Data[Check/Serial Number]=$C58)*(Data[PPSAS Code]=$O58),Data[Debit]))</f>
        <v>400</v>
      </c>
      <c r="Q58" s="399">
        <f t="shared" si="1"/>
        <v>33757.18</v>
      </c>
    </row>
    <row r="59" spans="1:17" s="409" customFormat="1" ht="38.1" customHeight="1" x14ac:dyDescent="0.25">
      <c r="A59" s="403">
        <f t="array" ref="A59">IF(B59=0,0,(INDEX(Data!$B$14:$B$131,MATCH(B59,Data!$C$14:$C$131,0))))</f>
        <v>45495</v>
      </c>
      <c r="B59" s="404" t="s">
        <v>1569</v>
      </c>
      <c r="C59" s="405" t="s">
        <v>1569</v>
      </c>
      <c r="D59" s="406" t="str">
        <f t="array" ref="D59">IF(B59=0,0,(INDEX(Data!$J$14:$J$131,MATCH(B59,Data!$C$14:$C$131,0))))</f>
        <v>HDMF PREMIUMS COTERMINOUS CARP JULY 2024</v>
      </c>
      <c r="E59" s="406" t="str">
        <f t="array" ref="E59">IF(B59=0,0,(INDEX(Data!$K$14:$K$131,MATCH(B59,Data!$C$14:$C$131,0))))</f>
        <v>HDMF Premiums of Jonalyn A. Julian  &amp; 1 other for the month of July 2024</v>
      </c>
      <c r="F59" s="407">
        <v>3</v>
      </c>
      <c r="G59" s="407"/>
      <c r="H59" s="407">
        <v>2</v>
      </c>
      <c r="I59" s="408"/>
      <c r="J59" s="394" t="str">
        <f t="array" ref="J59">IF(F59=0,0,(INDEX(Data[PPSAS Code],MATCH(C59&amp;F59,Data[Check/Serial Number]&amp;Data[Series],0))))</f>
        <v>1010202000RO</v>
      </c>
      <c r="K59" s="584">
        <f t="array" ref="K59">SUM(IF((Data[Check/Serial Number]=C59)*(Data[PPSAS Code]=(J59)),Data[Credit]))</f>
        <v>1455.52</v>
      </c>
      <c r="L59" s="397">
        <f t="shared" si="0"/>
        <v>31045317.359999999</v>
      </c>
      <c r="M59" s="398">
        <f t="array" ref="M59">IF(G59=0,0,(INDEX(Data[PPSAS Code],MATCH(C59&amp;G59,Data[Check/Serial Number]&amp;Data[Series],0))))</f>
        <v>0</v>
      </c>
      <c r="N59" s="388">
        <f t="array" ref="N59">SUM(IF((Data[Check/Serial Number]=C59)*(Data[PPSAS Code]=(M59)),Data[Credit]))</f>
        <v>0</v>
      </c>
      <c r="O59" s="394">
        <f t="array" ref="O59">IF(H59=0,0,(INDEX(Data[PPSAS Code],MATCH(C59&amp;H59,Data[Check/Serial Number]&amp;Data[Series],0))))</f>
        <v>2020103001</v>
      </c>
      <c r="P59" s="388">
        <f t="array" ref="P59">SUM(IF((Data[Check/Serial Number]=$C59)*(Data[PPSAS Code]=$O59),Data[Debit]))</f>
        <v>1055.52</v>
      </c>
      <c r="Q59" s="399">
        <f t="shared" si="1"/>
        <v>33357.18</v>
      </c>
    </row>
    <row r="60" spans="1:17" s="409" customFormat="1" ht="38.1" customHeight="1" x14ac:dyDescent="0.25">
      <c r="A60" s="403">
        <f t="array" ref="A60">IF(B60=0,0,(INDEX(Data!$B$14:$B$131,MATCH(B60,Data!$C$14:$C$131,0))))</f>
        <v>45496</v>
      </c>
      <c r="B60" s="404" t="s">
        <v>1572</v>
      </c>
      <c r="C60" s="405" t="s">
        <v>1572</v>
      </c>
      <c r="D60" s="406" t="str">
        <f t="array" ref="D60">IF(B60=0,0,(INDEX(Data!$J$14:$J$131,MATCH(B60,Data!$C$14:$C$131,0))))</f>
        <v>ALCEL CONSTRUCTION</v>
      </c>
      <c r="E60" s="406" t="str">
        <f t="array" ref="E60">IF(B60=0,0,(INDEX(Data!$K$14:$K$131,MATCH(B60,Data!$C$14:$C$131,0))))</f>
        <v>Payment of contract  (15%  Advance payment) under R1-PIMO-24-04-031 in connection with the CONSTRUCTION OF UPPER BANILA CIS  (CARP-IC CY 2024) located at Umingan, Pangasinan</v>
      </c>
      <c r="F60" s="407">
        <v>2</v>
      </c>
      <c r="G60" s="407"/>
      <c r="H60" s="407">
        <v>1</v>
      </c>
      <c r="I60" s="408"/>
      <c r="J60" s="394" t="str">
        <f t="array" ref="J60">IF(F60=0,0,(INDEX(Data[PPSAS Code],MATCH(C60&amp;F60,Data[Check/Serial Number]&amp;Data[Series],0))))</f>
        <v>1010202000RO</v>
      </c>
      <c r="K60" s="584">
        <f t="array" ref="K60">SUM(IF((Data[Check/Serial Number]=C60)*(Data[PPSAS Code]=(J60)),Data[Credit]))</f>
        <v>3965204.25</v>
      </c>
      <c r="L60" s="397">
        <f t="shared" si="0"/>
        <v>27080113.109999999</v>
      </c>
      <c r="M60" s="398">
        <f t="array" ref="M60">IF(G60=0,0,(INDEX(Data[PPSAS Code],MATCH(C60&amp;G60,Data[Check/Serial Number]&amp;Data[Series],0))))</f>
        <v>0</v>
      </c>
      <c r="N60" s="388">
        <f t="array" ref="N60">SUM(IF((Data[Check/Serial Number]=C60)*(Data[PPSAS Code]=(M60)),Data[Credit]))</f>
        <v>0</v>
      </c>
      <c r="O60" s="394">
        <f t="array" ref="O60">IF(H60=0,0,(INDEX(Data[PPSAS Code],MATCH(C60&amp;H60,Data[Check/Serial Number]&amp;Data[Series],0))))</f>
        <v>1990201000</v>
      </c>
      <c r="P60" s="388">
        <f t="array" ref="P60">SUM(IF((Data[Check/Serial Number]=$C60)*(Data[PPSAS Code]=$O60),Data[Debit]))</f>
        <v>3965204.25</v>
      </c>
      <c r="Q60" s="399">
        <f t="shared" si="1"/>
        <v>33357.18</v>
      </c>
    </row>
    <row r="61" spans="1:17" s="409" customFormat="1" ht="38.1" customHeight="1" x14ac:dyDescent="0.25">
      <c r="A61" s="403">
        <f t="array" ref="A61">IF(B61=0,0,(INDEX(Data!$B$14:$B$131,MATCH(B61,Data!$C$14:$C$131,0))))</f>
        <v>45496</v>
      </c>
      <c r="B61" s="404" t="s">
        <v>1578</v>
      </c>
      <c r="C61" s="405" t="s">
        <v>1578</v>
      </c>
      <c r="D61" s="406" t="str">
        <f t="array" ref="D61">IF(B61=0,0,(INDEX(Data!$J$14:$J$131,MATCH(B61,Data!$C$14:$C$131,0))))</f>
        <v>A.P. TAGARINO ENGINEERING AND CONSTRUCTION SERVICES</v>
      </c>
      <c r="E61" s="396" t="str">
        <f t="array" ref="E61">IF(B61=0,0,(INDEX(Data!$K$14:$K$131,MATCH(B61,Data!$C$14:$C$131,0))))</f>
        <v>Payment of contract  (15%  Advance payment) under R1-PIMO-24-04-078 in connection with theMAGSAYSAY SPIP  (CARP-IC CY 2024) located at Agno, Pangasinan</v>
      </c>
      <c r="F61" s="407">
        <v>2</v>
      </c>
      <c r="G61" s="407"/>
      <c r="H61" s="407">
        <v>1</v>
      </c>
      <c r="I61" s="408"/>
      <c r="J61" s="394" t="str">
        <f t="array" ref="J61">IF(F61=0,0,(INDEX(Data[PPSAS Code],MATCH(C61&amp;F61,Data[Check/Serial Number]&amp;Data[Series],0))))</f>
        <v>1010202000RO</v>
      </c>
      <c r="K61" s="584">
        <f t="array" ref="K61">SUM(IF((Data[Check/Serial Number]=C61)*(Data[PPSAS Code]=(J61)),Data[Credit]))</f>
        <v>1065526.6399999999</v>
      </c>
      <c r="L61" s="397">
        <f t="shared" si="0"/>
        <v>26014586.469999999</v>
      </c>
      <c r="M61" s="398">
        <f t="array" ref="M61">IF(G61=0,0,(INDEX(Data[PPSAS Code],MATCH(C61&amp;G61,Data[Check/Serial Number]&amp;Data[Series],0))))</f>
        <v>0</v>
      </c>
      <c r="N61" s="388">
        <f t="array" ref="N61">SUM(IF((Data[Check/Serial Number]=C61)*(Data[PPSAS Code]=(M61)),Data[Credit]))</f>
        <v>0</v>
      </c>
      <c r="O61" s="394">
        <f t="array" ref="O61">IF(H61=0,0,(INDEX(Data[PPSAS Code],MATCH(C61&amp;H61,Data[Check/Serial Number]&amp;Data[Series],0))))</f>
        <v>1990201000</v>
      </c>
      <c r="P61" s="388">
        <f t="array" ref="P61">SUM(IF((Data[Check/Serial Number]=$C61)*(Data[PPSAS Code]=$O61),Data[Debit]))</f>
        <v>1065526.6399999999</v>
      </c>
      <c r="Q61" s="399">
        <f t="shared" si="1"/>
        <v>33357.18</v>
      </c>
    </row>
    <row r="62" spans="1:17" s="409" customFormat="1" ht="38.1" customHeight="1" x14ac:dyDescent="0.25">
      <c r="A62" s="403">
        <f t="array" ref="A62">IF(B62=0,0,(INDEX(Data!$B$14:$B$131,MATCH(B62,Data!$C$14:$C$131,0))))</f>
        <v>45496</v>
      </c>
      <c r="B62" s="404" t="s">
        <v>1582</v>
      </c>
      <c r="C62" s="405" t="s">
        <v>1582</v>
      </c>
      <c r="D62" s="406" t="str">
        <f t="array" ref="D62">IF(B62=0,0,(INDEX(Data!$J$14:$J$131,MATCH(B62,Data!$C$14:$C$131,0))))</f>
        <v xml:space="preserve">DIAMOND KIM ENTERPRISES </v>
      </c>
      <c r="E62" s="406" t="str">
        <f t="array" ref="E62">IF(B62=0,0,(INDEX(Data!$K$14:$K$131,MATCH(B62,Data!$C$14:$C$131,0))))</f>
        <v>First (1st) and final payment of contract no. R1-PIMO-23-09-067 in connection with the Catuday DWIP (EXT'N)-PACKAGE 2 (CARP-IC CY 2023) located in Bolinao, Pangasinan</v>
      </c>
      <c r="F62" s="407"/>
      <c r="G62" s="407">
        <v>2</v>
      </c>
      <c r="H62" s="407">
        <v>1</v>
      </c>
      <c r="I62" s="408"/>
      <c r="J62" s="394">
        <f t="array" ref="J62">IF(F62=0,0,(INDEX(Data[PPSAS Code],MATCH(C62&amp;F62,Data[Check/Serial Number]&amp;Data[Series],0))))</f>
        <v>0</v>
      </c>
      <c r="K62" s="584">
        <f t="array" ref="K62">SUM(IF((Data[Check/Serial Number]=C62)*(Data[PPSAS Code]=(J62)),Data[Credit]))</f>
        <v>0</v>
      </c>
      <c r="L62" s="397">
        <f t="shared" si="0"/>
        <v>26014586.469999999</v>
      </c>
      <c r="M62" s="398">
        <f t="array" ref="M62">IF(G62=0,0,(INDEX(Data[PPSAS Code],MATCH(C62&amp;G62,Data[Check/Serial Number]&amp;Data[Series],0))))</f>
        <v>2020101002</v>
      </c>
      <c r="N62" s="388">
        <f t="array" ref="N62">SUM(IF((Data[Check/Serial Number]=C62)*(Data[PPSAS Code]=(M62)),Data[Credit]))</f>
        <v>316686.38</v>
      </c>
      <c r="O62" s="394">
        <f t="array" ref="O62">IF(H62=0,0,(INDEX(Data[PPSAS Code],MATCH(C62&amp;H62,Data[Check/Serial Number]&amp;Data[Series],0))))</f>
        <v>1069802000</v>
      </c>
      <c r="P62" s="388">
        <f t="array" ref="P62">SUM(IF((Data[Check/Serial Number]=$C62)*(Data[PPSAS Code]=$O62),Data[Debit]))</f>
        <v>7093775</v>
      </c>
      <c r="Q62" s="399">
        <f t="shared" si="1"/>
        <v>6810445.7999999998</v>
      </c>
    </row>
    <row r="63" spans="1:17" s="409" customFormat="1" ht="38.1" customHeight="1" x14ac:dyDescent="0.25">
      <c r="A63" s="403">
        <f t="array" ref="A63">IF(B63=0,0,(INDEX(Data!$B$14:$B$131,MATCH(B63,Data!$C$14:$C$131,0))))</f>
        <v>45496</v>
      </c>
      <c r="B63" s="404" t="s">
        <v>1582</v>
      </c>
      <c r="C63" s="405" t="s">
        <v>1582</v>
      </c>
      <c r="D63" s="406" t="str">
        <f t="array" ref="D63">IF(B63=0,0,(INDEX(Data!$J$14:$J$131,MATCH(B63,Data!$C$14:$C$131,0))))</f>
        <v xml:space="preserve">DIAMOND KIM ENTERPRISES </v>
      </c>
      <c r="E63" s="406" t="str">
        <f t="array" ref="E63">IF(B63=0,0,(INDEX(Data!$K$14:$K$131,MATCH(B63,Data!$C$14:$C$131,0))))</f>
        <v>First (1st) and final payment of contract no. R1-PIMO-23-09-067 in connection with the Catuday DWIP (EXT'N)-PACKAGE 2 (CARP-IC CY 2023) located in Bolinao, Pangasinan</v>
      </c>
      <c r="F63" s="407"/>
      <c r="G63" s="407">
        <v>3</v>
      </c>
      <c r="H63" s="407"/>
      <c r="I63" s="408"/>
      <c r="J63" s="394">
        <f t="array" ref="J63">IF(F63=0,0,(INDEX(Data[PPSAS Code],MATCH(C63&amp;F63,Data[Check/Serial Number]&amp;Data[Series],0))))</f>
        <v>0</v>
      </c>
      <c r="K63" s="584">
        <f t="array" ref="K63">SUM(IF((Data[Check/Serial Number]=C63)*(Data[PPSAS Code]=(J63)),Data[Credit]))</f>
        <v>0</v>
      </c>
      <c r="L63" s="397">
        <f t="shared" si="0"/>
        <v>26014586.469999999</v>
      </c>
      <c r="M63" s="398">
        <f t="array" ref="M63">IF(G63=0,0,(INDEX(Data[PPSAS Code],MATCH(C63&amp;G63,Data[Check/Serial Number]&amp;Data[Series],0))))</f>
        <v>2020101004</v>
      </c>
      <c r="N63" s="388">
        <f t="array" ref="N63">SUM(IF((Data[Check/Serial Number]=C63)*(Data[PPSAS Code]=(M63)),Data[Credit]))</f>
        <v>63337.279999999999</v>
      </c>
      <c r="O63" s="394">
        <f t="array" ref="O63">IF(H63=0,0,(INDEX(Data[PPSAS Code],MATCH(C63&amp;H63,Data[Check/Serial Number]&amp;Data[Series],0))))</f>
        <v>0</v>
      </c>
      <c r="P63" s="388">
        <f t="array" ref="P63">SUM(IF((Data[Check/Serial Number]=$C63)*(Data[PPSAS Code]=$O63),Data[Debit]))</f>
        <v>0</v>
      </c>
      <c r="Q63" s="399">
        <f t="shared" si="1"/>
        <v>6747108.5199999996</v>
      </c>
    </row>
    <row r="64" spans="1:17" s="409" customFormat="1" ht="38.1" customHeight="1" x14ac:dyDescent="0.25">
      <c r="A64" s="403">
        <f t="array" ref="A64">IF(B64=0,0,(INDEX(Data!$B$14:$B$131,MATCH(B64,Data!$C$14:$C$131,0))))</f>
        <v>45496</v>
      </c>
      <c r="B64" s="404" t="s">
        <v>1582</v>
      </c>
      <c r="C64" s="405" t="s">
        <v>1582</v>
      </c>
      <c r="D64" s="406" t="str">
        <f t="array" ref="D64">IF(B64=0,0,(INDEX(Data!$J$14:$J$131,MATCH(B64,Data!$C$14:$C$131,0))))</f>
        <v xml:space="preserve">DIAMOND KIM ENTERPRISES </v>
      </c>
      <c r="E64" s="406" t="str">
        <f t="array" ref="E64">IF(B64=0,0,(INDEX(Data!$K$14:$K$131,MATCH(B64,Data!$C$14:$C$131,0))))</f>
        <v>First (1st) and final payment of contract no. R1-PIMO-23-09-067 in connection with the Catuday DWIP (EXT'N)-PACKAGE 2 (CARP-IC CY 2023) located in Bolinao, Pangasinan</v>
      </c>
      <c r="F64" s="407">
        <v>5</v>
      </c>
      <c r="G64" s="407">
        <v>4</v>
      </c>
      <c r="H64" s="407"/>
      <c r="I64" s="408"/>
      <c r="J64" s="394" t="str">
        <f t="array" ref="J64">IF(F64=0,0,(INDEX(Data[PPSAS Code],MATCH(C64&amp;F64,Data[Check/Serial Number]&amp;Data[Series],0))))</f>
        <v>1010202000RO</v>
      </c>
      <c r="K64" s="584">
        <f t="array" ref="K64">SUM(IF((Data[Check/Serial Number]=C64)*(Data[PPSAS Code]=(J64)),Data[Credit]))</f>
        <v>6361207.3399999999</v>
      </c>
      <c r="L64" s="397">
        <f t="shared" si="0"/>
        <v>19653379.129999999</v>
      </c>
      <c r="M64" s="398">
        <f t="array" ref="M64">IF(G64=0,0,(INDEX(Data[PPSAS Code],MATCH(C64&amp;G64,Data[Check/Serial Number]&amp;Data[Series],0))))</f>
        <v>2040104000</v>
      </c>
      <c r="N64" s="388">
        <f t="array" ref="N64">SUM(IF((Data[Check/Serial Number]=C64)*(Data[PPSAS Code]=(M64)),Data[Credit]))</f>
        <v>352544</v>
      </c>
      <c r="O64" s="394">
        <f t="array" ref="O64">IF(H64=0,0,(INDEX(Data[PPSAS Code],MATCH(C64&amp;H64,Data[Check/Serial Number]&amp;Data[Series],0))))</f>
        <v>0</v>
      </c>
      <c r="P64" s="388">
        <f t="array" ref="P64">SUM(IF((Data[Check/Serial Number]=$C64)*(Data[PPSAS Code]=$O64),Data[Debit]))</f>
        <v>0</v>
      </c>
      <c r="Q64" s="399">
        <f t="shared" si="1"/>
        <v>33357.18</v>
      </c>
    </row>
    <row r="65" spans="1:17" s="409" customFormat="1" ht="38.1" customHeight="1" x14ac:dyDescent="0.25">
      <c r="A65" s="403">
        <f t="array" ref="A65">IF(B65=0,0,(INDEX(Data!$B$14:$B$131,MATCH(B65,Data!$C$14:$C$131,0))))</f>
        <v>45496</v>
      </c>
      <c r="B65" s="404" t="s">
        <v>1587</v>
      </c>
      <c r="C65" s="405" t="s">
        <v>1587</v>
      </c>
      <c r="D65" s="406" t="str">
        <f t="array" ref="D65">IF(B65=0,0,(INDEX(Data!$J$14:$J$131,MATCH(B65,Data!$C$14:$C$131,0))))</f>
        <v>MAÑALAC CONSTRUCTION AND SUPPLY</v>
      </c>
      <c r="E65" s="406" t="str">
        <f t="array" ref="E65">IF(B65=0,0,(INDEX(Data!$K$14:$K$131,MATCH(B65,Data!$C$14:$C$131,0))))</f>
        <v>First (1st) partial payment of contract no. R1-PIMO-23-10-068 in connection with the CONSTRUCTION OF AGNO RIS (CARP-IC CY 2023) located in San Mnauel, Pangasinan</v>
      </c>
      <c r="F65" s="407"/>
      <c r="G65" s="407">
        <v>2</v>
      </c>
      <c r="H65" s="407">
        <v>1</v>
      </c>
      <c r="I65" s="408"/>
      <c r="J65" s="394">
        <f t="array" ref="J65">IF(F65=0,0,(INDEX(Data[PPSAS Code],MATCH(C65&amp;F65,Data[Check/Serial Number]&amp;Data[Series],0))))</f>
        <v>0</v>
      </c>
      <c r="K65" s="584">
        <f t="array" ref="K65">SUM(IF((Data[Check/Serial Number]=C65)*(Data[PPSAS Code]=(J65)),Data[Credit]))</f>
        <v>0</v>
      </c>
      <c r="L65" s="397">
        <f t="shared" si="0"/>
        <v>19653379.129999999</v>
      </c>
      <c r="M65" s="398">
        <f t="array" ref="M65">IF(G65=0,0,(INDEX(Data[PPSAS Code],MATCH(C65&amp;G65,Data[Check/Serial Number]&amp;Data[Series],0))))</f>
        <v>2020101002</v>
      </c>
      <c r="N65" s="388">
        <f t="array" ref="N65">SUM(IF((Data[Check/Serial Number]=C65)*(Data[PPSAS Code]=(M65)),Data[Credit]))</f>
        <v>206934.22</v>
      </c>
      <c r="O65" s="394">
        <f t="array" ref="O65">IF(H65=0,0,(INDEX(Data[PPSAS Code],MATCH(C65&amp;H65,Data[Check/Serial Number]&amp;Data[Series],0))))</f>
        <v>1069802000</v>
      </c>
      <c r="P65" s="388">
        <f t="array" ref="P65">SUM(IF((Data[Check/Serial Number]=$C65)*(Data[PPSAS Code]=$O65),Data[Debit]))</f>
        <v>4635326.53</v>
      </c>
      <c r="Q65" s="399">
        <f t="shared" si="1"/>
        <v>4461749.49</v>
      </c>
    </row>
    <row r="66" spans="1:17" s="409" customFormat="1" ht="38.1" customHeight="1" x14ac:dyDescent="0.25">
      <c r="A66" s="403">
        <f t="array" ref="A66">IF(B66=0,0,(INDEX(Data!$B$14:$B$131,MATCH(B66,Data!$C$14:$C$131,0))))</f>
        <v>45496</v>
      </c>
      <c r="B66" s="404" t="s">
        <v>1587</v>
      </c>
      <c r="C66" s="405" t="s">
        <v>1587</v>
      </c>
      <c r="D66" s="406" t="str">
        <f t="array" ref="D66">IF(B66=0,0,(INDEX(Data!$J$14:$J$131,MATCH(B66,Data!$C$14:$C$131,0))))</f>
        <v>MAÑALAC CONSTRUCTION AND SUPPLY</v>
      </c>
      <c r="E66" s="406" t="str">
        <f t="array" ref="E66">IF(B66=0,0,(INDEX(Data!$K$14:$K$131,MATCH(B66,Data!$C$14:$C$131,0))))</f>
        <v>First (1st) partial payment of contract no. R1-PIMO-23-10-068 in connection with the CONSTRUCTION OF AGNO RIS (CARP-IC CY 2023) located in San Mnauel, Pangasinan</v>
      </c>
      <c r="F66" s="407"/>
      <c r="G66" s="407">
        <v>3</v>
      </c>
      <c r="H66" s="407"/>
      <c r="I66" s="408"/>
      <c r="J66" s="394">
        <f t="array" ref="J66">IF(F66=0,0,(INDEX(Data[PPSAS Code],MATCH(C66&amp;F66,Data[Check/Serial Number]&amp;Data[Series],0))))</f>
        <v>0</v>
      </c>
      <c r="K66" s="584">
        <f t="array" ref="K66">SUM(IF((Data[Check/Serial Number]=C66)*(Data[PPSAS Code]=(J66)),Data[Credit]))</f>
        <v>0</v>
      </c>
      <c r="L66" s="397">
        <f t="shared" si="0"/>
        <v>19653379.129999999</v>
      </c>
      <c r="M66" s="398">
        <f t="array" ref="M66">IF(G66=0,0,(INDEX(Data[PPSAS Code],MATCH(C66&amp;G66,Data[Check/Serial Number]&amp;Data[Series],0))))</f>
        <v>2020101004</v>
      </c>
      <c r="N66" s="388">
        <f t="array" ref="N66">SUM(IF((Data[Check/Serial Number]=C66)*(Data[PPSAS Code]=(M66)),Data[Credit]))</f>
        <v>82773.69</v>
      </c>
      <c r="O66" s="394">
        <f t="array" ref="O66">IF(H66=0,0,(INDEX(Data[PPSAS Code],MATCH(C66&amp;H66,Data[Check/Serial Number]&amp;Data[Series],0))))</f>
        <v>0</v>
      </c>
      <c r="P66" s="388">
        <f t="array" ref="P66">SUM(IF((Data[Check/Serial Number]=$C66)*(Data[PPSAS Code]=$O66),Data[Debit]))</f>
        <v>0</v>
      </c>
      <c r="Q66" s="399">
        <f t="shared" si="1"/>
        <v>4378975.8</v>
      </c>
    </row>
    <row r="67" spans="1:17" s="409" customFormat="1" ht="38.1" customHeight="1" x14ac:dyDescent="0.25">
      <c r="A67" s="403">
        <f t="array" ref="A67">IF(B67=0,0,(INDEX(Data!$B$14:$B$131,MATCH(B67,Data!$C$14:$C$131,0))))</f>
        <v>45496</v>
      </c>
      <c r="B67" s="404" t="s">
        <v>1587</v>
      </c>
      <c r="C67" s="405" t="s">
        <v>1587</v>
      </c>
      <c r="D67" s="406" t="str">
        <f t="array" ref="D67">IF(B67=0,0,(INDEX(Data!$J$14:$J$131,MATCH(B67,Data!$C$14:$C$131,0))))</f>
        <v>MAÑALAC CONSTRUCTION AND SUPPLY</v>
      </c>
      <c r="E67" s="406" t="str">
        <f t="array" ref="E67">IF(B67=0,0,(INDEX(Data!$K$14:$K$131,MATCH(B67,Data!$C$14:$C$131,0))))</f>
        <v>First (1st) partial payment of contract no. R1-PIMO-23-10-068 in connection with the CONSTRUCTION OF AGNO RIS (CARP-IC CY 2023) located in San Mnauel, Pangasinan</v>
      </c>
      <c r="F67" s="407"/>
      <c r="G67" s="407">
        <v>4</v>
      </c>
      <c r="H67" s="407"/>
      <c r="I67" s="408"/>
      <c r="J67" s="394">
        <f t="array" ref="J67">IF(F67=0,0,(INDEX(Data[PPSAS Code],MATCH(C67&amp;F67,Data[Check/Serial Number]&amp;Data[Series],0))))</f>
        <v>0</v>
      </c>
      <c r="K67" s="584">
        <f t="array" ref="K67">SUM(IF((Data[Check/Serial Number]=C67)*(Data[PPSAS Code]=(J67)),Data[Credit]))</f>
        <v>0</v>
      </c>
      <c r="L67" s="397">
        <f t="shared" si="0"/>
        <v>19653379.129999999</v>
      </c>
      <c r="M67" s="398">
        <f t="array" ref="M67">IF(G67=0,0,(INDEX(Data[PPSAS Code],MATCH(C67&amp;G67,Data[Check/Serial Number]&amp;Data[Series],0))))</f>
        <v>2040104000</v>
      </c>
      <c r="N67" s="388">
        <f t="array" ref="N67">SUM(IF((Data[Check/Serial Number]=C67)*(Data[PPSAS Code]=(M67)),Data[Credit]))</f>
        <v>443416.18</v>
      </c>
      <c r="O67" s="394">
        <f t="array" ref="O67">IF(H67=0,0,(INDEX(Data[PPSAS Code],MATCH(C67&amp;H67,Data[Check/Serial Number]&amp;Data[Series],0))))</f>
        <v>0</v>
      </c>
      <c r="P67" s="388">
        <f t="array" ref="P67">SUM(IF((Data[Check/Serial Number]=$C67)*(Data[PPSAS Code]=$O67),Data[Debit]))</f>
        <v>0</v>
      </c>
      <c r="Q67" s="399">
        <f t="shared" si="1"/>
        <v>3935559.62</v>
      </c>
    </row>
    <row r="68" spans="1:17" s="409" customFormat="1" ht="38.1" customHeight="1" x14ac:dyDescent="0.25">
      <c r="A68" s="403">
        <f t="array" ref="A68">IF(B68=0,0,(INDEX(Data!$B$14:$B$131,MATCH(B68,Data!$C$14:$C$131,0))))</f>
        <v>45496</v>
      </c>
      <c r="B68" s="404" t="s">
        <v>1587</v>
      </c>
      <c r="C68" s="405" t="s">
        <v>1587</v>
      </c>
      <c r="D68" s="406" t="str">
        <f t="array" ref="D68">IF(B68=0,0,(INDEX(Data!$J$14:$J$131,MATCH(B68,Data!$C$14:$C$131,0))))</f>
        <v>MAÑALAC CONSTRUCTION AND SUPPLY</v>
      </c>
      <c r="E68" s="406" t="str">
        <f t="array" ref="E68">IF(B68=0,0,(INDEX(Data!$K$14:$K$131,MATCH(B68,Data!$C$14:$C$131,0))))</f>
        <v>First (1st) partial payment of contract no. R1-PIMO-23-10-068 in connection with the CONSTRUCTION OF AGNO RIS (CARP-IC CY 2023) located in San Mnauel, Pangasinan</v>
      </c>
      <c r="F68" s="407">
        <v>6</v>
      </c>
      <c r="G68" s="407">
        <v>5</v>
      </c>
      <c r="H68" s="407"/>
      <c r="I68" s="408"/>
      <c r="J68" s="394" t="str">
        <f t="array" ref="J68">IF(F68=0,0,(INDEX(Data[PPSAS Code],MATCH(C68&amp;F68,Data[Check/Serial Number]&amp;Data[Series],0))))</f>
        <v>1010202000RO</v>
      </c>
      <c r="K68" s="584">
        <f t="array" ref="K68">SUM(IF((Data[Check/Serial Number]=C68)*(Data[PPSAS Code]=(J68)),Data[Credit]))</f>
        <v>3210739.25</v>
      </c>
      <c r="L68" s="397">
        <f t="shared" si="0"/>
        <v>16442639.880000001</v>
      </c>
      <c r="M68" s="398">
        <f t="array" ref="M68">IF(G68=0,0,(INDEX(Data[PPSAS Code],MATCH(C68&amp;G68,Data[Check/Serial Number]&amp;Data[Series],0))))</f>
        <v>1990201000</v>
      </c>
      <c r="N68" s="388">
        <f t="array" ref="N68">SUM(IF((Data[Check/Serial Number]=C68)*(Data[PPSAS Code]=(M68)),Data[Credit]))</f>
        <v>691463.19</v>
      </c>
      <c r="O68" s="394">
        <f t="array" ref="O68">IF(H68=0,0,(INDEX(Data[PPSAS Code],MATCH(C68&amp;H68,Data[Check/Serial Number]&amp;Data[Series],0))))</f>
        <v>0</v>
      </c>
      <c r="P68" s="388">
        <f t="array" ref="P68">SUM(IF((Data[Check/Serial Number]=$C68)*(Data[PPSAS Code]=$O68),Data[Debit]))</f>
        <v>0</v>
      </c>
      <c r="Q68" s="399">
        <f t="shared" si="1"/>
        <v>33357.18</v>
      </c>
    </row>
    <row r="69" spans="1:17" s="409" customFormat="1" ht="38.1" customHeight="1" x14ac:dyDescent="0.25">
      <c r="A69" s="403">
        <f t="array" ref="A69">IF(B69=0,0,(INDEX(Data!$B$14:$B$131,MATCH(B69,Data!$C$14:$C$131,0))))</f>
        <v>45496</v>
      </c>
      <c r="B69" s="404" t="s">
        <v>1599</v>
      </c>
      <c r="C69" s="405" t="s">
        <v>1599</v>
      </c>
      <c r="D69" s="406" t="str">
        <f t="array" ref="D69">IF(B69=0,0,(INDEX(Data!$J$14:$J$131,MATCH(B69,Data!$C$14:$C$131,0))))</f>
        <v>LP LOCQUIAO CONSTRUCTION AND UPPLY</v>
      </c>
      <c r="E69" s="406" t="str">
        <f t="array" ref="E69">IF(B69=0,0,(INDEX(Data!$K$14:$K$131,MATCH(B69,Data!$C$14:$C$131,0))))</f>
        <v>Payment of contract  (15%  Advance payment) under R1-PIMO-24-04-075 in connection with the MILAGROSA CIS &amp; EXT'N. (CALAPUGAN AREA)  (CARP-IC CY 2024) located at Natividad , Pangasinan</v>
      </c>
      <c r="F69" s="407">
        <v>2</v>
      </c>
      <c r="G69" s="407"/>
      <c r="H69" s="407">
        <v>1</v>
      </c>
      <c r="I69" s="408"/>
      <c r="J69" s="394" t="str">
        <f t="array" ref="J69">IF(F69=0,0,(INDEX(Data[PPSAS Code],MATCH(C69&amp;F69,Data[Check/Serial Number]&amp;Data[Series],0))))</f>
        <v>1010202000RO</v>
      </c>
      <c r="K69" s="584">
        <f t="array" ref="K69">SUM(IF((Data[Check/Serial Number]=C69)*(Data[PPSAS Code]=(J69)),Data[Credit]))</f>
        <v>2264465.19</v>
      </c>
      <c r="L69" s="397">
        <f t="shared" si="0"/>
        <v>14178174.689999999</v>
      </c>
      <c r="M69" s="398">
        <f t="array" ref="M69">IF(G69=0,0,(INDEX(Data[PPSAS Code],MATCH(C69&amp;G69,Data[Check/Serial Number]&amp;Data[Series],0))))</f>
        <v>0</v>
      </c>
      <c r="N69" s="388">
        <f t="array" ref="N69">SUM(IF((Data[Check/Serial Number]=C69)*(Data[PPSAS Code]=(M69)),Data[Credit]))</f>
        <v>0</v>
      </c>
      <c r="O69" s="394">
        <f t="array" ref="O69">IF(H69=0,0,(INDEX(Data[PPSAS Code],MATCH(C69&amp;H69,Data[Check/Serial Number]&amp;Data[Series],0))))</f>
        <v>1990201000</v>
      </c>
      <c r="P69" s="388">
        <f t="array" ref="P69">SUM(IF((Data[Check/Serial Number]=$C69)*(Data[PPSAS Code]=$O69),Data[Debit]))</f>
        <v>2264465.19</v>
      </c>
      <c r="Q69" s="399">
        <f t="shared" si="1"/>
        <v>33357.18</v>
      </c>
    </row>
    <row r="70" spans="1:17" s="409" customFormat="1" ht="38.1" customHeight="1" x14ac:dyDescent="0.25">
      <c r="A70" s="403">
        <f t="array" ref="A70">IF(B70=0,0,(INDEX(Data!$B$14:$B$131,MATCH(B70,Data!$C$14:$C$131,0))))</f>
        <v>45496</v>
      </c>
      <c r="B70" s="404" t="s">
        <v>1604</v>
      </c>
      <c r="C70" s="405" t="s">
        <v>1604</v>
      </c>
      <c r="D70" s="406" t="str">
        <f t="array" ref="D70">IF(B70=0,0,(INDEX(Data!$J$14:$J$131,MATCH(B70,Data!$C$14:$C$131,0))))</f>
        <v>RYAN A. RIVERA</v>
      </c>
      <c r="E70" s="406" t="str">
        <f t="array" ref="E70">IF(B70=0,0,(INDEX(Data!$K$14:$K$131,MATCH(B70,Data!$C$14:$C$131,0))))</f>
        <v>Reimburse the amount paid for the vehicle parts for NIA-PIMO  with plate no. NGB 3449</v>
      </c>
      <c r="F70" s="407">
        <v>2</v>
      </c>
      <c r="G70" s="407"/>
      <c r="H70" s="407">
        <v>1</v>
      </c>
      <c r="I70" s="408"/>
      <c r="J70" s="394" t="str">
        <f t="array" ref="J70">IF(F70=0,0,(INDEX(Data[PPSAS Code],MATCH(C70&amp;F70,Data[Check/Serial Number]&amp;Data[Series],0))))</f>
        <v>1010202000RO</v>
      </c>
      <c r="K70" s="584">
        <f t="array" ref="K70">SUM(IF((Data[Check/Serial Number]=C70)*(Data[PPSAS Code]=(J70)),Data[Credit]))</f>
        <v>5750</v>
      </c>
      <c r="L70" s="397">
        <f t="shared" si="0"/>
        <v>14172424.689999999</v>
      </c>
      <c r="M70" s="398">
        <f t="array" ref="M70">IF(G70=0,0,(INDEX(Data[PPSAS Code],MATCH(C70&amp;G70,Data[Check/Serial Number]&amp;Data[Series],0))))</f>
        <v>0</v>
      </c>
      <c r="N70" s="388">
        <f t="array" ref="N70">SUM(IF((Data[Check/Serial Number]=C70)*(Data[PPSAS Code]=(M70)),Data[Credit]))</f>
        <v>0</v>
      </c>
      <c r="O70" s="394">
        <f t="array" ref="O70">IF(H70=0,0,(INDEX(Data[PPSAS Code],MATCH(C70&amp;H70,Data[Check/Serial Number]&amp;Data[Series],0))))</f>
        <v>5021306001</v>
      </c>
      <c r="P70" s="388">
        <f t="array" ref="P70">SUM(IF((Data[Check/Serial Number]=$C70)*(Data[PPSAS Code]=$O70),Data[Debit]))</f>
        <v>5750</v>
      </c>
      <c r="Q70" s="399">
        <f t="shared" si="1"/>
        <v>33357.18</v>
      </c>
    </row>
    <row r="71" spans="1:17" s="409" customFormat="1" ht="38.1" customHeight="1" x14ac:dyDescent="0.25">
      <c r="A71" s="403">
        <f t="array" ref="A71">IF(B71=0,0,(INDEX(Data!$B$14:$B$131,MATCH(B71,Data!$C$14:$C$131,0))))</f>
        <v>45497</v>
      </c>
      <c r="B71" s="404" t="s">
        <v>1610</v>
      </c>
      <c r="C71" s="405" t="s">
        <v>1610</v>
      </c>
      <c r="D71" s="406" t="str">
        <f t="array" ref="D71">IF(B71=0,0,(INDEX(Data!$J$14:$J$131,MATCH(B71,Data!$C$14:$C$131,0))))</f>
        <v>JHI CONSTRUCTION AND SUPPLY</v>
      </c>
      <c r="E71" s="406" t="str">
        <f t="array" ref="E71">IF(B71=0,0,(INDEX(Data!$K$14:$K$131,MATCH(B71,Data!$C$14:$C$131,0))))</f>
        <v>First (1st) partial payment of contract no. R1-PIMO-23-11-074 in connection with the CONSTRUCTION OF MASA-FLORENDA SWIP (CARP-IC CY 2023) located in Balungao, Pangasinan</v>
      </c>
      <c r="F71" s="407"/>
      <c r="G71" s="407">
        <v>2</v>
      </c>
      <c r="H71" s="407">
        <v>1</v>
      </c>
      <c r="I71" s="408"/>
      <c r="J71" s="394">
        <f t="array" ref="J71">IF(F71=0,0,(INDEX(Data[PPSAS Code],MATCH(C71&amp;F71,Data[Check/Serial Number]&amp;Data[Series],0))))</f>
        <v>0</v>
      </c>
      <c r="K71" s="584">
        <f t="array" ref="K71">SUM(IF((Data[Check/Serial Number]=C71)*(Data[PPSAS Code]=(J71)),Data[Credit]))</f>
        <v>0</v>
      </c>
      <c r="L71" s="397">
        <f t="shared" si="0"/>
        <v>14172424.689999999</v>
      </c>
      <c r="M71" s="398">
        <f t="array" ref="M71">IF(G71=0,0,(INDEX(Data[PPSAS Code],MATCH(C71&amp;G71,Data[Check/Serial Number]&amp;Data[Series],0))))</f>
        <v>2020101002</v>
      </c>
      <c r="N71" s="388">
        <f t="array" ref="N71">SUM(IF((Data[Check/Serial Number]=C71)*(Data[PPSAS Code]=(M71)),Data[Credit]))</f>
        <v>461908.61</v>
      </c>
      <c r="O71" s="394">
        <f t="array" ref="O71">IF(H71=0,0,(INDEX(Data[PPSAS Code],MATCH(C71&amp;H71,Data[Check/Serial Number]&amp;Data[Series],0))))</f>
        <v>1069802000</v>
      </c>
      <c r="P71" s="388">
        <f t="array" ref="P71">SUM(IF((Data[Check/Serial Number]=$C71)*(Data[PPSAS Code]=$O71),Data[Debit]))</f>
        <v>10346752.810000001</v>
      </c>
      <c r="Q71" s="399">
        <f t="shared" si="1"/>
        <v>9918201.3800000008</v>
      </c>
    </row>
    <row r="72" spans="1:17" s="409" customFormat="1" ht="38.1" customHeight="1" x14ac:dyDescent="0.25">
      <c r="A72" s="403">
        <f t="array" ref="A72">IF(B72=0,0,(INDEX(Data!$B$14:$B$131,MATCH(B72,Data!$C$14:$C$131,0))))</f>
        <v>45497</v>
      </c>
      <c r="B72" s="404" t="s">
        <v>1610</v>
      </c>
      <c r="C72" s="405" t="s">
        <v>1610</v>
      </c>
      <c r="D72" s="406" t="str">
        <f t="array" ref="D72">IF(B72=0,0,(INDEX(Data!$J$14:$J$131,MATCH(B72,Data!$C$14:$C$131,0))))</f>
        <v>JHI CONSTRUCTION AND SUPPLY</v>
      </c>
      <c r="E72" s="406" t="str">
        <f t="array" ref="E72">IF(B72=0,0,(INDEX(Data!$K$14:$K$131,MATCH(B72,Data!$C$14:$C$131,0))))</f>
        <v>First (1st) partial payment of contract no. R1-PIMO-23-11-074 in connection with the CONSTRUCTION OF MASA-FLORENDA SWIP (CARP-IC CY 2023) located in Balungao, Pangasinan</v>
      </c>
      <c r="F72" s="407"/>
      <c r="G72" s="407">
        <v>3</v>
      </c>
      <c r="H72" s="407"/>
      <c r="I72" s="408"/>
      <c r="J72" s="394">
        <f t="array" ref="J72">IF(F72=0,0,(INDEX(Data[PPSAS Code],MATCH(C72&amp;F72,Data[Check/Serial Number]&amp;Data[Series],0))))</f>
        <v>0</v>
      </c>
      <c r="K72" s="584">
        <f t="array" ref="K72">SUM(IF((Data[Check/Serial Number]=C72)*(Data[PPSAS Code]=(J72)),Data[Credit]))</f>
        <v>0</v>
      </c>
      <c r="L72" s="397">
        <f t="shared" si="0"/>
        <v>14172424.689999999</v>
      </c>
      <c r="M72" s="398">
        <f t="array" ref="M72">IF(G72=0,0,(INDEX(Data[PPSAS Code],MATCH(C72&amp;G72,Data[Check/Serial Number]&amp;Data[Series],0))))</f>
        <v>2020101004</v>
      </c>
      <c r="N72" s="388">
        <f t="array" ref="N72">SUM(IF((Data[Check/Serial Number]=C72)*(Data[PPSAS Code]=(M72)),Data[Credit]))</f>
        <v>184763.44</v>
      </c>
      <c r="O72" s="394">
        <f t="array" ref="O72">IF(H72=0,0,(INDEX(Data[PPSAS Code],MATCH(C72&amp;H72,Data[Check/Serial Number]&amp;Data[Series],0))))</f>
        <v>0</v>
      </c>
      <c r="P72" s="388">
        <f t="array" ref="P72">SUM(IF((Data[Check/Serial Number]=$C72)*(Data[PPSAS Code]=$O72),Data[Debit]))</f>
        <v>0</v>
      </c>
      <c r="Q72" s="399">
        <f t="shared" si="1"/>
        <v>9733437.9399999995</v>
      </c>
    </row>
    <row r="73" spans="1:17" s="409" customFormat="1" ht="38.1" customHeight="1" x14ac:dyDescent="0.25">
      <c r="A73" s="403">
        <f t="array" ref="A73">IF(B73=0,0,(INDEX(Data!$B$14:$B$131,MATCH(B73,Data!$C$14:$C$131,0))))</f>
        <v>45497</v>
      </c>
      <c r="B73" s="404" t="s">
        <v>1610</v>
      </c>
      <c r="C73" s="405" t="s">
        <v>1610</v>
      </c>
      <c r="D73" s="406" t="str">
        <f t="array" ref="D73">IF(B73=0,0,(INDEX(Data!$J$14:$J$131,MATCH(B73,Data!$C$14:$C$131,0))))</f>
        <v>JHI CONSTRUCTION AND SUPPLY</v>
      </c>
      <c r="E73" s="406" t="str">
        <f t="array" ref="E73">IF(B73=0,0,(INDEX(Data!$K$14:$K$131,MATCH(B73,Data!$C$14:$C$131,0))))</f>
        <v>First (1st) partial payment of contract no. R1-PIMO-23-11-074 in connection with the CONSTRUCTION OF MASA-FLORENDA SWIP (CARP-IC CY 2023) located in Balungao, Pangasinan</v>
      </c>
      <c r="F73" s="407"/>
      <c r="G73" s="407">
        <v>4</v>
      </c>
      <c r="H73" s="407"/>
      <c r="I73" s="408"/>
      <c r="J73" s="394">
        <f t="array" ref="J73">IF(F73=0,0,(INDEX(Data[PPSAS Code],MATCH(C73&amp;F73,Data[Check/Serial Number]&amp;Data[Series],0))))</f>
        <v>0</v>
      </c>
      <c r="K73" s="584">
        <f t="array" ref="K73">SUM(IF((Data[Check/Serial Number]=C73)*(Data[PPSAS Code]=(J73)),Data[Credit]))</f>
        <v>0</v>
      </c>
      <c r="L73" s="397">
        <f t="shared" si="0"/>
        <v>14172424.689999999</v>
      </c>
      <c r="M73" s="398">
        <f t="array" ref="M73">IF(G73=0,0,(INDEX(Data[PPSAS Code],MATCH(C73&amp;G73,Data[Check/Serial Number]&amp;Data[Series],0))))</f>
        <v>2040104000</v>
      </c>
      <c r="N73" s="388">
        <f t="array" ref="N73">SUM(IF((Data[Check/Serial Number]=C73)*(Data[PPSAS Code]=(M73)),Data[Credit]))</f>
        <v>890842.88</v>
      </c>
      <c r="O73" s="394">
        <f t="array" ref="O73">IF(H73=0,0,(INDEX(Data[PPSAS Code],MATCH(C73&amp;H73,Data[Check/Serial Number]&amp;Data[Series],0))))</f>
        <v>0</v>
      </c>
      <c r="P73" s="388">
        <f t="array" ref="P73">SUM(IF((Data[Check/Serial Number]=$C73)*(Data[PPSAS Code]=$O73),Data[Debit]))</f>
        <v>0</v>
      </c>
      <c r="Q73" s="399">
        <f t="shared" si="1"/>
        <v>8842595.0600000005</v>
      </c>
    </row>
    <row r="74" spans="1:17" s="409" customFormat="1" ht="38.1" customHeight="1" x14ac:dyDescent="0.25">
      <c r="A74" s="403">
        <f t="array" ref="A74">IF(B74=0,0,(INDEX(Data!$B$14:$B$131,MATCH(B74,Data!$C$14:$C$131,0))))</f>
        <v>45497</v>
      </c>
      <c r="B74" s="404" t="s">
        <v>1610</v>
      </c>
      <c r="C74" s="405" t="s">
        <v>1610</v>
      </c>
      <c r="D74" s="406" t="str">
        <f t="array" ref="D74">IF(B74=0,0,(INDEX(Data!$J$14:$J$131,MATCH(B74,Data!$C$14:$C$131,0))))</f>
        <v>JHI CONSTRUCTION AND SUPPLY</v>
      </c>
      <c r="E74" s="406" t="str">
        <f t="array" ref="E74">IF(B74=0,0,(INDEX(Data!$K$14:$K$131,MATCH(B74,Data!$C$14:$C$131,0))))</f>
        <v>First (1st) partial payment of contract no. R1-PIMO-23-11-074 in connection with the CONSTRUCTION OF MASA-FLORENDA SWIP (CARP-IC CY 2023) located in Balungao, Pangasinan</v>
      </c>
      <c r="F74" s="407">
        <v>6</v>
      </c>
      <c r="G74" s="407">
        <v>5</v>
      </c>
      <c r="H74" s="407"/>
      <c r="I74" s="408"/>
      <c r="J74" s="394" t="str">
        <f t="array" ref="J74">IF(F74=0,0,(INDEX(Data[PPSAS Code],MATCH(C74&amp;F74,Data[Check/Serial Number]&amp;Data[Series],0))))</f>
        <v>1010202000RO</v>
      </c>
      <c r="K74" s="584">
        <f t="array" ref="K74">SUM(IF((Data[Check/Serial Number]=C74)*(Data[PPSAS Code]=(J74)),Data[Credit]))</f>
        <v>7170195.4900000002</v>
      </c>
      <c r="L74" s="397">
        <f t="shared" si="0"/>
        <v>7002229.2000000002</v>
      </c>
      <c r="M74" s="398">
        <f t="array" ref="M74">IF(G74=0,0,(INDEX(Data[PPSAS Code],MATCH(C74&amp;G74,Data[Check/Serial Number]&amp;Data[Series],0))))</f>
        <v>1990201000</v>
      </c>
      <c r="N74" s="388">
        <f t="array" ref="N74">SUM(IF((Data[Check/Serial Number]=C74)*(Data[PPSAS Code]=(M74)),Data[Credit]))</f>
        <v>1639042.39</v>
      </c>
      <c r="O74" s="394">
        <f t="array" ref="O74">IF(H74=0,0,(INDEX(Data[PPSAS Code],MATCH(C74&amp;H74,Data[Check/Serial Number]&amp;Data[Series],0))))</f>
        <v>0</v>
      </c>
      <c r="P74" s="388">
        <f t="array" ref="P74">SUM(IF((Data[Check/Serial Number]=$C74)*(Data[PPSAS Code]=$O74),Data[Debit]))</f>
        <v>0</v>
      </c>
      <c r="Q74" s="399">
        <f t="shared" si="1"/>
        <v>33357.18</v>
      </c>
    </row>
    <row r="75" spans="1:17" s="409" customFormat="1" ht="38.1" customHeight="1" x14ac:dyDescent="0.25">
      <c r="A75" s="403">
        <f t="array" ref="A75">IF(B75=0,0,(INDEX(Data!$B$14:$B$131,MATCH(B75,Data!$C$14:$C$131,0))))</f>
        <v>45495</v>
      </c>
      <c r="B75" s="404" t="s">
        <v>1549</v>
      </c>
      <c r="C75" s="405" t="s">
        <v>1549</v>
      </c>
      <c r="D75" s="406" t="str">
        <f t="array" ref="D75">IF(B75=0,0,(INDEX(Data!$J$14:$J$131,MATCH(B75,Data!$C$14:$C$131,0))))</f>
        <v>JONALYN A. JULIAN AND 1 OTHER</v>
      </c>
      <c r="E75" s="406" t="str">
        <f t="array" ref="E75">IF(B75=0,0,(INDEX(Data!$K$14:$K$131,MATCH(B75,Data!$C$14:$C$131,0))))</f>
        <v>Payment of Salaries and Allowances of Jonalyn A. Julian and 1 Other of NIA Pangasinan IMO CARP  (Coterminous) for the period of for the period of July 16-31, 2024</v>
      </c>
      <c r="F75" s="407">
        <v>1</v>
      </c>
      <c r="G75" s="407"/>
      <c r="H75" s="407"/>
      <c r="I75" s="408"/>
      <c r="J75" s="394" t="str">
        <f t="array" ref="J75">IF(F75=0,0,(INDEX(Data[PPSAS Code],MATCH(C75&amp;F75,Data[Check/Serial Number]&amp;Data[Series],0))))</f>
        <v>1010202000RO</v>
      </c>
      <c r="K75" s="584">
        <f t="array" ref="K75">SUM(IF((Data[Check/Serial Number]=C75)*(Data[PPSAS Code]=(J75)),Data[Credit]))</f>
        <v>22737.21</v>
      </c>
      <c r="L75" s="397">
        <f t="shared" si="0"/>
        <v>6979491.9900000002</v>
      </c>
      <c r="M75" s="398">
        <f t="array" ref="M75">IF(G75=0,0,(INDEX(Data[PPSAS Code],MATCH(C75&amp;G75,Data[Check/Serial Number]&amp;Data[Series],0))))</f>
        <v>0</v>
      </c>
      <c r="N75" s="388">
        <f t="array" ref="N75">SUM(IF((Data[Check/Serial Number]=C75)*(Data[PPSAS Code]=(M75)),Data[Credit]))</f>
        <v>0</v>
      </c>
      <c r="O75" s="394">
        <f t="array" ref="O75">IF(H75=0,0,(INDEX(Data[PPSAS Code],MATCH(C75&amp;H75,Data[Check/Serial Number]&amp;Data[Series],0))))</f>
        <v>0</v>
      </c>
      <c r="P75" s="388">
        <f t="array" ref="P75">SUM(IF((Data[Check/Serial Number]=$C75)*(Data[PPSAS Code]=$O75),Data[Debit]))</f>
        <v>0</v>
      </c>
      <c r="Q75" s="399">
        <f t="shared" si="1"/>
        <v>10619.97</v>
      </c>
    </row>
    <row r="76" spans="1:17" s="409" customFormat="1" ht="38.1" customHeight="1" x14ac:dyDescent="0.25">
      <c r="A76" s="403">
        <f t="array" ref="A76">IF(B76=0,0,(INDEX(Data!$B$14:$B$131,MATCH(B76,Data!$C$14:$C$131,0))))</f>
        <v>45503</v>
      </c>
      <c r="B76" s="404" t="s">
        <v>1622</v>
      </c>
      <c r="C76" s="405" t="s">
        <v>1622</v>
      </c>
      <c r="D76" s="406" t="str">
        <f t="array" ref="D76">IF(B76=0,0,(INDEX(Data!$J$14:$J$131,MATCH(B76,Data!$C$14:$C$131,0))))</f>
        <v>ECHIMESCO OFFICE SOLUTIONS MARKETING</v>
      </c>
      <c r="E76" s="406" t="str">
        <f t="array" ref="E76">IF(B76=0,0,(INDEX(Data!$K$14:$K$131,MATCH(B76,Data!$C$14:$C$131,0))))</f>
        <v xml:space="preserve">Payment of Office equipment ( 2 units Visitor's Chair) for use of NIA-PIMO Ofice of the Irrigation Manager </v>
      </c>
      <c r="F76" s="407"/>
      <c r="G76" s="407"/>
      <c r="H76" s="407">
        <v>1</v>
      </c>
      <c r="I76" s="408"/>
      <c r="J76" s="394">
        <f t="array" ref="J76">IF(F76=0,0,(INDEX(Data[PPSAS Code],MATCH(C76&amp;F76,Data[Check/Serial Number]&amp;Data[Series],0))))</f>
        <v>0</v>
      </c>
      <c r="K76" s="584">
        <f t="array" ref="K76">SUM(IF((Data[Check/Serial Number]=C76)*(Data[PPSAS Code]=(J76)),Data[Credit]))</f>
        <v>0</v>
      </c>
      <c r="L76" s="397">
        <f t="shared" ref="L76" si="5">L75+I76-K76</f>
        <v>6979491.9900000002</v>
      </c>
      <c r="M76" s="398">
        <f t="array" ref="M76">IF(G76=0,0,(INDEX(Data[PPSAS Code],MATCH(C76&amp;G76,Data[Check/Serial Number]&amp;Data[Series],0))))</f>
        <v>0</v>
      </c>
      <c r="N76" s="388">
        <f t="array" ref="N76">SUM(IF((Data[Check/Serial Number]=C76)*(Data[PPSAS Code]=(M76)),Data[Credit]))</f>
        <v>0</v>
      </c>
      <c r="O76" s="394">
        <f t="array" ref="O76">IF(H76=0,0,(INDEX(Data[PPSAS Code],MATCH(C76&amp;H76,Data[Check/Serial Number]&amp;Data[Series],0))))</f>
        <v>1040601000</v>
      </c>
      <c r="P76" s="388">
        <f t="array" ref="P76">SUM(IF((Data[Check/Serial Number]=$C76)*(Data[PPSAS Code]=$O76),Data[Debit]))</f>
        <v>7600</v>
      </c>
      <c r="Q76" s="399">
        <f t="shared" si="1"/>
        <v>18219.97</v>
      </c>
    </row>
    <row r="77" spans="1:17" s="409" customFormat="1" ht="38.1" customHeight="1" x14ac:dyDescent="0.25">
      <c r="A77" s="403">
        <f t="array" ref="A77">IF(B77=0,0,(INDEX(Data!$B$14:$B$131,MATCH(B77,Data!$C$14:$C$131,0))))</f>
        <v>45503</v>
      </c>
      <c r="B77" s="404" t="s">
        <v>1622</v>
      </c>
      <c r="C77" s="405" t="s">
        <v>1622</v>
      </c>
      <c r="D77" s="406" t="str">
        <f t="array" ref="D77">IF(B77=0,0,(INDEX(Data!$J$14:$J$131,MATCH(B77,Data!$C$14:$C$131,0))))</f>
        <v>ECHIMESCO OFFICE SOLUTIONS MARKETING</v>
      </c>
      <c r="E77" s="406" t="str">
        <f t="array" ref="E77">IF(B77=0,0,(INDEX(Data!$K$14:$K$131,MATCH(B77,Data!$C$14:$C$131,0))))</f>
        <v xml:space="preserve">Payment of Office equipment ( 2 units Visitor's Chair) for use of NIA-PIMO Ofice of the Irrigation Manager </v>
      </c>
      <c r="F77" s="407"/>
      <c r="G77" s="407">
        <v>2</v>
      </c>
      <c r="H77" s="407"/>
      <c r="I77" s="408"/>
      <c r="J77" s="394">
        <f t="array" ref="J77">IF(F77=0,0,(INDEX(Data[PPSAS Code],MATCH(C77&amp;F77,Data[Check/Serial Number]&amp;Data[Series],0))))</f>
        <v>0</v>
      </c>
      <c r="K77" s="584">
        <f t="array" ref="K77">SUM(IF((Data[Check/Serial Number]=C77)*(Data[PPSAS Code]=(J77)),Data[Credit]))</f>
        <v>0</v>
      </c>
      <c r="L77" s="397">
        <f t="shared" ref="L77:L83" si="6">L76+I77-K77</f>
        <v>6979491.9900000002</v>
      </c>
      <c r="M77" s="398">
        <f t="array" ref="M77">IF(G77=0,0,(INDEX(Data[PPSAS Code],MATCH(C77&amp;G77,Data[Check/Serial Number]&amp;Data[Series],0))))</f>
        <v>2020101005</v>
      </c>
      <c r="N77" s="388">
        <f t="array" ref="N77">SUM(IF((Data[Check/Serial Number]=C77)*(Data[PPSAS Code]=(M77)),Data[Credit]))</f>
        <v>67.86</v>
      </c>
      <c r="O77" s="394">
        <f t="array" ref="O77">IF(H77=0,0,(INDEX(Data[PPSAS Code],MATCH(C77&amp;H77,Data[Check/Serial Number]&amp;Data[Series],0))))</f>
        <v>0</v>
      </c>
      <c r="P77" s="388">
        <f t="array" ref="P77">SUM(IF((Data[Check/Serial Number]=$C77)*(Data[PPSAS Code]=$O77),Data[Debit]))</f>
        <v>0</v>
      </c>
      <c r="Q77" s="399">
        <f t="shared" ref="Q77:Q78" si="7">Q76+(P77)-(K77+N77)</f>
        <v>18152.11</v>
      </c>
    </row>
    <row r="78" spans="1:17" s="409" customFormat="1" ht="38.1" customHeight="1" x14ac:dyDescent="0.25">
      <c r="A78" s="403">
        <f t="array" ref="A78">IF(B78=0,0,(INDEX(Data!$B$14:$B$131,MATCH(B78,Data!$C$14:$C$131,0))))</f>
        <v>45503</v>
      </c>
      <c r="B78" s="404" t="s">
        <v>1622</v>
      </c>
      <c r="C78" s="405" t="s">
        <v>1622</v>
      </c>
      <c r="D78" s="406" t="str">
        <f t="array" ref="D78">IF(B78=0,0,(INDEX(Data!$J$14:$J$131,MATCH(B78,Data!$C$14:$C$131,0))))</f>
        <v>ECHIMESCO OFFICE SOLUTIONS MARKETING</v>
      </c>
      <c r="E78" s="406" t="str">
        <f t="array" ref="E78">IF(B78=0,0,(INDEX(Data!$K$14:$K$131,MATCH(B78,Data!$C$14:$C$131,0))))</f>
        <v xml:space="preserve">Payment of Office equipment ( 2 units Visitor's Chair) for use of NIA-PIMO Ofice of the Irrigation Manager </v>
      </c>
      <c r="F78" s="407">
        <v>4</v>
      </c>
      <c r="G78" s="407">
        <v>3</v>
      </c>
      <c r="H78" s="407"/>
      <c r="I78" s="408"/>
      <c r="J78" s="394" t="str">
        <f t="array" ref="J78">IF(F78=0,0,(INDEX(Data[PPSAS Code],MATCH(C78&amp;F78,Data[Check/Serial Number]&amp;Data[Series],0))))</f>
        <v>1010202000RO</v>
      </c>
      <c r="K78" s="584">
        <f t="array" ref="K78">SUM(IF((Data[Check/Serial Number]=C78)*(Data[PPSAS Code]=(J78)),Data[Credit]))</f>
        <v>7192.85</v>
      </c>
      <c r="L78" s="397">
        <f t="shared" si="6"/>
        <v>6972299.1399999997</v>
      </c>
      <c r="M78" s="398">
        <f t="array" ref="M78">IF(G78=0,0,(INDEX(Data[PPSAS Code],MATCH(C78&amp;G78,Data[Check/Serial Number]&amp;Data[Series],0))))</f>
        <v>2020101002</v>
      </c>
      <c r="N78" s="388">
        <f t="array" ref="N78">SUM(IF((Data[Check/Serial Number]=C78)*(Data[PPSAS Code]=(M78)),Data[Credit]))</f>
        <v>339.29</v>
      </c>
      <c r="O78" s="394">
        <f t="array" ref="O78">IF(H78=0,0,(INDEX(Data[PPSAS Code],MATCH(C78&amp;H78,Data[Check/Serial Number]&amp;Data[Series],0))))</f>
        <v>0</v>
      </c>
      <c r="P78" s="388">
        <f t="array" ref="P78">SUM(IF((Data[Check/Serial Number]=$C78)*(Data[PPSAS Code]=$O78),Data[Debit]))</f>
        <v>0</v>
      </c>
      <c r="Q78" s="399">
        <f t="shared" si="7"/>
        <v>10619.97</v>
      </c>
    </row>
    <row r="79" spans="1:17" s="409" customFormat="1" ht="38.1" customHeight="1" x14ac:dyDescent="0.25">
      <c r="A79" s="403">
        <f t="array" ref="A79">IF(B79=0,0,(INDEX(Data!$B$14:$B$131,MATCH(B79,Data!$C$14:$C$131,0))))</f>
        <v>45504</v>
      </c>
      <c r="B79" s="404" t="s">
        <v>1626</v>
      </c>
      <c r="C79" s="405" t="s">
        <v>1626</v>
      </c>
      <c r="D79" s="406" t="str">
        <f t="array" ref="D79">IF(B79=0,0,(INDEX(Data!$J$14:$J$131,MATCH(B79,Data!$C$14:$C$131,0))))</f>
        <v>LBP-URDANETA FOR THE ACCOUNT OF BIR NIA-PPIO (501-CARP) 000 916 415 174</v>
      </c>
      <c r="E79" s="406" t="str">
        <f t="array" ref="E79">IF(B79=0,0,(INDEX(Data!$K$14:$K$131,MATCH(B79,Data!$C$14:$C$131,0))))</f>
        <v>Witholding of final VAT (5%) of various suppliers, contractors of Pangasinan Irrigation Management Office, Urdaneta City for the month of July 2024</v>
      </c>
      <c r="F79" s="407">
        <v>2</v>
      </c>
      <c r="G79" s="407"/>
      <c r="H79" s="407">
        <v>1</v>
      </c>
      <c r="I79" s="408"/>
      <c r="J79" s="394" t="str">
        <f t="array" ref="J79">IF(F79=0,0,(INDEX(Data[PPSAS Code],MATCH(C79&amp;F79,Data[Check/Serial Number]&amp;Data[Series],0))))</f>
        <v>1010202000RO</v>
      </c>
      <c r="K79" s="584">
        <f t="array" ref="K79">SUM(IF((Data[Check/Serial Number]=C79)*(Data[PPSAS Code]=(J79)),Data[Credit]))</f>
        <v>16337.5</v>
      </c>
      <c r="L79" s="397">
        <f t="shared" si="6"/>
        <v>6955961.6399999997</v>
      </c>
      <c r="M79" s="398">
        <f t="array" ref="M79">IF(G79=0,0,(INDEX(Data[PPSAS Code],MATCH(C79&amp;G79,Data[Check/Serial Number]&amp;Data[Series],0))))</f>
        <v>0</v>
      </c>
      <c r="N79" s="388">
        <f t="array" ref="N79">SUM(IF((Data[Check/Serial Number]=C79)*(Data[PPSAS Code]=(M79)),Data[Credit]))</f>
        <v>0</v>
      </c>
      <c r="O79" s="394">
        <f t="array" ref="O79">IF(H79=0,0,(INDEX(Data[PPSAS Code],MATCH(C79&amp;H79,Data[Check/Serial Number]&amp;Data[Series],0))))</f>
        <v>2020101002</v>
      </c>
      <c r="P79" s="388">
        <f t="array" ref="P79">SUM(IF((Data[Check/Serial Number]=$C79)*(Data[PPSAS Code]=$O79),Data[Debit]))</f>
        <v>16337.5</v>
      </c>
      <c r="Q79" s="399">
        <f>Q76+(P79)-(K79+N79)</f>
        <v>18219.97</v>
      </c>
    </row>
    <row r="80" spans="1:17" s="409" customFormat="1" ht="38.1" customHeight="1" x14ac:dyDescent="0.25">
      <c r="A80" s="403">
        <f t="array" ref="A80">IF(B80=0,0,(INDEX(Data!$B$14:$B$131,MATCH(B80,Data!$C$14:$C$131,0))))</f>
        <v>45504</v>
      </c>
      <c r="B80" s="404" t="s">
        <v>1630</v>
      </c>
      <c r="C80" s="405" t="s">
        <v>1630</v>
      </c>
      <c r="D80" s="406" t="str">
        <f t="array" ref="D80">IF(B80=0,0,(INDEX(Data!$J$14:$J$131,MATCH(B80,Data!$C$14:$C$131,0))))</f>
        <v>LBP-URDANETA FOR THE ACCOUNT OF BIR NIA-PPIO (501-CARP) 000 916 415 174</v>
      </c>
      <c r="E80" s="406" t="str">
        <f t="array" ref="E80">IF(B80=0,0,(INDEX(Data!$K$14:$K$131,MATCH(B80,Data!$C$14:$C$131,0))))</f>
        <v>Witholdig of Income Tax (2% &amp;1%)of various suppliers/contractors of  Pangasinan Irrigation Management Office, Urdaneta City for the month of July 2024</v>
      </c>
      <c r="F80" s="407"/>
      <c r="G80" s="407"/>
      <c r="H80" s="407">
        <v>1</v>
      </c>
      <c r="I80" s="408"/>
      <c r="J80" s="394">
        <f t="array" ref="J80">IF(F80=0,0,(INDEX(Data[PPSAS Code],MATCH(C80&amp;F80,Data[Check/Serial Number]&amp;Data[Series],0))))</f>
        <v>0</v>
      </c>
      <c r="K80" s="584">
        <f t="array" ref="K80">SUM(IF((Data[Check/Serial Number]=C80)*(Data[PPSAS Code]=(J80)),Data[Credit]))</f>
        <v>0</v>
      </c>
      <c r="L80" s="397">
        <f t="shared" si="6"/>
        <v>6955961.6399999997</v>
      </c>
      <c r="M80" s="398">
        <f t="array" ref="M80">IF(G80=0,0,(INDEX(Data[PPSAS Code],MATCH(C80&amp;G80,Data[Check/Serial Number]&amp;Data[Series],0))))</f>
        <v>0</v>
      </c>
      <c r="N80" s="388">
        <f t="array" ref="N80">SUM(IF((Data[Check/Serial Number]=C80)*(Data[PPSAS Code]=(M80)),Data[Credit]))</f>
        <v>0</v>
      </c>
      <c r="O80" s="394">
        <f t="array" ref="O80">IF(H80=0,0,(INDEX(Data[PPSAS Code],MATCH(C80&amp;H80,Data[Check/Serial Number]&amp;Data[Series],0))))</f>
        <v>2020101005</v>
      </c>
      <c r="P80" s="388">
        <f t="array" ref="P80">SUM(IF((Data[Check/Serial Number]=$C80)*(Data[PPSAS Code]=$O80),Data[Debit]))</f>
        <v>66604.78</v>
      </c>
      <c r="Q80" s="399">
        <f t="shared" ref="Q80" si="8">Q79+(P80)-(K80+N80)</f>
        <v>84824.75</v>
      </c>
    </row>
    <row r="81" spans="1:17" s="409" customFormat="1" ht="38.1" customHeight="1" x14ac:dyDescent="0.25">
      <c r="A81" s="403">
        <f t="array" ref="A81">IF(B81=0,0,(INDEX(Data!$B$14:$B$131,MATCH(B81,Data!$C$14:$C$131,0))))</f>
        <v>45504</v>
      </c>
      <c r="B81" s="404" t="s">
        <v>1630</v>
      </c>
      <c r="C81" s="405" t="s">
        <v>1630</v>
      </c>
      <c r="D81" s="406" t="str">
        <f t="array" ref="D81">IF(B81=0,0,(INDEX(Data!$J$14:$J$131,MATCH(B81,Data!$C$14:$C$131,0))))</f>
        <v>LBP-URDANETA FOR THE ACCOUNT OF BIR NIA-PPIO (501-CARP) 000 916 415 174</v>
      </c>
      <c r="E81" s="406" t="str">
        <f t="array" ref="E81">IF(B81=0,0,(INDEX(Data!$K$14:$K$131,MATCH(B81,Data!$C$14:$C$131,0))))</f>
        <v>Witholdig of Income Tax (2% &amp;1%)of various suppliers/contractors of  Pangasinan Irrigation Management Office, Urdaneta City for the month of July 2024</v>
      </c>
      <c r="F81" s="407">
        <v>3</v>
      </c>
      <c r="G81" s="407"/>
      <c r="H81" s="407">
        <v>2</v>
      </c>
      <c r="I81" s="408"/>
      <c r="J81" s="394" t="str">
        <f t="array" ref="J81">IF(F81=0,0,(INDEX(Data[PPSAS Code],MATCH(C81&amp;F81,Data[Check/Serial Number]&amp;Data[Series],0))))</f>
        <v>1010202000RO</v>
      </c>
      <c r="K81" s="584">
        <f t="array" ref="K81">SUM(IF((Data[Check/Serial Number]=C81)*(Data[PPSAS Code]=(J81)),Data[Credit]))</f>
        <v>359968.37</v>
      </c>
      <c r="L81" s="397">
        <f t="shared" si="6"/>
        <v>6595993.2699999996</v>
      </c>
      <c r="M81" s="398">
        <f t="array" ref="M81">IF(G81=0,0,(INDEX(Data[PPSAS Code],MATCH(C81&amp;G81,Data[Check/Serial Number]&amp;Data[Series],0))))</f>
        <v>0</v>
      </c>
      <c r="N81" s="388">
        <f t="array" ref="N81">SUM(IF((Data[Check/Serial Number]=C81)*(Data[PPSAS Code]=(M81)),Data[Credit]))</f>
        <v>0</v>
      </c>
      <c r="O81" s="394">
        <f t="array" ref="O81">IF(H81=0,0,(INDEX(Data[PPSAS Code],MATCH(C81&amp;H81,Data[Check/Serial Number]&amp;Data[Series],0))))</f>
        <v>2020101004</v>
      </c>
      <c r="P81" s="388">
        <f t="array" ref="P81">SUM(IF((Data[Check/Serial Number]=$C81)*(Data[PPSAS Code]=$O81),Data[Debit]))</f>
        <v>293363.59000000003</v>
      </c>
      <c r="Q81" s="399">
        <f t="shared" ref="Q81:Q83" si="9">Q80+(P81)-(K81+N81)</f>
        <v>18219.97</v>
      </c>
    </row>
    <row r="82" spans="1:17" s="409" customFormat="1" ht="38.1" customHeight="1" x14ac:dyDescent="0.25">
      <c r="A82" s="403">
        <f t="array" ref="A82">IF(B82=0,0,(INDEX(Data!$B$14:$B$131,MATCH(B82,Data!$C$14:$C$131,0))))</f>
        <v>45504</v>
      </c>
      <c r="B82" s="404" t="s">
        <v>1633</v>
      </c>
      <c r="C82" s="405" t="s">
        <v>1633</v>
      </c>
      <c r="D82" s="406" t="str">
        <f t="array" ref="D82">IF(B82=0,0,(INDEX(Data!$J$14:$J$131,MATCH(B82,Data!$C$14:$C$131,0))))</f>
        <v>LBP-URDANETA FOR THE ACCOUNT OF BIR NIA-PPIO (501-CARP) 000 916 415 174</v>
      </c>
      <c r="E82" s="406" t="str">
        <f t="array" ref="E82">IF(B82=0,0,(INDEX(Data!$K$14:$K$131,MATCH(B82,Data!$C$14:$C$131,0))))</f>
        <v>Witholding of final VAT (5%) of various suppliers, contractors of Pangasinan Irrigation Management Office, Urdaneta City for the month of July 2024</v>
      </c>
      <c r="F82" s="407">
        <v>2</v>
      </c>
      <c r="G82" s="407"/>
      <c r="H82" s="407">
        <v>1</v>
      </c>
      <c r="I82" s="408"/>
      <c r="J82" s="394" t="str">
        <f t="array" ref="J82">IF(F82=0,0,(INDEX(Data[PPSAS Code],MATCH(C82&amp;F82,Data[Check/Serial Number]&amp;Data[Series],0))))</f>
        <v>1010202000RO</v>
      </c>
      <c r="K82" s="584">
        <f t="array" ref="K82">SUM(IF((Data[Check/Serial Number]=C82)*(Data[PPSAS Code]=(J82)),Data[Credit]))</f>
        <v>1048775.3700000001</v>
      </c>
      <c r="L82" s="397">
        <f t="shared" si="6"/>
        <v>5547217.9000000004</v>
      </c>
      <c r="M82" s="398">
        <f t="array" ref="M82">IF(G82=0,0,(INDEX(Data[PPSAS Code],MATCH(C82&amp;G82,Data[Check/Serial Number]&amp;Data[Series],0))))</f>
        <v>0</v>
      </c>
      <c r="N82" s="388">
        <f t="array" ref="N82">SUM(IF((Data[Check/Serial Number]=C82)*(Data[PPSAS Code]=(M82)),Data[Credit]))</f>
        <v>0</v>
      </c>
      <c r="O82" s="394">
        <f t="array" ref="O82">IF(H82=0,0,(INDEX(Data[PPSAS Code],MATCH(C82&amp;H82,Data[Check/Serial Number]&amp;Data[Series],0))))</f>
        <v>2020101002</v>
      </c>
      <c r="P82" s="388">
        <f t="array" ref="P82">SUM(IF((Data[Check/Serial Number]=$C82)*(Data[PPSAS Code]=$O82),Data[Debit]))</f>
        <v>1048775.3700000001</v>
      </c>
      <c r="Q82" s="399">
        <f t="shared" si="9"/>
        <v>18219.97</v>
      </c>
    </row>
    <row r="83" spans="1:17" s="409" customFormat="1" ht="38.1" customHeight="1" x14ac:dyDescent="0.25">
      <c r="A83" s="403">
        <f t="array" ref="A83">IF(B83=0,0,(INDEX(Data!$B$14:$B$131,MATCH(B83,Data!$C$14:$C$131,0))))</f>
        <v>45504</v>
      </c>
      <c r="B83" s="404" t="s">
        <v>1635</v>
      </c>
      <c r="C83" s="405" t="s">
        <v>1635</v>
      </c>
      <c r="D83" s="406" t="str">
        <f t="array" ref="D83">IF(B83=0,0,(INDEX(Data!$J$14:$J$131,MATCH(B83,Data!$C$14:$C$131,0))))</f>
        <v>LBP-URDANETA FOR THE ACCOUNT OF BIR NIA-PPIO (501-CARP) 000 916 415 174</v>
      </c>
      <c r="E83" s="406" t="str">
        <f t="array" ref="E83">IF(B83=0,0,(INDEX(Data!$K$14:$K$131,MATCH(B83,Data!$C$14:$C$131,0))))</f>
        <v>Percentage Tx (3%) of vrious f various suppliers, contractors of Pangasinan Irrigation Management Office, Urdaneta City for the month of July 2024</v>
      </c>
      <c r="F83" s="407">
        <v>2</v>
      </c>
      <c r="G83" s="407"/>
      <c r="H83" s="407">
        <v>1</v>
      </c>
      <c r="I83" s="408"/>
      <c r="J83" s="394" t="str">
        <f t="array" ref="J83">IF(F83=0,0,(INDEX(Data[PPSAS Code],MATCH(C83&amp;F83,Data[Check/Serial Number]&amp;Data[Series],0))))</f>
        <v>1010202000RO</v>
      </c>
      <c r="K83" s="584">
        <f t="array" ref="K83">SUM(IF((Data[Check/Serial Number]=C83)*(Data[PPSAS Code]=(J83)),Data[Credit]))</f>
        <v>792</v>
      </c>
      <c r="L83" s="397">
        <f t="shared" si="6"/>
        <v>5546425.9000000004</v>
      </c>
      <c r="M83" s="398">
        <f t="array" ref="M83">IF(G83=0,0,(INDEX(Data[PPSAS Code],MATCH(C83&amp;G83,Data[Check/Serial Number]&amp;Data[Series],0))))</f>
        <v>0</v>
      </c>
      <c r="N83" s="388">
        <f t="array" ref="N83">SUM(IF((Data[Check/Serial Number]=C83)*(Data[PPSAS Code]=(M83)),Data[Credit]))</f>
        <v>0</v>
      </c>
      <c r="O83" s="394">
        <f t="array" ref="O83">IF(H83=0,0,(INDEX(Data[PPSAS Code],MATCH(C83&amp;H83,Data[Check/Serial Number]&amp;Data[Series],0))))</f>
        <v>2020101003</v>
      </c>
      <c r="P83" s="388">
        <f t="array" ref="P83">SUM(IF((Data[Check/Serial Number]=$C83)*(Data[PPSAS Code]=$O83),Data[Debit]))</f>
        <v>792</v>
      </c>
      <c r="Q83" s="399">
        <f t="shared" si="9"/>
        <v>18219.97</v>
      </c>
    </row>
    <row r="84" spans="1:17" thickBot="1" x14ac:dyDescent="0.3">
      <c r="A84" s="460" t="s">
        <v>106</v>
      </c>
      <c r="B84" s="461"/>
      <c r="C84" s="461"/>
      <c r="D84" s="461"/>
      <c r="E84" s="462"/>
      <c r="F84" s="242"/>
      <c r="G84" s="242"/>
      <c r="H84" s="242"/>
      <c r="I84" s="389">
        <f>SUM(I9:I64)</f>
        <v>29896500</v>
      </c>
      <c r="J84" s="395"/>
      <c r="K84" s="585">
        <f>SUM(K11:K83)</f>
        <v>30705555.800000001</v>
      </c>
      <c r="L84" s="430"/>
      <c r="M84" s="243"/>
      <c r="N84" s="388">
        <f>SUM(N11:N83)</f>
        <v>5479252.6699999999</v>
      </c>
      <c r="O84" s="400"/>
      <c r="P84" s="388">
        <f>SUM(P11:P83)</f>
        <v>36184808.469999999</v>
      </c>
      <c r="Q84" s="241"/>
    </row>
    <row r="85" spans="1:17" ht="18" x14ac:dyDescent="0.25">
      <c r="A85" s="364"/>
      <c r="B85" s="364"/>
      <c r="C85" s="364"/>
      <c r="D85" s="364"/>
      <c r="E85" s="364"/>
      <c r="F85" s="367"/>
      <c r="G85" s="367"/>
      <c r="H85" s="367"/>
      <c r="I85" s="368"/>
      <c r="J85" s="385"/>
      <c r="K85" s="586"/>
      <c r="L85" s="364"/>
      <c r="M85" s="364"/>
      <c r="N85" s="364"/>
      <c r="O85" s="364"/>
      <c r="P85" s="388">
        <f t="array" ref="P85">SUM(IF((Data[Check/Serial Number]=$C85)*(Data[PPSAS Code]=$O85),Data[Debit]))</f>
        <v>36184808.469999999</v>
      </c>
      <c r="Q85" s="364"/>
    </row>
    <row r="86" spans="1:17" x14ac:dyDescent="0.25">
      <c r="A86" s="85"/>
      <c r="B86" s="85"/>
      <c r="C86" s="85"/>
      <c r="D86" s="85"/>
      <c r="E86" s="85"/>
      <c r="F86" s="90"/>
      <c r="G86" s="90"/>
      <c r="H86" s="90"/>
      <c r="I86" s="89"/>
      <c r="K86" s="587"/>
      <c r="L86" s="85"/>
      <c r="M86" s="85"/>
      <c r="N86" s="85"/>
      <c r="O86" s="85"/>
      <c r="P86" s="390"/>
    </row>
    <row r="87" spans="1:17" ht="70.5" customHeight="1" x14ac:dyDescent="0.25">
      <c r="A87" s="85"/>
      <c r="B87" s="85"/>
      <c r="C87" s="85"/>
      <c r="D87" s="85"/>
      <c r="E87" s="85"/>
      <c r="F87" s="90"/>
      <c r="G87" s="90"/>
      <c r="H87" s="90"/>
      <c r="I87" s="89"/>
      <c r="J87" s="450" t="s">
        <v>1489</v>
      </c>
      <c r="K87" s="450"/>
      <c r="L87" s="450"/>
      <c r="M87" s="450"/>
      <c r="N87" s="450"/>
      <c r="O87" s="450"/>
      <c r="P87" s="450"/>
      <c r="Q87" s="450"/>
    </row>
    <row r="88" spans="1:17" x14ac:dyDescent="0.25">
      <c r="A88" s="85"/>
      <c r="B88" s="85"/>
      <c r="C88" s="85"/>
      <c r="D88" s="85"/>
      <c r="E88" s="85"/>
      <c r="F88" s="90"/>
      <c r="G88" s="90"/>
      <c r="H88" s="90"/>
      <c r="I88" s="89"/>
      <c r="K88" s="587"/>
      <c r="L88" s="85"/>
    </row>
    <row r="89" spans="1:17" x14ac:dyDescent="0.25">
      <c r="B89" s="85"/>
      <c r="C89" s="85"/>
      <c r="D89" s="85" t="s">
        <v>154</v>
      </c>
      <c r="E89" s="87"/>
      <c r="F89" s="90"/>
      <c r="G89" s="90"/>
      <c r="H89" s="90"/>
      <c r="K89" s="587" t="s">
        <v>146</v>
      </c>
      <c r="L89" s="85"/>
      <c r="N89" s="151"/>
    </row>
    <row r="90" spans="1:17" x14ac:dyDescent="0.25">
      <c r="B90" s="85"/>
      <c r="C90" s="85"/>
      <c r="D90" s="85"/>
      <c r="E90" s="87"/>
      <c r="F90" s="90"/>
      <c r="G90" s="90"/>
      <c r="H90" s="90"/>
      <c r="K90" s="587"/>
      <c r="L90" s="85"/>
      <c r="N90" s="151"/>
    </row>
    <row r="91" spans="1:17" x14ac:dyDescent="0.25">
      <c r="A91" s="85"/>
      <c r="B91" s="85"/>
      <c r="C91" s="85"/>
      <c r="D91" s="85"/>
      <c r="E91" s="85"/>
      <c r="F91" s="90"/>
      <c r="G91" s="90"/>
      <c r="H91" s="90"/>
      <c r="I91" s="85"/>
      <c r="K91" s="587"/>
      <c r="L91" s="85"/>
      <c r="M91" s="152"/>
      <c r="N91" s="151"/>
      <c r="O91" s="152"/>
    </row>
    <row r="92" spans="1:17" x14ac:dyDescent="0.25">
      <c r="A92" s="85"/>
      <c r="B92" s="85"/>
      <c r="C92" s="85"/>
      <c r="D92" s="85"/>
      <c r="E92" s="85"/>
      <c r="F92" s="90"/>
      <c r="G92" s="90"/>
      <c r="H92" s="90"/>
      <c r="I92" s="85"/>
      <c r="K92" s="587"/>
      <c r="L92" s="85"/>
      <c r="O92" s="152"/>
    </row>
    <row r="93" spans="1:17" x14ac:dyDescent="0.25">
      <c r="A93" s="82" t="str">
        <f>Account!$H$14</f>
        <v>MALOU S. FERRER</v>
      </c>
      <c r="B93" s="82"/>
      <c r="C93" s="82"/>
      <c r="D93" s="82"/>
      <c r="E93" s="82"/>
      <c r="F93" s="137"/>
      <c r="G93" s="137"/>
      <c r="H93" s="137"/>
      <c r="I93" s="82"/>
      <c r="J93" s="391" t="str">
        <f>Account!$H$20</f>
        <v>FRANCIS CARLO L. ZACARIAS</v>
      </c>
      <c r="K93" s="579"/>
      <c r="L93" s="83"/>
      <c r="M93" s="82"/>
      <c r="N93" s="83"/>
      <c r="O93" s="82"/>
      <c r="P93" s="391"/>
    </row>
    <row r="94" spans="1:17" x14ac:dyDescent="0.25">
      <c r="A94" s="83" t="str">
        <f>Account!$H$15</f>
        <v>Data Encoder</v>
      </c>
      <c r="B94" s="83"/>
      <c r="C94" s="83"/>
      <c r="D94" s="83"/>
      <c r="E94" s="83"/>
      <c r="F94" s="90"/>
      <c r="G94" s="90"/>
      <c r="H94" s="90"/>
      <c r="I94" s="83"/>
      <c r="J94" s="383" t="str">
        <f>Account!$H$21</f>
        <v>Chief, Administrative &amp; Finance Section</v>
      </c>
      <c r="K94" s="579"/>
      <c r="L94" s="83"/>
      <c r="M94" s="83"/>
      <c r="N94" s="83"/>
      <c r="O94" s="83"/>
      <c r="P94" s="383"/>
    </row>
    <row r="99" spans="11:12" x14ac:dyDescent="0.25">
      <c r="K99" s="588"/>
      <c r="L99" s="577"/>
    </row>
    <row r="100" spans="11:12" x14ac:dyDescent="0.25">
      <c r="L100" s="578"/>
    </row>
  </sheetData>
  <sheetProtection autoFilter="0" pivotTables="0"/>
  <autoFilter ref="D6:D85" xr:uid="{00000000-0009-0000-0000-000004000000}"/>
  <mergeCells count="15">
    <mergeCell ref="J87:Q87"/>
    <mergeCell ref="F6:H7"/>
    <mergeCell ref="Q6:Q8"/>
    <mergeCell ref="D9:E9"/>
    <mergeCell ref="A84:E84"/>
    <mergeCell ref="A6:A8"/>
    <mergeCell ref="B6:B8"/>
    <mergeCell ref="D6:D8"/>
    <mergeCell ref="M7:N7"/>
    <mergeCell ref="I6:I8"/>
    <mergeCell ref="E6:E8"/>
    <mergeCell ref="O6:P6"/>
    <mergeCell ref="J6:N6"/>
    <mergeCell ref="J7:L7"/>
    <mergeCell ref="C6:C8"/>
  </mergeCells>
  <phoneticPr fontId="43" type="noConversion"/>
  <pageMargins left="0.12" right="0.12" top="0.61" bottom="0.13" header="0.1" footer="0.1"/>
  <pageSetup paperSize="256" scale="33" orientation="landscape" r:id="rId1"/>
  <headerFooter>
    <oddHeader>&amp;L&amp;G</oddHeader>
    <oddFooter>&amp;L&amp;G
&amp;"Cambria,Italic"&amp;8BOT-PIMO-EXT-Form04 Rev.00&amp;CPage &amp;P of &amp;N&amp;R&amp;G</oddFooter>
  </headerFooter>
  <rowBreaks count="1" manualBreakCount="1">
    <brk id="39" max="16" man="1"/>
  </rowBreaks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pageSetUpPr fitToPage="1"/>
  </sheetPr>
  <dimension ref="A1:M67"/>
  <sheetViews>
    <sheetView topLeftCell="A40" workbookViewId="0">
      <selection activeCell="L9" sqref="L9"/>
    </sheetView>
  </sheetViews>
  <sheetFormatPr defaultRowHeight="15.75" x14ac:dyDescent="0.25"/>
  <cols>
    <col min="1" max="1" width="12.75" customWidth="1"/>
    <col min="2" max="2" width="18.625" customWidth="1"/>
    <col min="3" max="3" width="18.5" customWidth="1"/>
    <col min="4" max="4" width="2.25" customWidth="1"/>
    <col min="5" max="5" width="2.875" customWidth="1"/>
    <col min="6" max="6" width="13.5" customWidth="1"/>
    <col min="7" max="7" width="18" customWidth="1"/>
    <col min="8" max="8" width="3.125" customWidth="1"/>
    <col min="9" max="9" width="14.375" customWidth="1"/>
    <col min="10" max="10" width="17.75" customWidth="1"/>
    <col min="11" max="11" width="3.125" customWidth="1"/>
    <col min="12" max="12" width="14.5" customWidth="1"/>
    <col min="13" max="13" width="18.25" customWidth="1"/>
  </cols>
  <sheetData>
    <row r="1" spans="1:13" x14ac:dyDescent="0.25">
      <c r="A1" s="94" t="s">
        <v>172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</row>
    <row r="2" spans="1:13" x14ac:dyDescent="0.25">
      <c r="A2" s="86">
        <f>Account!$H$2</f>
        <v>45504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</row>
    <row r="3" spans="1:13" x14ac:dyDescent="0.25">
      <c r="A3" s="87" t="s">
        <v>168</v>
      </c>
      <c r="B3" s="88" t="s">
        <v>103</v>
      </c>
      <c r="C3" s="83"/>
      <c r="D3" s="83"/>
      <c r="E3" s="84"/>
    </row>
    <row r="4" spans="1:13" x14ac:dyDescent="0.25">
      <c r="A4" s="87" t="s">
        <v>145</v>
      </c>
      <c r="B4" s="88" t="str">
        <f>Account!H3</f>
        <v>NIA PANGASINAN IMO</v>
      </c>
      <c r="C4" s="85"/>
      <c r="D4" s="85"/>
      <c r="E4" s="89"/>
    </row>
    <row r="5" spans="1:13" x14ac:dyDescent="0.25">
      <c r="A5" s="85" t="s">
        <v>169</v>
      </c>
      <c r="B5" s="88" t="str">
        <f>Account!$H$1</f>
        <v>Fund 501 CARP (LBP Account # 0112-1156-92)</v>
      </c>
      <c r="C5" s="85"/>
      <c r="D5" s="85"/>
      <c r="E5" s="89"/>
    </row>
    <row r="7" spans="1:13" x14ac:dyDescent="0.25">
      <c r="A7" s="95" t="s">
        <v>183</v>
      </c>
      <c r="F7" s="95" t="s">
        <v>189</v>
      </c>
      <c r="I7" s="95" t="s">
        <v>190</v>
      </c>
      <c r="L7" s="95" t="s">
        <v>502</v>
      </c>
    </row>
    <row r="9" spans="1:13" x14ac:dyDescent="0.25">
      <c r="A9" s="98"/>
      <c r="B9" s="96" t="s">
        <v>176</v>
      </c>
      <c r="C9" s="98"/>
      <c r="F9" s="96" t="s">
        <v>504</v>
      </c>
      <c r="G9" s="150" t="s">
        <v>503</v>
      </c>
      <c r="I9" s="96" t="s">
        <v>504</v>
      </c>
      <c r="J9" s="150" t="s">
        <v>142</v>
      </c>
      <c r="L9" s="96" t="s">
        <v>174</v>
      </c>
      <c r="M9" s="150" t="s">
        <v>180</v>
      </c>
    </row>
    <row r="10" spans="1:13" x14ac:dyDescent="0.25">
      <c r="A10" s="96" t="s">
        <v>504</v>
      </c>
      <c r="B10" s="98" t="s">
        <v>180</v>
      </c>
      <c r="C10" s="98" t="s">
        <v>184</v>
      </c>
      <c r="F10" s="97" t="s">
        <v>181</v>
      </c>
      <c r="G10" s="99"/>
      <c r="H10" s="100"/>
      <c r="I10" s="97" t="s">
        <v>181</v>
      </c>
      <c r="J10" s="99"/>
      <c r="K10" s="100"/>
      <c r="L10" s="97" t="s">
        <v>181</v>
      </c>
      <c r="M10" s="99">
        <v>4776643.03</v>
      </c>
    </row>
    <row r="11" spans="1:13" x14ac:dyDescent="0.25">
      <c r="A11" s="97">
        <v>2020103005</v>
      </c>
      <c r="B11" s="99">
        <v>39500</v>
      </c>
      <c r="C11" s="99">
        <v>39500</v>
      </c>
      <c r="F11" s="97">
        <v>2020103005</v>
      </c>
      <c r="G11" s="99">
        <v>39500</v>
      </c>
      <c r="H11" s="100"/>
      <c r="I11" s="97">
        <v>0</v>
      </c>
      <c r="J11" s="99">
        <v>0</v>
      </c>
      <c r="K11" s="100"/>
      <c r="L11" s="97" t="s">
        <v>1361</v>
      </c>
      <c r="M11" s="99">
        <v>1072435.81</v>
      </c>
    </row>
    <row r="12" spans="1:13" x14ac:dyDescent="0.25">
      <c r="A12" s="97">
        <v>2020103000</v>
      </c>
      <c r="B12" s="99">
        <v>28973.56</v>
      </c>
      <c r="C12" s="99"/>
      <c r="F12" s="97">
        <v>2999999000</v>
      </c>
      <c r="G12" s="99">
        <v>329542.48</v>
      </c>
      <c r="H12" s="100"/>
      <c r="I12" s="97">
        <v>5010101000</v>
      </c>
      <c r="J12" s="99">
        <v>1992429</v>
      </c>
      <c r="K12" s="100"/>
      <c r="L12" s="97" t="s">
        <v>1433</v>
      </c>
      <c r="M12" s="99">
        <v>400901</v>
      </c>
    </row>
    <row r="13" spans="1:13" x14ac:dyDescent="0.25">
      <c r="A13" s="97">
        <v>2999999000</v>
      </c>
      <c r="B13" s="99">
        <v>329542.48</v>
      </c>
      <c r="C13" s="99">
        <v>329542.48</v>
      </c>
      <c r="F13" s="97">
        <v>0</v>
      </c>
      <c r="G13" s="99">
        <v>0</v>
      </c>
      <c r="H13" s="100"/>
      <c r="I13" s="97">
        <v>5010201000</v>
      </c>
      <c r="J13" s="99">
        <v>262818.32</v>
      </c>
      <c r="K13" s="100"/>
      <c r="L13" s="97" t="s">
        <v>1434</v>
      </c>
      <c r="M13" s="99">
        <v>21000</v>
      </c>
    </row>
    <row r="14" spans="1:13" x14ac:dyDescent="0.25">
      <c r="A14" s="97">
        <v>2020104000</v>
      </c>
      <c r="B14" s="99">
        <v>90803.27</v>
      </c>
      <c r="C14" s="99">
        <v>90803.27</v>
      </c>
      <c r="F14" s="97">
        <v>2020102001</v>
      </c>
      <c r="G14" s="99">
        <v>328270.56</v>
      </c>
      <c r="H14" s="100"/>
      <c r="I14" s="97">
        <v>2010102000</v>
      </c>
      <c r="J14" s="99">
        <v>121347.65</v>
      </c>
      <c r="K14" s="100"/>
      <c r="L14" s="97" t="s">
        <v>1435</v>
      </c>
      <c r="M14" s="99">
        <v>576543.87</v>
      </c>
    </row>
    <row r="15" spans="1:13" x14ac:dyDescent="0.25">
      <c r="A15" s="97">
        <v>5010303000</v>
      </c>
      <c r="B15" s="99">
        <v>90803.79</v>
      </c>
      <c r="C15" s="99"/>
      <c r="F15" s="97">
        <v>2020103001</v>
      </c>
      <c r="G15" s="99">
        <v>88125.55</v>
      </c>
      <c r="H15" s="100"/>
      <c r="I15" s="97">
        <v>5010102000</v>
      </c>
      <c r="J15" s="99">
        <v>1683374.62</v>
      </c>
      <c r="K15" s="100"/>
      <c r="L15" s="97" t="s">
        <v>1436</v>
      </c>
      <c r="M15" s="99">
        <v>252372.94</v>
      </c>
    </row>
    <row r="16" spans="1:13" x14ac:dyDescent="0.25">
      <c r="A16" s="97">
        <v>2010102000</v>
      </c>
      <c r="B16" s="99">
        <v>121347.65</v>
      </c>
      <c r="C16" s="99">
        <v>23954.400000000001</v>
      </c>
      <c r="F16" s="97">
        <v>2020104000</v>
      </c>
      <c r="G16" s="99">
        <v>90803.27</v>
      </c>
      <c r="H16" s="100"/>
      <c r="I16" s="97">
        <v>5021306001</v>
      </c>
      <c r="J16" s="99">
        <v>74901</v>
      </c>
      <c r="K16" s="100"/>
      <c r="L16" s="97" t="s">
        <v>1438</v>
      </c>
      <c r="M16" s="99">
        <v>1000</v>
      </c>
    </row>
    <row r="17" spans="1:13" x14ac:dyDescent="0.25">
      <c r="A17" s="97">
        <v>5010301000</v>
      </c>
      <c r="B17" s="99">
        <v>441991.44</v>
      </c>
      <c r="C17" s="99"/>
      <c r="F17" s="97">
        <v>2020101005</v>
      </c>
      <c r="G17" s="99">
        <v>8130.7</v>
      </c>
      <c r="H17" s="100"/>
      <c r="I17" s="97">
        <v>5020201000</v>
      </c>
      <c r="J17" s="99">
        <v>89200</v>
      </c>
      <c r="K17" s="100"/>
      <c r="L17" s="97" t="s">
        <v>763</v>
      </c>
      <c r="M17" s="99">
        <v>560</v>
      </c>
    </row>
    <row r="18" spans="1:13" x14ac:dyDescent="0.25">
      <c r="A18" s="97">
        <v>5010304000</v>
      </c>
      <c r="B18" s="99">
        <v>13300</v>
      </c>
      <c r="C18" s="99"/>
      <c r="F18" s="97">
        <v>2020101004</v>
      </c>
      <c r="G18" s="99">
        <v>2057.7800000000002</v>
      </c>
      <c r="H18" s="100"/>
      <c r="I18" s="97">
        <v>5021407000</v>
      </c>
      <c r="J18" s="99">
        <v>27465</v>
      </c>
      <c r="K18" s="100"/>
      <c r="L18" s="97" t="s">
        <v>1441</v>
      </c>
      <c r="M18" s="99">
        <v>3607578.9</v>
      </c>
    </row>
    <row r="19" spans="1:13" x14ac:dyDescent="0.25">
      <c r="A19" s="97">
        <v>5010101000</v>
      </c>
      <c r="B19" s="99">
        <v>1992429</v>
      </c>
      <c r="C19" s="99"/>
      <c r="F19" s="97">
        <v>2020101002</v>
      </c>
      <c r="G19" s="99">
        <v>50055.08</v>
      </c>
      <c r="I19" s="97">
        <v>5020401000</v>
      </c>
      <c r="J19" s="99">
        <v>24020.61</v>
      </c>
      <c r="L19" s="97" t="s">
        <v>1440</v>
      </c>
      <c r="M19" s="99">
        <v>1850</v>
      </c>
    </row>
    <row r="20" spans="1:13" x14ac:dyDescent="0.25">
      <c r="A20" s="97">
        <v>5010201000</v>
      </c>
      <c r="B20" s="99">
        <v>262818.32</v>
      </c>
      <c r="C20" s="99"/>
      <c r="F20" s="97">
        <v>2020101001</v>
      </c>
      <c r="G20" s="99">
        <v>131746.87</v>
      </c>
      <c r="I20" s="97">
        <v>5020503000</v>
      </c>
      <c r="J20" s="99">
        <v>5586.21</v>
      </c>
      <c r="L20" s="97" t="s">
        <v>1442</v>
      </c>
      <c r="M20" s="99">
        <v>83633</v>
      </c>
    </row>
    <row r="21" spans="1:13" x14ac:dyDescent="0.25">
      <c r="A21" s="97" t="s">
        <v>510</v>
      </c>
      <c r="B21" s="99"/>
      <c r="C21" s="99">
        <v>9619456.0999999996</v>
      </c>
      <c r="F21" s="97">
        <v>2020103004</v>
      </c>
      <c r="G21" s="99">
        <v>1719.4</v>
      </c>
      <c r="I21" s="97">
        <v>5020502002</v>
      </c>
      <c r="J21" s="99">
        <v>17034.38</v>
      </c>
      <c r="L21" s="97" t="s">
        <v>1443</v>
      </c>
      <c r="M21" s="99">
        <v>233626</v>
      </c>
    </row>
    <row r="22" spans="1:13" x14ac:dyDescent="0.25">
      <c r="A22" s="97">
        <v>5010102000</v>
      </c>
      <c r="B22" s="99">
        <v>1683374.62</v>
      </c>
      <c r="C22" s="99"/>
      <c r="F22" s="97">
        <v>2020102003</v>
      </c>
      <c r="G22" s="99">
        <v>349030.08</v>
      </c>
      <c r="I22" s="97">
        <v>5010202000</v>
      </c>
      <c r="J22" s="99">
        <v>5000</v>
      </c>
      <c r="L22" s="97" t="s">
        <v>1444</v>
      </c>
      <c r="M22" s="99">
        <v>59291.519999999997</v>
      </c>
    </row>
    <row r="23" spans="1:13" x14ac:dyDescent="0.25">
      <c r="A23" s="97">
        <v>2020102001</v>
      </c>
      <c r="B23" s="99">
        <v>338992.17</v>
      </c>
      <c r="C23" s="99">
        <v>328270.56</v>
      </c>
      <c r="F23" s="97">
        <v>2040108000</v>
      </c>
      <c r="G23" s="99">
        <v>61438.75</v>
      </c>
      <c r="I23" s="97">
        <v>5010299034</v>
      </c>
      <c r="J23" s="99">
        <v>1000</v>
      </c>
      <c r="L23" s="97" t="s">
        <v>1445</v>
      </c>
      <c r="M23" s="99">
        <v>30600</v>
      </c>
    </row>
    <row r="24" spans="1:13" x14ac:dyDescent="0.25">
      <c r="A24" s="97">
        <v>2020103001</v>
      </c>
      <c r="B24" s="99">
        <v>110832.63</v>
      </c>
      <c r="C24" s="99">
        <v>88125.55</v>
      </c>
      <c r="F24" s="97">
        <v>2020103002</v>
      </c>
      <c r="G24" s="99">
        <v>64959.48</v>
      </c>
      <c r="I24" s="97">
        <v>5010299035</v>
      </c>
      <c r="J24" s="99">
        <v>330</v>
      </c>
      <c r="L24" s="97" t="s">
        <v>1446</v>
      </c>
      <c r="M24" s="99">
        <v>97443.32</v>
      </c>
    </row>
    <row r="25" spans="1:13" x14ac:dyDescent="0.25">
      <c r="A25" s="97">
        <v>5021306001</v>
      </c>
      <c r="B25" s="99">
        <v>74901</v>
      </c>
      <c r="C25" s="99"/>
      <c r="F25" s="97">
        <v>2020102004</v>
      </c>
      <c r="G25" s="99">
        <v>1700</v>
      </c>
      <c r="I25" s="97">
        <v>5010213000</v>
      </c>
      <c r="J25" s="99">
        <v>64684.68</v>
      </c>
      <c r="L25" s="97" t="s">
        <v>175</v>
      </c>
      <c r="M25" s="99">
        <v>11215479.390000001</v>
      </c>
    </row>
    <row r="26" spans="1:13" x14ac:dyDescent="0.25">
      <c r="A26" s="97">
        <v>2020101005</v>
      </c>
      <c r="B26" s="99">
        <v>8079.64</v>
      </c>
      <c r="C26" s="99">
        <v>8130.7</v>
      </c>
      <c r="F26" s="97">
        <v>2020102006</v>
      </c>
      <c r="G26" s="99">
        <v>3423.38</v>
      </c>
      <c r="I26" s="97">
        <v>5020101000</v>
      </c>
      <c r="J26" s="99">
        <v>98699.199999999997</v>
      </c>
    </row>
    <row r="27" spans="1:13" x14ac:dyDescent="0.25">
      <c r="A27" s="97">
        <v>2020101004</v>
      </c>
      <c r="B27" s="99">
        <v>2108.84</v>
      </c>
      <c r="C27" s="99">
        <v>2057.7800000000002</v>
      </c>
      <c r="F27" s="97">
        <v>2020103003</v>
      </c>
      <c r="G27" s="99">
        <v>19763.71</v>
      </c>
      <c r="I27" s="97">
        <v>5020399000</v>
      </c>
      <c r="J27" s="99">
        <v>68341</v>
      </c>
    </row>
    <row r="28" spans="1:13" x14ac:dyDescent="0.25">
      <c r="A28" s="97">
        <v>2020101002</v>
      </c>
      <c r="B28" s="99">
        <v>50182.720000000001</v>
      </c>
      <c r="C28" s="99">
        <v>50055.08</v>
      </c>
      <c r="F28" s="97">
        <v>2010102000</v>
      </c>
      <c r="G28" s="99">
        <v>23954.400000000001</v>
      </c>
      <c r="I28" s="97">
        <v>1040502000</v>
      </c>
      <c r="J28" s="99">
        <v>24715</v>
      </c>
    </row>
    <row r="29" spans="1:13" x14ac:dyDescent="0.25">
      <c r="A29" s="97">
        <v>5020201000</v>
      </c>
      <c r="B29" s="99">
        <v>89200</v>
      </c>
      <c r="C29" s="99"/>
      <c r="F29" s="97">
        <v>2020101003</v>
      </c>
      <c r="G29" s="99">
        <v>1801.8</v>
      </c>
      <c r="I29" s="97">
        <v>5020309000</v>
      </c>
      <c r="J29" s="99">
        <v>6000</v>
      </c>
    </row>
    <row r="30" spans="1:13" x14ac:dyDescent="0.25">
      <c r="A30" s="97">
        <v>5021407000</v>
      </c>
      <c r="B30" s="99">
        <v>27465</v>
      </c>
      <c r="C30" s="99"/>
      <c r="F30" s="97" t="s">
        <v>175</v>
      </c>
      <c r="G30" s="99">
        <v>1596023.29</v>
      </c>
      <c r="I30" s="97">
        <v>5021501000</v>
      </c>
      <c r="J30" s="99">
        <v>560</v>
      </c>
    </row>
    <row r="31" spans="1:13" x14ac:dyDescent="0.25">
      <c r="A31" s="97">
        <v>5020401000</v>
      </c>
      <c r="B31" s="99">
        <v>24020.61</v>
      </c>
      <c r="C31" s="99"/>
      <c r="I31" s="97">
        <v>5020502001</v>
      </c>
      <c r="J31" s="99">
        <v>1500</v>
      </c>
    </row>
    <row r="32" spans="1:13" x14ac:dyDescent="0.25">
      <c r="A32" s="97">
        <v>5020503000</v>
      </c>
      <c r="B32" s="99">
        <v>5586.21</v>
      </c>
      <c r="C32" s="99"/>
      <c r="I32" s="97">
        <v>1040401000</v>
      </c>
      <c r="J32" s="99">
        <v>223101.3</v>
      </c>
    </row>
    <row r="33" spans="1:10" x14ac:dyDescent="0.25">
      <c r="A33" s="97">
        <v>5020502002</v>
      </c>
      <c r="B33" s="99">
        <v>17034.38</v>
      </c>
      <c r="C33" s="99"/>
      <c r="I33" s="97">
        <v>5021503000</v>
      </c>
      <c r="J33" s="99">
        <v>26740.27</v>
      </c>
    </row>
    <row r="34" spans="1:10" x14ac:dyDescent="0.25">
      <c r="A34" s="97">
        <v>5010202000</v>
      </c>
      <c r="B34" s="99">
        <v>5000</v>
      </c>
      <c r="C34" s="99"/>
      <c r="I34" s="97">
        <v>5020402000</v>
      </c>
      <c r="J34" s="99">
        <v>224201.24</v>
      </c>
    </row>
    <row r="35" spans="1:10" x14ac:dyDescent="0.25">
      <c r="A35" s="97">
        <v>5010299034</v>
      </c>
      <c r="B35" s="99">
        <v>1000</v>
      </c>
      <c r="C35" s="99"/>
      <c r="I35" s="97">
        <v>1040503000</v>
      </c>
      <c r="J35" s="99">
        <v>20340</v>
      </c>
    </row>
    <row r="36" spans="1:10" x14ac:dyDescent="0.25">
      <c r="A36" s="97">
        <v>5010299035</v>
      </c>
      <c r="B36" s="99">
        <v>330</v>
      </c>
      <c r="C36" s="99"/>
      <c r="I36" s="97">
        <v>1040601000</v>
      </c>
      <c r="J36" s="99">
        <v>34900</v>
      </c>
    </row>
    <row r="37" spans="1:10" x14ac:dyDescent="0.25">
      <c r="A37" s="97">
        <v>2020101001</v>
      </c>
      <c r="B37" s="99">
        <v>131619.23000000001</v>
      </c>
      <c r="C37" s="99">
        <v>131746.87</v>
      </c>
      <c r="D37" s="44"/>
      <c r="E37" s="44"/>
      <c r="F37" s="44"/>
      <c r="I37" s="97">
        <v>5010216000</v>
      </c>
      <c r="J37" s="99">
        <v>3465590.28</v>
      </c>
    </row>
    <row r="38" spans="1:10" x14ac:dyDescent="0.25">
      <c r="A38" s="97">
        <v>2020103004</v>
      </c>
      <c r="B38" s="99"/>
      <c r="C38" s="99">
        <v>1719.4</v>
      </c>
      <c r="D38" s="44"/>
      <c r="E38" s="44"/>
      <c r="F38" s="44"/>
      <c r="I38" s="97">
        <v>1040408000</v>
      </c>
      <c r="J38" s="99">
        <v>331800</v>
      </c>
    </row>
    <row r="39" spans="1:10" x14ac:dyDescent="0.25">
      <c r="A39" s="97">
        <v>2020102003</v>
      </c>
      <c r="B39" s="99">
        <v>343452.33</v>
      </c>
      <c r="C39" s="99">
        <v>349030.08</v>
      </c>
      <c r="I39" s="97">
        <v>1040499000</v>
      </c>
      <c r="J39" s="99">
        <v>118340</v>
      </c>
    </row>
    <row r="40" spans="1:10" x14ac:dyDescent="0.25">
      <c r="A40" s="97">
        <v>2040108000</v>
      </c>
      <c r="B40" s="99">
        <v>81351.78</v>
      </c>
      <c r="C40" s="99">
        <v>61438.75</v>
      </c>
      <c r="I40" s="97">
        <v>2999999000</v>
      </c>
      <c r="J40" s="99">
        <v>329542.48</v>
      </c>
    </row>
    <row r="41" spans="1:10" x14ac:dyDescent="0.25">
      <c r="A41" s="97">
        <v>2020103002</v>
      </c>
      <c r="B41" s="99">
        <v>31724.01</v>
      </c>
      <c r="C41" s="99">
        <v>64959.48</v>
      </c>
      <c r="I41" s="97">
        <v>2020103000</v>
      </c>
      <c r="J41" s="99">
        <v>28973.56</v>
      </c>
    </row>
    <row r="42" spans="1:10" x14ac:dyDescent="0.25">
      <c r="A42" s="97">
        <v>2020102004</v>
      </c>
      <c r="B42" s="99"/>
      <c r="C42" s="99">
        <v>1700</v>
      </c>
      <c r="I42" s="97">
        <v>5010302000</v>
      </c>
      <c r="J42" s="99">
        <v>26200</v>
      </c>
    </row>
    <row r="43" spans="1:10" x14ac:dyDescent="0.25">
      <c r="A43" s="97">
        <v>2020102006</v>
      </c>
      <c r="B43" s="99"/>
      <c r="C43" s="99">
        <v>3423.38</v>
      </c>
      <c r="I43" s="97">
        <v>2020103001</v>
      </c>
      <c r="J43" s="99">
        <v>110832.63</v>
      </c>
    </row>
    <row r="44" spans="1:10" x14ac:dyDescent="0.25">
      <c r="A44" s="97">
        <v>2020103003</v>
      </c>
      <c r="B44" s="99">
        <v>3037.94</v>
      </c>
      <c r="C44" s="99">
        <v>19763.71</v>
      </c>
      <c r="I44" s="97">
        <v>2020103002</v>
      </c>
      <c r="J44" s="99">
        <v>31724.01</v>
      </c>
    </row>
    <row r="45" spans="1:10" x14ac:dyDescent="0.25">
      <c r="A45" s="97">
        <v>5010213000</v>
      </c>
      <c r="B45" s="99">
        <v>64684.68</v>
      </c>
      <c r="C45" s="99"/>
      <c r="I45" s="97">
        <v>2020103005</v>
      </c>
      <c r="J45" s="99">
        <v>39500</v>
      </c>
    </row>
    <row r="46" spans="1:10" x14ac:dyDescent="0.25">
      <c r="A46" s="97">
        <v>5020101000</v>
      </c>
      <c r="B46" s="99">
        <v>98699.199999999997</v>
      </c>
      <c r="C46" s="99"/>
      <c r="I46" s="97">
        <v>2020103003</v>
      </c>
      <c r="J46" s="99">
        <v>3037.94</v>
      </c>
    </row>
    <row r="47" spans="1:10" x14ac:dyDescent="0.25">
      <c r="A47" s="97">
        <v>5020399000</v>
      </c>
      <c r="B47" s="99">
        <v>68341</v>
      </c>
      <c r="C47" s="99"/>
      <c r="I47" s="97">
        <v>2040108000</v>
      </c>
      <c r="J47" s="99">
        <v>81351.78</v>
      </c>
    </row>
    <row r="48" spans="1:10" x14ac:dyDescent="0.25">
      <c r="A48" s="97">
        <v>1040502000</v>
      </c>
      <c r="B48" s="99">
        <v>24715</v>
      </c>
      <c r="C48" s="99"/>
      <c r="I48" s="97">
        <v>5010301000</v>
      </c>
      <c r="J48" s="99">
        <v>441991.44</v>
      </c>
    </row>
    <row r="49" spans="1:10" x14ac:dyDescent="0.25">
      <c r="A49" s="97">
        <v>5020309000</v>
      </c>
      <c r="B49" s="99">
        <v>6000</v>
      </c>
      <c r="C49" s="99"/>
      <c r="I49" s="97">
        <v>2020102001</v>
      </c>
      <c r="J49" s="99">
        <v>338992.17</v>
      </c>
    </row>
    <row r="50" spans="1:10" x14ac:dyDescent="0.25">
      <c r="A50" s="97">
        <v>5021501000</v>
      </c>
      <c r="B50" s="99">
        <v>560</v>
      </c>
      <c r="C50" s="99"/>
      <c r="I50" s="97">
        <v>5010304000</v>
      </c>
      <c r="J50" s="99">
        <v>13300</v>
      </c>
    </row>
    <row r="51" spans="1:10" x14ac:dyDescent="0.25">
      <c r="A51" s="97">
        <v>5020502001</v>
      </c>
      <c r="B51" s="99">
        <v>1500</v>
      </c>
      <c r="C51" s="99"/>
      <c r="I51" s="97">
        <v>2020102003</v>
      </c>
      <c r="J51" s="99">
        <v>343452.33</v>
      </c>
    </row>
    <row r="52" spans="1:10" x14ac:dyDescent="0.25">
      <c r="A52" s="97">
        <v>1040401000</v>
      </c>
      <c r="B52" s="99">
        <v>223101.3</v>
      </c>
      <c r="C52" s="99"/>
      <c r="I52" s="97">
        <v>2020101001</v>
      </c>
      <c r="J52" s="99">
        <v>131619.23000000001</v>
      </c>
    </row>
    <row r="53" spans="1:10" x14ac:dyDescent="0.25">
      <c r="A53" s="97">
        <v>5021503000</v>
      </c>
      <c r="B53" s="99">
        <v>26740.27</v>
      </c>
      <c r="C53" s="99"/>
      <c r="I53" s="97">
        <v>5021305008</v>
      </c>
      <c r="J53" s="99">
        <v>30600</v>
      </c>
    </row>
    <row r="54" spans="1:10" x14ac:dyDescent="0.25">
      <c r="A54" s="97">
        <v>5020402000</v>
      </c>
      <c r="B54" s="99">
        <v>224201.24</v>
      </c>
      <c r="C54" s="99"/>
      <c r="I54" s="97">
        <v>5010303000</v>
      </c>
      <c r="J54" s="99">
        <v>90803.79</v>
      </c>
    </row>
    <row r="55" spans="1:10" x14ac:dyDescent="0.25">
      <c r="A55" s="97">
        <v>2020101003</v>
      </c>
      <c r="B55" s="99">
        <v>1801.8</v>
      </c>
      <c r="C55" s="99">
        <v>1801.8</v>
      </c>
      <c r="I55" s="97">
        <v>2020104000</v>
      </c>
      <c r="J55" s="99">
        <v>90803.27</v>
      </c>
    </row>
    <row r="56" spans="1:10" x14ac:dyDescent="0.25">
      <c r="A56" s="97">
        <v>1040503000</v>
      </c>
      <c r="B56" s="99">
        <v>20340</v>
      </c>
      <c r="C56" s="99"/>
      <c r="I56" s="97">
        <v>5020301000</v>
      </c>
      <c r="J56" s="99">
        <v>200</v>
      </c>
    </row>
    <row r="57" spans="1:10" x14ac:dyDescent="0.25">
      <c r="A57" s="97">
        <v>1040601000</v>
      </c>
      <c r="B57" s="99">
        <v>34900</v>
      </c>
      <c r="C57" s="99"/>
      <c r="I57" s="97">
        <v>5029903000</v>
      </c>
      <c r="J57" s="99">
        <v>3314</v>
      </c>
    </row>
    <row r="58" spans="1:10" x14ac:dyDescent="0.25">
      <c r="A58" s="97">
        <v>5010216000</v>
      </c>
      <c r="B58" s="99">
        <v>3465590.28</v>
      </c>
      <c r="C58" s="99"/>
      <c r="I58" s="97">
        <v>5029999000</v>
      </c>
      <c r="J58" s="99">
        <v>3048</v>
      </c>
    </row>
    <row r="59" spans="1:10" x14ac:dyDescent="0.25">
      <c r="A59" s="97">
        <v>1040408000</v>
      </c>
      <c r="B59" s="99">
        <v>331800</v>
      </c>
      <c r="C59" s="99"/>
      <c r="I59" s="97">
        <v>2020101002</v>
      </c>
      <c r="J59" s="99">
        <v>50182.720000000001</v>
      </c>
    </row>
    <row r="60" spans="1:10" x14ac:dyDescent="0.25">
      <c r="A60" s="97">
        <v>1040499000</v>
      </c>
      <c r="B60" s="99">
        <v>118340</v>
      </c>
      <c r="C60" s="99"/>
      <c r="I60" s="97">
        <v>2020101005</v>
      </c>
      <c r="J60" s="99">
        <v>8079.64</v>
      </c>
    </row>
    <row r="61" spans="1:10" x14ac:dyDescent="0.25">
      <c r="A61" s="97">
        <v>5010302000</v>
      </c>
      <c r="B61" s="99">
        <v>26200</v>
      </c>
      <c r="C61" s="99"/>
      <c r="I61" s="97">
        <v>2020101004</v>
      </c>
      <c r="J61" s="99">
        <v>2108.84</v>
      </c>
    </row>
    <row r="62" spans="1:10" x14ac:dyDescent="0.25">
      <c r="A62" s="97">
        <v>5021305008</v>
      </c>
      <c r="B62" s="99">
        <v>30600</v>
      </c>
      <c r="C62" s="99"/>
      <c r="I62" s="97">
        <v>2020101003</v>
      </c>
      <c r="J62" s="99">
        <v>1801.8</v>
      </c>
    </row>
    <row r="63" spans="1:10" x14ac:dyDescent="0.25">
      <c r="A63" s="97">
        <v>5020301000</v>
      </c>
      <c r="B63" s="99">
        <v>200</v>
      </c>
      <c r="C63" s="99"/>
      <c r="I63" s="97" t="s">
        <v>175</v>
      </c>
      <c r="J63" s="99">
        <v>11215479.390000001</v>
      </c>
    </row>
    <row r="64" spans="1:10" x14ac:dyDescent="0.25">
      <c r="A64" s="97">
        <v>5029903000</v>
      </c>
      <c r="B64" s="99">
        <v>3314</v>
      </c>
      <c r="C64" s="99"/>
    </row>
    <row r="65" spans="1:3" x14ac:dyDescent="0.25">
      <c r="A65" s="97">
        <v>5029999000</v>
      </c>
      <c r="B65" s="99">
        <v>3048</v>
      </c>
      <c r="C65" s="99"/>
    </row>
    <row r="66" spans="1:3" x14ac:dyDescent="0.25">
      <c r="A66" s="97" t="s">
        <v>181</v>
      </c>
      <c r="B66" s="99"/>
      <c r="C66" s="99"/>
    </row>
    <row r="67" spans="1:3" x14ac:dyDescent="0.25">
      <c r="A67" s="97" t="s">
        <v>175</v>
      </c>
      <c r="B67" s="99">
        <v>11215479.390000001</v>
      </c>
      <c r="C67" s="99">
        <v>11215479.390000001</v>
      </c>
    </row>
  </sheetData>
  <printOptions horizontalCentered="1"/>
  <pageMargins left="1.35" right="0.25" top="1.25" bottom="0.5" header="0.31496062992126" footer="0.31496062992126"/>
  <pageSetup paperSize="10000" scale="78" orientation="landscape"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S613"/>
  <sheetViews>
    <sheetView view="pageBreakPreview" topLeftCell="N42" zoomScale="85" zoomScaleNormal="70" zoomScaleSheetLayoutView="85" workbookViewId="0">
      <selection activeCell="A41" sqref="A41:J41"/>
    </sheetView>
  </sheetViews>
  <sheetFormatPr defaultColWidth="9.625" defaultRowHeight="15.75" x14ac:dyDescent="0.25"/>
  <cols>
    <col min="1" max="1" width="20.5" style="204" customWidth="1"/>
    <col min="2" max="2" width="20.5" style="204" hidden="1" customWidth="1"/>
    <col min="3" max="3" width="32.375" style="204" customWidth="1"/>
    <col min="4" max="4" width="32.625" style="204" customWidth="1"/>
    <col min="5" max="5" width="20.5" style="204" customWidth="1"/>
    <col min="6" max="6" width="10" style="204" customWidth="1"/>
    <col min="7" max="7" width="33.75" style="204" customWidth="1"/>
    <col min="8" max="8" width="16.625" style="204" customWidth="1"/>
    <col min="9" max="9" width="60.75" style="208" customWidth="1"/>
    <col min="10" max="10" width="20.125" style="209" customWidth="1"/>
    <col min="11" max="11" width="0.875" style="204" hidden="1" customWidth="1"/>
    <col min="12" max="12" width="8" style="204" customWidth="1"/>
    <col min="13" max="13" width="15.75" style="204" bestFit="1" customWidth="1"/>
    <col min="14" max="15" width="30.125" style="204" bestFit="1" customWidth="1"/>
    <col min="16" max="16" width="21.125" style="204" bestFit="1" customWidth="1"/>
    <col min="17" max="17" width="31" style="204" bestFit="1" customWidth="1"/>
    <col min="18" max="18" width="50.5" style="204" bestFit="1" customWidth="1"/>
    <col min="19" max="19" width="17.625" style="204" bestFit="1" customWidth="1"/>
    <col min="20" max="20" width="148.875" style="204" bestFit="1" customWidth="1"/>
    <col min="21" max="21" width="14.125" style="204" bestFit="1" customWidth="1"/>
    <col min="22" max="22" width="12.5" style="204" bestFit="1" customWidth="1"/>
    <col min="23" max="26" width="9.375" style="204" bestFit="1" customWidth="1"/>
    <col min="27" max="252" width="8" style="204" customWidth="1"/>
    <col min="253" max="253" width="5" style="204" customWidth="1"/>
    <col min="254" max="257" width="9.625" style="204"/>
    <col min="258" max="261" width="20.5" style="204" customWidth="1"/>
    <col min="262" max="262" width="17.625" style="204" customWidth="1"/>
    <col min="263" max="263" width="33.75" style="204" customWidth="1"/>
    <col min="264" max="264" width="20.5" style="204" customWidth="1"/>
    <col min="265" max="265" width="37" style="204" customWidth="1"/>
    <col min="266" max="266" width="20.5" style="204" customWidth="1"/>
    <col min="267" max="267" width="0" style="204" hidden="1" customWidth="1"/>
    <col min="268" max="508" width="8" style="204" customWidth="1"/>
    <col min="509" max="509" width="5" style="204" customWidth="1"/>
    <col min="510" max="513" width="9.625" style="204"/>
    <col min="514" max="517" width="20.5" style="204" customWidth="1"/>
    <col min="518" max="518" width="17.625" style="204" customWidth="1"/>
    <col min="519" max="519" width="33.75" style="204" customWidth="1"/>
    <col min="520" max="520" width="20.5" style="204" customWidth="1"/>
    <col min="521" max="521" width="37" style="204" customWidth="1"/>
    <col min="522" max="522" width="20.5" style="204" customWidth="1"/>
    <col min="523" max="523" width="0" style="204" hidden="1" customWidth="1"/>
    <col min="524" max="764" width="8" style="204" customWidth="1"/>
    <col min="765" max="765" width="5" style="204" customWidth="1"/>
    <col min="766" max="769" width="9.625" style="204"/>
    <col min="770" max="773" width="20.5" style="204" customWidth="1"/>
    <col min="774" max="774" width="17.625" style="204" customWidth="1"/>
    <col min="775" max="775" width="33.75" style="204" customWidth="1"/>
    <col min="776" max="776" width="20.5" style="204" customWidth="1"/>
    <col min="777" max="777" width="37" style="204" customWidth="1"/>
    <col min="778" max="778" width="20.5" style="204" customWidth="1"/>
    <col min="779" max="779" width="0" style="204" hidden="1" customWidth="1"/>
    <col min="780" max="1020" width="8" style="204" customWidth="1"/>
    <col min="1021" max="1021" width="5" style="204" customWidth="1"/>
    <col min="1022" max="1025" width="9.625" style="204"/>
    <col min="1026" max="1029" width="20.5" style="204" customWidth="1"/>
    <col min="1030" max="1030" width="17.625" style="204" customWidth="1"/>
    <col min="1031" max="1031" width="33.75" style="204" customWidth="1"/>
    <col min="1032" max="1032" width="20.5" style="204" customWidth="1"/>
    <col min="1033" max="1033" width="37" style="204" customWidth="1"/>
    <col min="1034" max="1034" width="20.5" style="204" customWidth="1"/>
    <col min="1035" max="1035" width="0" style="204" hidden="1" customWidth="1"/>
    <col min="1036" max="1276" width="8" style="204" customWidth="1"/>
    <col min="1277" max="1277" width="5" style="204" customWidth="1"/>
    <col min="1278" max="1281" width="9.625" style="204"/>
    <col min="1282" max="1285" width="20.5" style="204" customWidth="1"/>
    <col min="1286" max="1286" width="17.625" style="204" customWidth="1"/>
    <col min="1287" max="1287" width="33.75" style="204" customWidth="1"/>
    <col min="1288" max="1288" width="20.5" style="204" customWidth="1"/>
    <col min="1289" max="1289" width="37" style="204" customWidth="1"/>
    <col min="1290" max="1290" width="20.5" style="204" customWidth="1"/>
    <col min="1291" max="1291" width="0" style="204" hidden="1" customWidth="1"/>
    <col min="1292" max="1532" width="8" style="204" customWidth="1"/>
    <col min="1533" max="1533" width="5" style="204" customWidth="1"/>
    <col min="1534" max="1537" width="9.625" style="204"/>
    <col min="1538" max="1541" width="20.5" style="204" customWidth="1"/>
    <col min="1542" max="1542" width="17.625" style="204" customWidth="1"/>
    <col min="1543" max="1543" width="33.75" style="204" customWidth="1"/>
    <col min="1544" max="1544" width="20.5" style="204" customWidth="1"/>
    <col min="1545" max="1545" width="37" style="204" customWidth="1"/>
    <col min="1546" max="1546" width="20.5" style="204" customWidth="1"/>
    <col min="1547" max="1547" width="0" style="204" hidden="1" customWidth="1"/>
    <col min="1548" max="1788" width="8" style="204" customWidth="1"/>
    <col min="1789" max="1789" width="5" style="204" customWidth="1"/>
    <col min="1790" max="1793" width="9.625" style="204"/>
    <col min="1794" max="1797" width="20.5" style="204" customWidth="1"/>
    <col min="1798" max="1798" width="17.625" style="204" customWidth="1"/>
    <col min="1799" max="1799" width="33.75" style="204" customWidth="1"/>
    <col min="1800" max="1800" width="20.5" style="204" customWidth="1"/>
    <col min="1801" max="1801" width="37" style="204" customWidth="1"/>
    <col min="1802" max="1802" width="20.5" style="204" customWidth="1"/>
    <col min="1803" max="1803" width="0" style="204" hidden="1" customWidth="1"/>
    <col min="1804" max="2044" width="8" style="204" customWidth="1"/>
    <col min="2045" max="2045" width="5" style="204" customWidth="1"/>
    <col min="2046" max="2049" width="9.625" style="204"/>
    <col min="2050" max="2053" width="20.5" style="204" customWidth="1"/>
    <col min="2054" max="2054" width="17.625" style="204" customWidth="1"/>
    <col min="2055" max="2055" width="33.75" style="204" customWidth="1"/>
    <col min="2056" max="2056" width="20.5" style="204" customWidth="1"/>
    <col min="2057" max="2057" width="37" style="204" customWidth="1"/>
    <col min="2058" max="2058" width="20.5" style="204" customWidth="1"/>
    <col min="2059" max="2059" width="0" style="204" hidden="1" customWidth="1"/>
    <col min="2060" max="2300" width="8" style="204" customWidth="1"/>
    <col min="2301" max="2301" width="5" style="204" customWidth="1"/>
    <col min="2302" max="2305" width="9.625" style="204"/>
    <col min="2306" max="2309" width="20.5" style="204" customWidth="1"/>
    <col min="2310" max="2310" width="17.625" style="204" customWidth="1"/>
    <col min="2311" max="2311" width="33.75" style="204" customWidth="1"/>
    <col min="2312" max="2312" width="20.5" style="204" customWidth="1"/>
    <col min="2313" max="2313" width="37" style="204" customWidth="1"/>
    <col min="2314" max="2314" width="20.5" style="204" customWidth="1"/>
    <col min="2315" max="2315" width="0" style="204" hidden="1" customWidth="1"/>
    <col min="2316" max="2556" width="8" style="204" customWidth="1"/>
    <col min="2557" max="2557" width="5" style="204" customWidth="1"/>
    <col min="2558" max="2561" width="9.625" style="204"/>
    <col min="2562" max="2565" width="20.5" style="204" customWidth="1"/>
    <col min="2566" max="2566" width="17.625" style="204" customWidth="1"/>
    <col min="2567" max="2567" width="33.75" style="204" customWidth="1"/>
    <col min="2568" max="2568" width="20.5" style="204" customWidth="1"/>
    <col min="2569" max="2569" width="37" style="204" customWidth="1"/>
    <col min="2570" max="2570" width="20.5" style="204" customWidth="1"/>
    <col min="2571" max="2571" width="0" style="204" hidden="1" customWidth="1"/>
    <col min="2572" max="2812" width="8" style="204" customWidth="1"/>
    <col min="2813" max="2813" width="5" style="204" customWidth="1"/>
    <col min="2814" max="2817" width="9.625" style="204"/>
    <col min="2818" max="2821" width="20.5" style="204" customWidth="1"/>
    <col min="2822" max="2822" width="17.625" style="204" customWidth="1"/>
    <col min="2823" max="2823" width="33.75" style="204" customWidth="1"/>
    <col min="2824" max="2824" width="20.5" style="204" customWidth="1"/>
    <col min="2825" max="2825" width="37" style="204" customWidth="1"/>
    <col min="2826" max="2826" width="20.5" style="204" customWidth="1"/>
    <col min="2827" max="2827" width="0" style="204" hidden="1" customWidth="1"/>
    <col min="2828" max="3068" width="8" style="204" customWidth="1"/>
    <col min="3069" max="3069" width="5" style="204" customWidth="1"/>
    <col min="3070" max="3073" width="9.625" style="204"/>
    <col min="3074" max="3077" width="20.5" style="204" customWidth="1"/>
    <col min="3078" max="3078" width="17.625" style="204" customWidth="1"/>
    <col min="3079" max="3079" width="33.75" style="204" customWidth="1"/>
    <col min="3080" max="3080" width="20.5" style="204" customWidth="1"/>
    <col min="3081" max="3081" width="37" style="204" customWidth="1"/>
    <col min="3082" max="3082" width="20.5" style="204" customWidth="1"/>
    <col min="3083" max="3083" width="0" style="204" hidden="1" customWidth="1"/>
    <col min="3084" max="3324" width="8" style="204" customWidth="1"/>
    <col min="3325" max="3325" width="5" style="204" customWidth="1"/>
    <col min="3326" max="3329" width="9.625" style="204"/>
    <col min="3330" max="3333" width="20.5" style="204" customWidth="1"/>
    <col min="3334" max="3334" width="17.625" style="204" customWidth="1"/>
    <col min="3335" max="3335" width="33.75" style="204" customWidth="1"/>
    <col min="3336" max="3336" width="20.5" style="204" customWidth="1"/>
    <col min="3337" max="3337" width="37" style="204" customWidth="1"/>
    <col min="3338" max="3338" width="20.5" style="204" customWidth="1"/>
    <col min="3339" max="3339" width="0" style="204" hidden="1" customWidth="1"/>
    <col min="3340" max="3580" width="8" style="204" customWidth="1"/>
    <col min="3581" max="3581" width="5" style="204" customWidth="1"/>
    <col min="3582" max="3585" width="9.625" style="204"/>
    <col min="3586" max="3589" width="20.5" style="204" customWidth="1"/>
    <col min="3590" max="3590" width="17.625" style="204" customWidth="1"/>
    <col min="3591" max="3591" width="33.75" style="204" customWidth="1"/>
    <col min="3592" max="3592" width="20.5" style="204" customWidth="1"/>
    <col min="3593" max="3593" width="37" style="204" customWidth="1"/>
    <col min="3594" max="3594" width="20.5" style="204" customWidth="1"/>
    <col min="3595" max="3595" width="0" style="204" hidden="1" customWidth="1"/>
    <col min="3596" max="3836" width="8" style="204" customWidth="1"/>
    <col min="3837" max="3837" width="5" style="204" customWidth="1"/>
    <col min="3838" max="3841" width="9.625" style="204"/>
    <col min="3842" max="3845" width="20.5" style="204" customWidth="1"/>
    <col min="3846" max="3846" width="17.625" style="204" customWidth="1"/>
    <col min="3847" max="3847" width="33.75" style="204" customWidth="1"/>
    <col min="3848" max="3848" width="20.5" style="204" customWidth="1"/>
    <col min="3849" max="3849" width="37" style="204" customWidth="1"/>
    <col min="3850" max="3850" width="20.5" style="204" customWidth="1"/>
    <col min="3851" max="3851" width="0" style="204" hidden="1" customWidth="1"/>
    <col min="3852" max="4092" width="8" style="204" customWidth="1"/>
    <col min="4093" max="4093" width="5" style="204" customWidth="1"/>
    <col min="4094" max="4097" width="9.625" style="204"/>
    <col min="4098" max="4101" width="20.5" style="204" customWidth="1"/>
    <col min="4102" max="4102" width="17.625" style="204" customWidth="1"/>
    <col min="4103" max="4103" width="33.75" style="204" customWidth="1"/>
    <col min="4104" max="4104" width="20.5" style="204" customWidth="1"/>
    <col min="4105" max="4105" width="37" style="204" customWidth="1"/>
    <col min="4106" max="4106" width="20.5" style="204" customWidth="1"/>
    <col min="4107" max="4107" width="0" style="204" hidden="1" customWidth="1"/>
    <col min="4108" max="4348" width="8" style="204" customWidth="1"/>
    <col min="4349" max="4349" width="5" style="204" customWidth="1"/>
    <col min="4350" max="4353" width="9.625" style="204"/>
    <col min="4354" max="4357" width="20.5" style="204" customWidth="1"/>
    <col min="4358" max="4358" width="17.625" style="204" customWidth="1"/>
    <col min="4359" max="4359" width="33.75" style="204" customWidth="1"/>
    <col min="4360" max="4360" width="20.5" style="204" customWidth="1"/>
    <col min="4361" max="4361" width="37" style="204" customWidth="1"/>
    <col min="4362" max="4362" width="20.5" style="204" customWidth="1"/>
    <col min="4363" max="4363" width="0" style="204" hidden="1" customWidth="1"/>
    <col min="4364" max="4604" width="8" style="204" customWidth="1"/>
    <col min="4605" max="4605" width="5" style="204" customWidth="1"/>
    <col min="4606" max="4609" width="9.625" style="204"/>
    <col min="4610" max="4613" width="20.5" style="204" customWidth="1"/>
    <col min="4614" max="4614" width="17.625" style="204" customWidth="1"/>
    <col min="4615" max="4615" width="33.75" style="204" customWidth="1"/>
    <col min="4616" max="4616" width="20.5" style="204" customWidth="1"/>
    <col min="4617" max="4617" width="37" style="204" customWidth="1"/>
    <col min="4618" max="4618" width="20.5" style="204" customWidth="1"/>
    <col min="4619" max="4619" width="0" style="204" hidden="1" customWidth="1"/>
    <col min="4620" max="4860" width="8" style="204" customWidth="1"/>
    <col min="4861" max="4861" width="5" style="204" customWidth="1"/>
    <col min="4862" max="4865" width="9.625" style="204"/>
    <col min="4866" max="4869" width="20.5" style="204" customWidth="1"/>
    <col min="4870" max="4870" width="17.625" style="204" customWidth="1"/>
    <col min="4871" max="4871" width="33.75" style="204" customWidth="1"/>
    <col min="4872" max="4872" width="20.5" style="204" customWidth="1"/>
    <col min="4873" max="4873" width="37" style="204" customWidth="1"/>
    <col min="4874" max="4874" width="20.5" style="204" customWidth="1"/>
    <col min="4875" max="4875" width="0" style="204" hidden="1" customWidth="1"/>
    <col min="4876" max="5116" width="8" style="204" customWidth="1"/>
    <col min="5117" max="5117" width="5" style="204" customWidth="1"/>
    <col min="5118" max="5121" width="9.625" style="204"/>
    <col min="5122" max="5125" width="20.5" style="204" customWidth="1"/>
    <col min="5126" max="5126" width="17.625" style="204" customWidth="1"/>
    <col min="5127" max="5127" width="33.75" style="204" customWidth="1"/>
    <col min="5128" max="5128" width="20.5" style="204" customWidth="1"/>
    <col min="5129" max="5129" width="37" style="204" customWidth="1"/>
    <col min="5130" max="5130" width="20.5" style="204" customWidth="1"/>
    <col min="5131" max="5131" width="0" style="204" hidden="1" customWidth="1"/>
    <col min="5132" max="5372" width="8" style="204" customWidth="1"/>
    <col min="5373" max="5373" width="5" style="204" customWidth="1"/>
    <col min="5374" max="5377" width="9.625" style="204"/>
    <col min="5378" max="5381" width="20.5" style="204" customWidth="1"/>
    <col min="5382" max="5382" width="17.625" style="204" customWidth="1"/>
    <col min="5383" max="5383" width="33.75" style="204" customWidth="1"/>
    <col min="5384" max="5384" width="20.5" style="204" customWidth="1"/>
    <col min="5385" max="5385" width="37" style="204" customWidth="1"/>
    <col min="5386" max="5386" width="20.5" style="204" customWidth="1"/>
    <col min="5387" max="5387" width="0" style="204" hidden="1" customWidth="1"/>
    <col min="5388" max="5628" width="8" style="204" customWidth="1"/>
    <col min="5629" max="5629" width="5" style="204" customWidth="1"/>
    <col min="5630" max="5633" width="9.625" style="204"/>
    <col min="5634" max="5637" width="20.5" style="204" customWidth="1"/>
    <col min="5638" max="5638" width="17.625" style="204" customWidth="1"/>
    <col min="5639" max="5639" width="33.75" style="204" customWidth="1"/>
    <col min="5640" max="5640" width="20.5" style="204" customWidth="1"/>
    <col min="5641" max="5641" width="37" style="204" customWidth="1"/>
    <col min="5642" max="5642" width="20.5" style="204" customWidth="1"/>
    <col min="5643" max="5643" width="0" style="204" hidden="1" customWidth="1"/>
    <col min="5644" max="5884" width="8" style="204" customWidth="1"/>
    <col min="5885" max="5885" width="5" style="204" customWidth="1"/>
    <col min="5886" max="5889" width="9.625" style="204"/>
    <col min="5890" max="5893" width="20.5" style="204" customWidth="1"/>
    <col min="5894" max="5894" width="17.625" style="204" customWidth="1"/>
    <col min="5895" max="5895" width="33.75" style="204" customWidth="1"/>
    <col min="5896" max="5896" width="20.5" style="204" customWidth="1"/>
    <col min="5897" max="5897" width="37" style="204" customWidth="1"/>
    <col min="5898" max="5898" width="20.5" style="204" customWidth="1"/>
    <col min="5899" max="5899" width="0" style="204" hidden="1" customWidth="1"/>
    <col min="5900" max="6140" width="8" style="204" customWidth="1"/>
    <col min="6141" max="6141" width="5" style="204" customWidth="1"/>
    <col min="6142" max="6145" width="9.625" style="204"/>
    <col min="6146" max="6149" width="20.5" style="204" customWidth="1"/>
    <col min="6150" max="6150" width="17.625" style="204" customWidth="1"/>
    <col min="6151" max="6151" width="33.75" style="204" customWidth="1"/>
    <col min="6152" max="6152" width="20.5" style="204" customWidth="1"/>
    <col min="6153" max="6153" width="37" style="204" customWidth="1"/>
    <col min="6154" max="6154" width="20.5" style="204" customWidth="1"/>
    <col min="6155" max="6155" width="0" style="204" hidden="1" customWidth="1"/>
    <col min="6156" max="6396" width="8" style="204" customWidth="1"/>
    <col min="6397" max="6397" width="5" style="204" customWidth="1"/>
    <col min="6398" max="6401" width="9.625" style="204"/>
    <col min="6402" max="6405" width="20.5" style="204" customWidth="1"/>
    <col min="6406" max="6406" width="17.625" style="204" customWidth="1"/>
    <col min="6407" max="6407" width="33.75" style="204" customWidth="1"/>
    <col min="6408" max="6408" width="20.5" style="204" customWidth="1"/>
    <col min="6409" max="6409" width="37" style="204" customWidth="1"/>
    <col min="6410" max="6410" width="20.5" style="204" customWidth="1"/>
    <col min="6411" max="6411" width="0" style="204" hidden="1" customWidth="1"/>
    <col min="6412" max="6652" width="8" style="204" customWidth="1"/>
    <col min="6653" max="6653" width="5" style="204" customWidth="1"/>
    <col min="6654" max="6657" width="9.625" style="204"/>
    <col min="6658" max="6661" width="20.5" style="204" customWidth="1"/>
    <col min="6662" max="6662" width="17.625" style="204" customWidth="1"/>
    <col min="6663" max="6663" width="33.75" style="204" customWidth="1"/>
    <col min="6664" max="6664" width="20.5" style="204" customWidth="1"/>
    <col min="6665" max="6665" width="37" style="204" customWidth="1"/>
    <col min="6666" max="6666" width="20.5" style="204" customWidth="1"/>
    <col min="6667" max="6667" width="0" style="204" hidden="1" customWidth="1"/>
    <col min="6668" max="6908" width="8" style="204" customWidth="1"/>
    <col min="6909" max="6909" width="5" style="204" customWidth="1"/>
    <col min="6910" max="6913" width="9.625" style="204"/>
    <col min="6914" max="6917" width="20.5" style="204" customWidth="1"/>
    <col min="6918" max="6918" width="17.625" style="204" customWidth="1"/>
    <col min="6919" max="6919" width="33.75" style="204" customWidth="1"/>
    <col min="6920" max="6920" width="20.5" style="204" customWidth="1"/>
    <col min="6921" max="6921" width="37" style="204" customWidth="1"/>
    <col min="6922" max="6922" width="20.5" style="204" customWidth="1"/>
    <col min="6923" max="6923" width="0" style="204" hidden="1" customWidth="1"/>
    <col min="6924" max="7164" width="8" style="204" customWidth="1"/>
    <col min="7165" max="7165" width="5" style="204" customWidth="1"/>
    <col min="7166" max="7169" width="9.625" style="204"/>
    <col min="7170" max="7173" width="20.5" style="204" customWidth="1"/>
    <col min="7174" max="7174" width="17.625" style="204" customWidth="1"/>
    <col min="7175" max="7175" width="33.75" style="204" customWidth="1"/>
    <col min="7176" max="7176" width="20.5" style="204" customWidth="1"/>
    <col min="7177" max="7177" width="37" style="204" customWidth="1"/>
    <col min="7178" max="7178" width="20.5" style="204" customWidth="1"/>
    <col min="7179" max="7179" width="0" style="204" hidden="1" customWidth="1"/>
    <col min="7180" max="7420" width="8" style="204" customWidth="1"/>
    <col min="7421" max="7421" width="5" style="204" customWidth="1"/>
    <col min="7422" max="7425" width="9.625" style="204"/>
    <col min="7426" max="7429" width="20.5" style="204" customWidth="1"/>
    <col min="7430" max="7430" width="17.625" style="204" customWidth="1"/>
    <col min="7431" max="7431" width="33.75" style="204" customWidth="1"/>
    <col min="7432" max="7432" width="20.5" style="204" customWidth="1"/>
    <col min="7433" max="7433" width="37" style="204" customWidth="1"/>
    <col min="7434" max="7434" width="20.5" style="204" customWidth="1"/>
    <col min="7435" max="7435" width="0" style="204" hidden="1" customWidth="1"/>
    <col min="7436" max="7676" width="8" style="204" customWidth="1"/>
    <col min="7677" max="7677" width="5" style="204" customWidth="1"/>
    <col min="7678" max="7681" width="9.625" style="204"/>
    <col min="7682" max="7685" width="20.5" style="204" customWidth="1"/>
    <col min="7686" max="7686" width="17.625" style="204" customWidth="1"/>
    <col min="7687" max="7687" width="33.75" style="204" customWidth="1"/>
    <col min="7688" max="7688" width="20.5" style="204" customWidth="1"/>
    <col min="7689" max="7689" width="37" style="204" customWidth="1"/>
    <col min="7690" max="7690" width="20.5" style="204" customWidth="1"/>
    <col min="7691" max="7691" width="0" style="204" hidden="1" customWidth="1"/>
    <col min="7692" max="7932" width="8" style="204" customWidth="1"/>
    <col min="7933" max="7933" width="5" style="204" customWidth="1"/>
    <col min="7934" max="7937" width="9.625" style="204"/>
    <col min="7938" max="7941" width="20.5" style="204" customWidth="1"/>
    <col min="7942" max="7942" width="17.625" style="204" customWidth="1"/>
    <col min="7943" max="7943" width="33.75" style="204" customWidth="1"/>
    <col min="7944" max="7944" width="20.5" style="204" customWidth="1"/>
    <col min="7945" max="7945" width="37" style="204" customWidth="1"/>
    <col min="7946" max="7946" width="20.5" style="204" customWidth="1"/>
    <col min="7947" max="7947" width="0" style="204" hidden="1" customWidth="1"/>
    <col min="7948" max="8188" width="8" style="204" customWidth="1"/>
    <col min="8189" max="8189" width="5" style="204" customWidth="1"/>
    <col min="8190" max="8193" width="9.625" style="204"/>
    <col min="8194" max="8197" width="20.5" style="204" customWidth="1"/>
    <col min="8198" max="8198" width="17.625" style="204" customWidth="1"/>
    <col min="8199" max="8199" width="33.75" style="204" customWidth="1"/>
    <col min="8200" max="8200" width="20.5" style="204" customWidth="1"/>
    <col min="8201" max="8201" width="37" style="204" customWidth="1"/>
    <col min="8202" max="8202" width="20.5" style="204" customWidth="1"/>
    <col min="8203" max="8203" width="0" style="204" hidden="1" customWidth="1"/>
    <col min="8204" max="8444" width="8" style="204" customWidth="1"/>
    <col min="8445" max="8445" width="5" style="204" customWidth="1"/>
    <col min="8446" max="8449" width="9.625" style="204"/>
    <col min="8450" max="8453" width="20.5" style="204" customWidth="1"/>
    <col min="8454" max="8454" width="17.625" style="204" customWidth="1"/>
    <col min="8455" max="8455" width="33.75" style="204" customWidth="1"/>
    <col min="8456" max="8456" width="20.5" style="204" customWidth="1"/>
    <col min="8457" max="8457" width="37" style="204" customWidth="1"/>
    <col min="8458" max="8458" width="20.5" style="204" customWidth="1"/>
    <col min="8459" max="8459" width="0" style="204" hidden="1" customWidth="1"/>
    <col min="8460" max="8700" width="8" style="204" customWidth="1"/>
    <col min="8701" max="8701" width="5" style="204" customWidth="1"/>
    <col min="8702" max="8705" width="9.625" style="204"/>
    <col min="8706" max="8709" width="20.5" style="204" customWidth="1"/>
    <col min="8710" max="8710" width="17.625" style="204" customWidth="1"/>
    <col min="8711" max="8711" width="33.75" style="204" customWidth="1"/>
    <col min="8712" max="8712" width="20.5" style="204" customWidth="1"/>
    <col min="8713" max="8713" width="37" style="204" customWidth="1"/>
    <col min="8714" max="8714" width="20.5" style="204" customWidth="1"/>
    <col min="8715" max="8715" width="0" style="204" hidden="1" customWidth="1"/>
    <col min="8716" max="8956" width="8" style="204" customWidth="1"/>
    <col min="8957" max="8957" width="5" style="204" customWidth="1"/>
    <col min="8958" max="8961" width="9.625" style="204"/>
    <col min="8962" max="8965" width="20.5" style="204" customWidth="1"/>
    <col min="8966" max="8966" width="17.625" style="204" customWidth="1"/>
    <col min="8967" max="8967" width="33.75" style="204" customWidth="1"/>
    <col min="8968" max="8968" width="20.5" style="204" customWidth="1"/>
    <col min="8969" max="8969" width="37" style="204" customWidth="1"/>
    <col min="8970" max="8970" width="20.5" style="204" customWidth="1"/>
    <col min="8971" max="8971" width="0" style="204" hidden="1" customWidth="1"/>
    <col min="8972" max="9212" width="8" style="204" customWidth="1"/>
    <col min="9213" max="9213" width="5" style="204" customWidth="1"/>
    <col min="9214" max="9217" width="9.625" style="204"/>
    <col min="9218" max="9221" width="20.5" style="204" customWidth="1"/>
    <col min="9222" max="9222" width="17.625" style="204" customWidth="1"/>
    <col min="9223" max="9223" width="33.75" style="204" customWidth="1"/>
    <col min="9224" max="9224" width="20.5" style="204" customWidth="1"/>
    <col min="9225" max="9225" width="37" style="204" customWidth="1"/>
    <col min="9226" max="9226" width="20.5" style="204" customWidth="1"/>
    <col min="9227" max="9227" width="0" style="204" hidden="1" customWidth="1"/>
    <col min="9228" max="9468" width="8" style="204" customWidth="1"/>
    <col min="9469" max="9469" width="5" style="204" customWidth="1"/>
    <col min="9470" max="9473" width="9.625" style="204"/>
    <col min="9474" max="9477" width="20.5" style="204" customWidth="1"/>
    <col min="9478" max="9478" width="17.625" style="204" customWidth="1"/>
    <col min="9479" max="9479" width="33.75" style="204" customWidth="1"/>
    <col min="9480" max="9480" width="20.5" style="204" customWidth="1"/>
    <col min="9481" max="9481" width="37" style="204" customWidth="1"/>
    <col min="9482" max="9482" width="20.5" style="204" customWidth="1"/>
    <col min="9483" max="9483" width="0" style="204" hidden="1" customWidth="1"/>
    <col min="9484" max="9724" width="8" style="204" customWidth="1"/>
    <col min="9725" max="9725" width="5" style="204" customWidth="1"/>
    <col min="9726" max="9729" width="9.625" style="204"/>
    <col min="9730" max="9733" width="20.5" style="204" customWidth="1"/>
    <col min="9734" max="9734" width="17.625" style="204" customWidth="1"/>
    <col min="9735" max="9735" width="33.75" style="204" customWidth="1"/>
    <col min="9736" max="9736" width="20.5" style="204" customWidth="1"/>
    <col min="9737" max="9737" width="37" style="204" customWidth="1"/>
    <col min="9738" max="9738" width="20.5" style="204" customWidth="1"/>
    <col min="9739" max="9739" width="0" style="204" hidden="1" customWidth="1"/>
    <col min="9740" max="9980" width="8" style="204" customWidth="1"/>
    <col min="9981" max="9981" width="5" style="204" customWidth="1"/>
    <col min="9982" max="9985" width="9.625" style="204"/>
    <col min="9986" max="9989" width="20.5" style="204" customWidth="1"/>
    <col min="9990" max="9990" width="17.625" style="204" customWidth="1"/>
    <col min="9991" max="9991" width="33.75" style="204" customWidth="1"/>
    <col min="9992" max="9992" width="20.5" style="204" customWidth="1"/>
    <col min="9993" max="9993" width="37" style="204" customWidth="1"/>
    <col min="9994" max="9994" width="20.5" style="204" customWidth="1"/>
    <col min="9995" max="9995" width="0" style="204" hidden="1" customWidth="1"/>
    <col min="9996" max="10236" width="8" style="204" customWidth="1"/>
    <col min="10237" max="10237" width="5" style="204" customWidth="1"/>
    <col min="10238" max="10241" width="9.625" style="204"/>
    <col min="10242" max="10245" width="20.5" style="204" customWidth="1"/>
    <col min="10246" max="10246" width="17.625" style="204" customWidth="1"/>
    <col min="10247" max="10247" width="33.75" style="204" customWidth="1"/>
    <col min="10248" max="10248" width="20.5" style="204" customWidth="1"/>
    <col min="10249" max="10249" width="37" style="204" customWidth="1"/>
    <col min="10250" max="10250" width="20.5" style="204" customWidth="1"/>
    <col min="10251" max="10251" width="0" style="204" hidden="1" customWidth="1"/>
    <col min="10252" max="10492" width="8" style="204" customWidth="1"/>
    <col min="10493" max="10493" width="5" style="204" customWidth="1"/>
    <col min="10494" max="10497" width="9.625" style="204"/>
    <col min="10498" max="10501" width="20.5" style="204" customWidth="1"/>
    <col min="10502" max="10502" width="17.625" style="204" customWidth="1"/>
    <col min="10503" max="10503" width="33.75" style="204" customWidth="1"/>
    <col min="10504" max="10504" width="20.5" style="204" customWidth="1"/>
    <col min="10505" max="10505" width="37" style="204" customWidth="1"/>
    <col min="10506" max="10506" width="20.5" style="204" customWidth="1"/>
    <col min="10507" max="10507" width="0" style="204" hidden="1" customWidth="1"/>
    <col min="10508" max="10748" width="8" style="204" customWidth="1"/>
    <col min="10749" max="10749" width="5" style="204" customWidth="1"/>
    <col min="10750" max="10753" width="9.625" style="204"/>
    <col min="10754" max="10757" width="20.5" style="204" customWidth="1"/>
    <col min="10758" max="10758" width="17.625" style="204" customWidth="1"/>
    <col min="10759" max="10759" width="33.75" style="204" customWidth="1"/>
    <col min="10760" max="10760" width="20.5" style="204" customWidth="1"/>
    <col min="10761" max="10761" width="37" style="204" customWidth="1"/>
    <col min="10762" max="10762" width="20.5" style="204" customWidth="1"/>
    <col min="10763" max="10763" width="0" style="204" hidden="1" customWidth="1"/>
    <col min="10764" max="11004" width="8" style="204" customWidth="1"/>
    <col min="11005" max="11005" width="5" style="204" customWidth="1"/>
    <col min="11006" max="11009" width="9.625" style="204"/>
    <col min="11010" max="11013" width="20.5" style="204" customWidth="1"/>
    <col min="11014" max="11014" width="17.625" style="204" customWidth="1"/>
    <col min="11015" max="11015" width="33.75" style="204" customWidth="1"/>
    <col min="11016" max="11016" width="20.5" style="204" customWidth="1"/>
    <col min="11017" max="11017" width="37" style="204" customWidth="1"/>
    <col min="11018" max="11018" width="20.5" style="204" customWidth="1"/>
    <col min="11019" max="11019" width="0" style="204" hidden="1" customWidth="1"/>
    <col min="11020" max="11260" width="8" style="204" customWidth="1"/>
    <col min="11261" max="11261" width="5" style="204" customWidth="1"/>
    <col min="11262" max="11265" width="9.625" style="204"/>
    <col min="11266" max="11269" width="20.5" style="204" customWidth="1"/>
    <col min="11270" max="11270" width="17.625" style="204" customWidth="1"/>
    <col min="11271" max="11271" width="33.75" style="204" customWidth="1"/>
    <col min="11272" max="11272" width="20.5" style="204" customWidth="1"/>
    <col min="11273" max="11273" width="37" style="204" customWidth="1"/>
    <col min="11274" max="11274" width="20.5" style="204" customWidth="1"/>
    <col min="11275" max="11275" width="0" style="204" hidden="1" customWidth="1"/>
    <col min="11276" max="11516" width="8" style="204" customWidth="1"/>
    <col min="11517" max="11517" width="5" style="204" customWidth="1"/>
    <col min="11518" max="11521" width="9.625" style="204"/>
    <col min="11522" max="11525" width="20.5" style="204" customWidth="1"/>
    <col min="11526" max="11526" width="17.625" style="204" customWidth="1"/>
    <col min="11527" max="11527" width="33.75" style="204" customWidth="1"/>
    <col min="11528" max="11528" width="20.5" style="204" customWidth="1"/>
    <col min="11529" max="11529" width="37" style="204" customWidth="1"/>
    <col min="11530" max="11530" width="20.5" style="204" customWidth="1"/>
    <col min="11531" max="11531" width="0" style="204" hidden="1" customWidth="1"/>
    <col min="11532" max="11772" width="8" style="204" customWidth="1"/>
    <col min="11773" max="11773" width="5" style="204" customWidth="1"/>
    <col min="11774" max="11777" width="9.625" style="204"/>
    <col min="11778" max="11781" width="20.5" style="204" customWidth="1"/>
    <col min="11782" max="11782" width="17.625" style="204" customWidth="1"/>
    <col min="11783" max="11783" width="33.75" style="204" customWidth="1"/>
    <col min="11784" max="11784" width="20.5" style="204" customWidth="1"/>
    <col min="11785" max="11785" width="37" style="204" customWidth="1"/>
    <col min="11786" max="11786" width="20.5" style="204" customWidth="1"/>
    <col min="11787" max="11787" width="0" style="204" hidden="1" customWidth="1"/>
    <col min="11788" max="12028" width="8" style="204" customWidth="1"/>
    <col min="12029" max="12029" width="5" style="204" customWidth="1"/>
    <col min="12030" max="12033" width="9.625" style="204"/>
    <col min="12034" max="12037" width="20.5" style="204" customWidth="1"/>
    <col min="12038" max="12038" width="17.625" style="204" customWidth="1"/>
    <col min="12039" max="12039" width="33.75" style="204" customWidth="1"/>
    <col min="12040" max="12040" width="20.5" style="204" customWidth="1"/>
    <col min="12041" max="12041" width="37" style="204" customWidth="1"/>
    <col min="12042" max="12042" width="20.5" style="204" customWidth="1"/>
    <col min="12043" max="12043" width="0" style="204" hidden="1" customWidth="1"/>
    <col min="12044" max="12284" width="8" style="204" customWidth="1"/>
    <col min="12285" max="12285" width="5" style="204" customWidth="1"/>
    <col min="12286" max="12289" width="9.625" style="204"/>
    <col min="12290" max="12293" width="20.5" style="204" customWidth="1"/>
    <col min="12294" max="12294" width="17.625" style="204" customWidth="1"/>
    <col min="12295" max="12295" width="33.75" style="204" customWidth="1"/>
    <col min="12296" max="12296" width="20.5" style="204" customWidth="1"/>
    <col min="12297" max="12297" width="37" style="204" customWidth="1"/>
    <col min="12298" max="12298" width="20.5" style="204" customWidth="1"/>
    <col min="12299" max="12299" width="0" style="204" hidden="1" customWidth="1"/>
    <col min="12300" max="12540" width="8" style="204" customWidth="1"/>
    <col min="12541" max="12541" width="5" style="204" customWidth="1"/>
    <col min="12542" max="12545" width="9.625" style="204"/>
    <col min="12546" max="12549" width="20.5" style="204" customWidth="1"/>
    <col min="12550" max="12550" width="17.625" style="204" customWidth="1"/>
    <col min="12551" max="12551" width="33.75" style="204" customWidth="1"/>
    <col min="12552" max="12552" width="20.5" style="204" customWidth="1"/>
    <col min="12553" max="12553" width="37" style="204" customWidth="1"/>
    <col min="12554" max="12554" width="20.5" style="204" customWidth="1"/>
    <col min="12555" max="12555" width="0" style="204" hidden="1" customWidth="1"/>
    <col min="12556" max="12796" width="8" style="204" customWidth="1"/>
    <col min="12797" max="12797" width="5" style="204" customWidth="1"/>
    <col min="12798" max="12801" width="9.625" style="204"/>
    <col min="12802" max="12805" width="20.5" style="204" customWidth="1"/>
    <col min="12806" max="12806" width="17.625" style="204" customWidth="1"/>
    <col min="12807" max="12807" width="33.75" style="204" customWidth="1"/>
    <col min="12808" max="12808" width="20.5" style="204" customWidth="1"/>
    <col min="12809" max="12809" width="37" style="204" customWidth="1"/>
    <col min="12810" max="12810" width="20.5" style="204" customWidth="1"/>
    <col min="12811" max="12811" width="0" style="204" hidden="1" customWidth="1"/>
    <col min="12812" max="13052" width="8" style="204" customWidth="1"/>
    <col min="13053" max="13053" width="5" style="204" customWidth="1"/>
    <col min="13054" max="13057" width="9.625" style="204"/>
    <col min="13058" max="13061" width="20.5" style="204" customWidth="1"/>
    <col min="13062" max="13062" width="17.625" style="204" customWidth="1"/>
    <col min="13063" max="13063" width="33.75" style="204" customWidth="1"/>
    <col min="13064" max="13064" width="20.5" style="204" customWidth="1"/>
    <col min="13065" max="13065" width="37" style="204" customWidth="1"/>
    <col min="13066" max="13066" width="20.5" style="204" customWidth="1"/>
    <col min="13067" max="13067" width="0" style="204" hidden="1" customWidth="1"/>
    <col min="13068" max="13308" width="8" style="204" customWidth="1"/>
    <col min="13309" max="13309" width="5" style="204" customWidth="1"/>
    <col min="13310" max="13313" width="9.625" style="204"/>
    <col min="13314" max="13317" width="20.5" style="204" customWidth="1"/>
    <col min="13318" max="13318" width="17.625" style="204" customWidth="1"/>
    <col min="13319" max="13319" width="33.75" style="204" customWidth="1"/>
    <col min="13320" max="13320" width="20.5" style="204" customWidth="1"/>
    <col min="13321" max="13321" width="37" style="204" customWidth="1"/>
    <col min="13322" max="13322" width="20.5" style="204" customWidth="1"/>
    <col min="13323" max="13323" width="0" style="204" hidden="1" customWidth="1"/>
    <col min="13324" max="13564" width="8" style="204" customWidth="1"/>
    <col min="13565" max="13565" width="5" style="204" customWidth="1"/>
    <col min="13566" max="13569" width="9.625" style="204"/>
    <col min="13570" max="13573" width="20.5" style="204" customWidth="1"/>
    <col min="13574" max="13574" width="17.625" style="204" customWidth="1"/>
    <col min="13575" max="13575" width="33.75" style="204" customWidth="1"/>
    <col min="13576" max="13576" width="20.5" style="204" customWidth="1"/>
    <col min="13577" max="13577" width="37" style="204" customWidth="1"/>
    <col min="13578" max="13578" width="20.5" style="204" customWidth="1"/>
    <col min="13579" max="13579" width="0" style="204" hidden="1" customWidth="1"/>
    <col min="13580" max="13820" width="8" style="204" customWidth="1"/>
    <col min="13821" max="13821" width="5" style="204" customWidth="1"/>
    <col min="13822" max="13825" width="9.625" style="204"/>
    <col min="13826" max="13829" width="20.5" style="204" customWidth="1"/>
    <col min="13830" max="13830" width="17.625" style="204" customWidth="1"/>
    <col min="13831" max="13831" width="33.75" style="204" customWidth="1"/>
    <col min="13832" max="13832" width="20.5" style="204" customWidth="1"/>
    <col min="13833" max="13833" width="37" style="204" customWidth="1"/>
    <col min="13834" max="13834" width="20.5" style="204" customWidth="1"/>
    <col min="13835" max="13835" width="0" style="204" hidden="1" customWidth="1"/>
    <col min="13836" max="14076" width="8" style="204" customWidth="1"/>
    <col min="14077" max="14077" width="5" style="204" customWidth="1"/>
    <col min="14078" max="14081" width="9.625" style="204"/>
    <col min="14082" max="14085" width="20.5" style="204" customWidth="1"/>
    <col min="14086" max="14086" width="17.625" style="204" customWidth="1"/>
    <col min="14087" max="14087" width="33.75" style="204" customWidth="1"/>
    <col min="14088" max="14088" width="20.5" style="204" customWidth="1"/>
    <col min="14089" max="14089" width="37" style="204" customWidth="1"/>
    <col min="14090" max="14090" width="20.5" style="204" customWidth="1"/>
    <col min="14091" max="14091" width="0" style="204" hidden="1" customWidth="1"/>
    <col min="14092" max="14332" width="8" style="204" customWidth="1"/>
    <col min="14333" max="14333" width="5" style="204" customWidth="1"/>
    <col min="14334" max="14337" width="9.625" style="204"/>
    <col min="14338" max="14341" width="20.5" style="204" customWidth="1"/>
    <col min="14342" max="14342" width="17.625" style="204" customWidth="1"/>
    <col min="14343" max="14343" width="33.75" style="204" customWidth="1"/>
    <col min="14344" max="14344" width="20.5" style="204" customWidth="1"/>
    <col min="14345" max="14345" width="37" style="204" customWidth="1"/>
    <col min="14346" max="14346" width="20.5" style="204" customWidth="1"/>
    <col min="14347" max="14347" width="0" style="204" hidden="1" customWidth="1"/>
    <col min="14348" max="14588" width="8" style="204" customWidth="1"/>
    <col min="14589" max="14589" width="5" style="204" customWidth="1"/>
    <col min="14590" max="14593" width="9.625" style="204"/>
    <col min="14594" max="14597" width="20.5" style="204" customWidth="1"/>
    <col min="14598" max="14598" width="17.625" style="204" customWidth="1"/>
    <col min="14599" max="14599" width="33.75" style="204" customWidth="1"/>
    <col min="14600" max="14600" width="20.5" style="204" customWidth="1"/>
    <col min="14601" max="14601" width="37" style="204" customWidth="1"/>
    <col min="14602" max="14602" width="20.5" style="204" customWidth="1"/>
    <col min="14603" max="14603" width="0" style="204" hidden="1" customWidth="1"/>
    <col min="14604" max="14844" width="8" style="204" customWidth="1"/>
    <col min="14845" max="14845" width="5" style="204" customWidth="1"/>
    <col min="14846" max="14849" width="9.625" style="204"/>
    <col min="14850" max="14853" width="20.5" style="204" customWidth="1"/>
    <col min="14854" max="14854" width="17.625" style="204" customWidth="1"/>
    <col min="14855" max="14855" width="33.75" style="204" customWidth="1"/>
    <col min="14856" max="14856" width="20.5" style="204" customWidth="1"/>
    <col min="14857" max="14857" width="37" style="204" customWidth="1"/>
    <col min="14858" max="14858" width="20.5" style="204" customWidth="1"/>
    <col min="14859" max="14859" width="0" style="204" hidden="1" customWidth="1"/>
    <col min="14860" max="15100" width="8" style="204" customWidth="1"/>
    <col min="15101" max="15101" width="5" style="204" customWidth="1"/>
    <col min="15102" max="15105" width="9.625" style="204"/>
    <col min="15106" max="15109" width="20.5" style="204" customWidth="1"/>
    <col min="15110" max="15110" width="17.625" style="204" customWidth="1"/>
    <col min="15111" max="15111" width="33.75" style="204" customWidth="1"/>
    <col min="15112" max="15112" width="20.5" style="204" customWidth="1"/>
    <col min="15113" max="15113" width="37" style="204" customWidth="1"/>
    <col min="15114" max="15114" width="20.5" style="204" customWidth="1"/>
    <col min="15115" max="15115" width="0" style="204" hidden="1" customWidth="1"/>
    <col min="15116" max="15356" width="8" style="204" customWidth="1"/>
    <col min="15357" max="15357" width="5" style="204" customWidth="1"/>
    <col min="15358" max="15361" width="9.625" style="204"/>
    <col min="15362" max="15365" width="20.5" style="204" customWidth="1"/>
    <col min="15366" max="15366" width="17.625" style="204" customWidth="1"/>
    <col min="15367" max="15367" width="33.75" style="204" customWidth="1"/>
    <col min="15368" max="15368" width="20.5" style="204" customWidth="1"/>
    <col min="15369" max="15369" width="37" style="204" customWidth="1"/>
    <col min="15370" max="15370" width="20.5" style="204" customWidth="1"/>
    <col min="15371" max="15371" width="0" style="204" hidden="1" customWidth="1"/>
    <col min="15372" max="15612" width="8" style="204" customWidth="1"/>
    <col min="15613" max="15613" width="5" style="204" customWidth="1"/>
    <col min="15614" max="15617" width="9.625" style="204"/>
    <col min="15618" max="15621" width="20.5" style="204" customWidth="1"/>
    <col min="15622" max="15622" width="17.625" style="204" customWidth="1"/>
    <col min="15623" max="15623" width="33.75" style="204" customWidth="1"/>
    <col min="15624" max="15624" width="20.5" style="204" customWidth="1"/>
    <col min="15625" max="15625" width="37" style="204" customWidth="1"/>
    <col min="15626" max="15626" width="20.5" style="204" customWidth="1"/>
    <col min="15627" max="15627" width="0" style="204" hidden="1" customWidth="1"/>
    <col min="15628" max="15868" width="8" style="204" customWidth="1"/>
    <col min="15869" max="15869" width="5" style="204" customWidth="1"/>
    <col min="15870" max="15873" width="9.625" style="204"/>
    <col min="15874" max="15877" width="20.5" style="204" customWidth="1"/>
    <col min="15878" max="15878" width="17.625" style="204" customWidth="1"/>
    <col min="15879" max="15879" width="33.75" style="204" customWidth="1"/>
    <col min="15880" max="15880" width="20.5" style="204" customWidth="1"/>
    <col min="15881" max="15881" width="37" style="204" customWidth="1"/>
    <col min="15882" max="15882" width="20.5" style="204" customWidth="1"/>
    <col min="15883" max="15883" width="0" style="204" hidden="1" customWidth="1"/>
    <col min="15884" max="16124" width="8" style="204" customWidth="1"/>
    <col min="16125" max="16125" width="5" style="204" customWidth="1"/>
    <col min="16126" max="16129" width="9.625" style="204"/>
    <col min="16130" max="16133" width="20.5" style="204" customWidth="1"/>
    <col min="16134" max="16134" width="17.625" style="204" customWidth="1"/>
    <col min="16135" max="16135" width="33.75" style="204" customWidth="1"/>
    <col min="16136" max="16136" width="20.5" style="204" customWidth="1"/>
    <col min="16137" max="16137" width="37" style="204" customWidth="1"/>
    <col min="16138" max="16138" width="20.5" style="204" customWidth="1"/>
    <col min="16139" max="16139" width="0" style="204" hidden="1" customWidth="1"/>
    <col min="16140" max="16380" width="8" style="204" customWidth="1"/>
    <col min="16381" max="16381" width="5" style="204" customWidth="1"/>
    <col min="16382" max="16384" width="9.625" style="204"/>
  </cols>
  <sheetData>
    <row r="1" spans="1:45" s="196" customFormat="1" x14ac:dyDescent="0.25">
      <c r="A1" s="210"/>
      <c r="B1" s="210"/>
      <c r="C1" s="210"/>
      <c r="D1" s="210"/>
      <c r="E1" s="210"/>
      <c r="F1" s="210"/>
      <c r="G1" s="210"/>
      <c r="H1" s="210"/>
    </row>
    <row r="2" spans="1:45" s="199" customFormat="1" ht="15" customHeight="1" x14ac:dyDescent="0.25">
      <c r="A2" s="210"/>
      <c r="B2" s="210"/>
      <c r="C2" s="210"/>
      <c r="D2" s="210"/>
      <c r="E2" s="210"/>
      <c r="F2" s="210"/>
      <c r="G2" s="210"/>
      <c r="H2" s="210"/>
      <c r="I2" s="211"/>
      <c r="J2" s="212"/>
      <c r="K2" s="197"/>
      <c r="L2" s="197"/>
      <c r="M2" s="197"/>
      <c r="N2" s="198"/>
      <c r="O2" s="198"/>
      <c r="P2" s="198"/>
      <c r="Q2" s="198"/>
      <c r="AA2" s="198"/>
      <c r="AB2" s="198"/>
      <c r="AC2" s="198"/>
      <c r="AD2" s="198"/>
      <c r="AE2" s="198"/>
      <c r="AF2" s="198"/>
      <c r="AG2" s="198"/>
      <c r="AH2" s="198"/>
      <c r="AI2" s="198"/>
      <c r="AJ2" s="198"/>
      <c r="AK2" s="198"/>
      <c r="AL2" s="198"/>
      <c r="AM2" s="198"/>
      <c r="AN2" s="198"/>
      <c r="AO2" s="198"/>
      <c r="AP2" s="198"/>
      <c r="AQ2" s="198"/>
      <c r="AR2" s="198"/>
      <c r="AS2" s="198"/>
    </row>
    <row r="3" spans="1:45" s="199" customFormat="1" ht="23.25" customHeight="1" x14ac:dyDescent="0.3">
      <c r="A3" s="503" t="s">
        <v>1432</v>
      </c>
      <c r="B3" s="503"/>
      <c r="C3" s="503"/>
      <c r="D3" s="503"/>
      <c r="E3" s="503"/>
      <c r="F3" s="503"/>
      <c r="G3" s="503"/>
      <c r="H3" s="503"/>
      <c r="I3" s="503"/>
      <c r="J3" s="500" t="s">
        <v>1291</v>
      </c>
      <c r="K3" s="500"/>
      <c r="L3" s="200"/>
      <c r="M3" s="200"/>
      <c r="N3" s="198"/>
      <c r="O3" s="198"/>
      <c r="P3" s="198"/>
      <c r="Q3" s="198"/>
      <c r="AA3" s="198"/>
      <c r="AB3" s="198"/>
      <c r="AC3" s="198"/>
      <c r="AD3" s="198"/>
      <c r="AE3" s="198"/>
      <c r="AF3" s="198"/>
      <c r="AG3" s="198"/>
      <c r="AH3" s="198"/>
      <c r="AI3" s="198"/>
      <c r="AJ3" s="198"/>
      <c r="AK3" s="198"/>
      <c r="AL3" s="198"/>
      <c r="AM3" s="198"/>
      <c r="AN3" s="198"/>
      <c r="AO3" s="198"/>
      <c r="AP3" s="198"/>
      <c r="AQ3" s="198"/>
      <c r="AR3" s="198"/>
      <c r="AS3" s="198"/>
    </row>
    <row r="4" spans="1:45" s="199" customFormat="1" ht="17.100000000000001" customHeight="1" x14ac:dyDescent="0.3">
      <c r="A4" s="501" t="s">
        <v>1475</v>
      </c>
      <c r="B4" s="501"/>
      <c r="C4" s="501"/>
      <c r="D4" s="501"/>
      <c r="E4" s="501"/>
      <c r="F4" s="501"/>
      <c r="G4" s="501"/>
      <c r="H4" s="501"/>
      <c r="I4" s="501"/>
      <c r="J4" s="501"/>
      <c r="K4" s="269"/>
      <c r="L4" s="201"/>
      <c r="M4" s="201"/>
      <c r="N4" s="198"/>
      <c r="O4" s="198"/>
      <c r="P4" s="198"/>
      <c r="Q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</row>
    <row r="5" spans="1:45" s="199" customFormat="1" ht="15" customHeight="1" x14ac:dyDescent="0.25">
      <c r="A5" s="270"/>
      <c r="B5" s="270"/>
      <c r="C5" s="270"/>
      <c r="D5" s="270"/>
      <c r="E5" s="270"/>
      <c r="F5" s="271"/>
      <c r="G5" s="272"/>
      <c r="H5" s="273"/>
      <c r="I5" s="274"/>
      <c r="J5" s="275"/>
      <c r="K5" s="269"/>
      <c r="L5" s="201"/>
      <c r="M5" s="201"/>
      <c r="N5" s="198"/>
      <c r="O5" s="198"/>
      <c r="P5" s="198"/>
      <c r="Q5" s="198"/>
      <c r="AA5" s="198"/>
      <c r="AB5" s="198"/>
      <c r="AC5" s="198"/>
      <c r="AD5" s="198"/>
      <c r="AE5" s="198"/>
      <c r="AF5" s="198"/>
      <c r="AG5" s="198"/>
      <c r="AH5" s="198"/>
      <c r="AI5" s="198"/>
      <c r="AJ5" s="198"/>
      <c r="AK5" s="198"/>
      <c r="AL5" s="198"/>
      <c r="AM5" s="198"/>
      <c r="AN5" s="198"/>
      <c r="AO5" s="198"/>
      <c r="AP5" s="198"/>
      <c r="AQ5" s="198"/>
      <c r="AR5" s="198"/>
      <c r="AS5" s="198"/>
    </row>
    <row r="6" spans="1:45" s="196" customFormat="1" ht="15" customHeight="1" x14ac:dyDescent="0.25">
      <c r="A6" s="502" t="s">
        <v>1476</v>
      </c>
      <c r="B6" s="502"/>
      <c r="C6" s="502"/>
      <c r="D6" s="502"/>
      <c r="E6" s="502"/>
      <c r="F6" s="276"/>
      <c r="G6" s="277"/>
      <c r="H6" s="276"/>
      <c r="I6" s="278"/>
      <c r="J6" s="279"/>
      <c r="K6" s="280"/>
    </row>
    <row r="7" spans="1:45" s="196" customFormat="1" ht="15" customHeight="1" x14ac:dyDescent="0.25">
      <c r="A7" s="502" t="s">
        <v>1477</v>
      </c>
      <c r="B7" s="502"/>
      <c r="C7" s="502"/>
      <c r="D7" s="502"/>
      <c r="E7" s="502"/>
      <c r="F7" s="281"/>
      <c r="G7" s="277"/>
      <c r="H7" s="277"/>
      <c r="I7" s="502" t="s">
        <v>1478</v>
      </c>
      <c r="J7" s="502"/>
      <c r="K7" s="280"/>
    </row>
    <row r="8" spans="1:45" s="202" customFormat="1" ht="18" x14ac:dyDescent="0.25">
      <c r="A8" s="502" t="s">
        <v>1479</v>
      </c>
      <c r="B8" s="502"/>
      <c r="C8" s="502"/>
      <c r="D8" s="502"/>
      <c r="E8" s="502"/>
      <c r="F8" s="281"/>
      <c r="G8" s="277"/>
      <c r="H8" s="277"/>
      <c r="I8" s="502"/>
      <c r="J8" s="502"/>
      <c r="K8" s="272"/>
    </row>
    <row r="9" spans="1:45" s="202" customFormat="1" ht="16.5" thickBot="1" x14ac:dyDescent="0.3">
      <c r="A9" s="282"/>
      <c r="B9" s="282"/>
      <c r="C9" s="282"/>
      <c r="D9" s="282"/>
      <c r="E9" s="282"/>
      <c r="F9" s="282"/>
      <c r="G9" s="282"/>
      <c r="H9" s="282"/>
      <c r="I9" s="283"/>
      <c r="J9" s="284"/>
      <c r="K9" s="272"/>
      <c r="M9" s="252"/>
    </row>
    <row r="10" spans="1:45" s="202" customFormat="1" ht="15" customHeight="1" thickBot="1" x14ac:dyDescent="0.3">
      <c r="A10" s="507" t="s">
        <v>1292</v>
      </c>
      <c r="B10" s="508"/>
      <c r="C10" s="508"/>
      <c r="D10" s="490" t="s">
        <v>1293</v>
      </c>
      <c r="E10" s="490" t="s">
        <v>1289</v>
      </c>
      <c r="F10" s="490" t="s">
        <v>1290</v>
      </c>
      <c r="G10" s="492" t="s">
        <v>1294</v>
      </c>
      <c r="H10" s="490" t="s">
        <v>1295</v>
      </c>
      <c r="I10" s="490" t="s">
        <v>1296</v>
      </c>
      <c r="J10" s="494" t="s">
        <v>142</v>
      </c>
      <c r="K10" s="272"/>
    </row>
    <row r="11" spans="1:45" s="203" customFormat="1" ht="51.75" customHeight="1" thickBot="1" x14ac:dyDescent="0.35">
      <c r="A11" s="285" t="s">
        <v>0</v>
      </c>
      <c r="B11" s="286"/>
      <c r="C11" s="287" t="s">
        <v>1297</v>
      </c>
      <c r="D11" s="491"/>
      <c r="E11" s="491"/>
      <c r="F11" s="491"/>
      <c r="G11" s="493"/>
      <c r="H11" s="491"/>
      <c r="I11" s="491"/>
      <c r="J11" s="495"/>
      <c r="K11" s="276"/>
    </row>
    <row r="12" spans="1:45" s="203" customFormat="1" ht="44.25" customHeight="1" x14ac:dyDescent="0.3">
      <c r="A12" s="255" t="str">
        <f>IF(AND(N17="",O17="", P17=""),"",B12)</f>
        <v>6/4/2024</v>
      </c>
      <c r="B12" s="246" t="str" cm="1">
        <f t="array" ref="B12">IFERROR(TEXT(INDEX($M$1:M17,_xlfn.AGGREGATE(14,6,($M$1:M17&lt;&gt;"")*ROW($M$1:M17),1)),"m/d/yyyy"),"")</f>
        <v>6/4/2024</v>
      </c>
      <c r="C12" s="244" t="str">
        <f t="shared" ref="C12:J18" si="0">N17</f>
        <v>PAYROLL-2024-06-0022</v>
      </c>
      <c r="D12" s="244" t="str">
        <f t="shared" si="0"/>
        <v>PAYROLL-2024-06-0022</v>
      </c>
      <c r="E12" s="244" t="str">
        <f t="shared" si="0"/>
        <v>1-501-2024-05-052</v>
      </c>
      <c r="F12" s="244" t="str">
        <f t="shared" si="0"/>
        <v>5</v>
      </c>
      <c r="G12" s="311" t="str">
        <f t="shared" si="0"/>
        <v>JONALYN A. JULIAN</v>
      </c>
      <c r="H12" s="244" t="str">
        <f>S17</f>
        <v>1010202000RO</v>
      </c>
      <c r="I12" s="250" t="str">
        <f t="shared" si="0"/>
        <v>Salary differential (CPCS New Rate) of NIA Pangasinan IMO/ CARP (COTERMINOUS) for the period May 3-31,2024</v>
      </c>
      <c r="J12" s="253">
        <f>U17</f>
        <v>230.53</v>
      </c>
      <c r="K12" s="277"/>
    </row>
    <row r="13" spans="1:45" s="203" customFormat="1" ht="54" customHeight="1" x14ac:dyDescent="0.3">
      <c r="A13" s="255" t="str">
        <f t="shared" ref="A13:A18" si="1">IF(AND(N18="",O18="", P18=""),"",B13)</f>
        <v>6/4/2024</v>
      </c>
      <c r="B13" s="247" t="str" cm="1">
        <f t="array" ref="B13">IFERROR(TEXT(INDEX($M$1:M18,_xlfn.AGGREGATE(14,6,($M$1:M18&lt;&gt;"")*ROW($M$1:M18),1)),"m/d/yyyy"),"")</f>
        <v>6/4/2024</v>
      </c>
      <c r="C13" s="245" t="str">
        <f t="shared" si="0"/>
        <v>PAYROLL-2024-06-0023</v>
      </c>
      <c r="D13" s="245" t="str">
        <f t="shared" si="0"/>
        <v>PAYROLL-2024-05-0023</v>
      </c>
      <c r="E13" s="245" t="str">
        <f t="shared" si="0"/>
        <v>1-501-2024-05-051</v>
      </c>
      <c r="F13" s="245" t="str">
        <f t="shared" si="0"/>
        <v>5</v>
      </c>
      <c r="G13" s="312" t="str">
        <f t="shared" si="0"/>
        <v>J. BARAQUIO &amp; 2 OTHERS</v>
      </c>
      <c r="H13" s="248" t="str">
        <f>S18</f>
        <v>1010202000RO</v>
      </c>
      <c r="I13" s="251" t="str">
        <f t="shared" si="0"/>
        <v>Payment of Salaries and Allowances of Jerico T. Baraquio &amp; 2 Others of NIA Pangasinan IMO (CARP) for the period of for the period of May 16-31, 2024</v>
      </c>
      <c r="J13" s="254">
        <f>U18</f>
        <v>47454.42</v>
      </c>
      <c r="K13" s="277"/>
      <c r="M13"/>
      <c r="N13"/>
    </row>
    <row r="14" spans="1:45" ht="54" customHeight="1" x14ac:dyDescent="0.25">
      <c r="A14" s="255" t="str">
        <f t="shared" si="1"/>
        <v>6/11/2024</v>
      </c>
      <c r="B14" s="247" t="str" cm="1">
        <f t="array" ref="B14">IFERROR(TEXT(INDEX($M$1:M19,_xlfn.AGGREGATE(14,6,($M$1:M19&lt;&gt;"")*ROW($M$1:M19),1)),"m/d/yyyy"),"")</f>
        <v>6/11/2024</v>
      </c>
      <c r="C14" s="245" t="str">
        <f t="shared" si="0"/>
        <v>PAYROLL-2024-06-0024</v>
      </c>
      <c r="D14" s="245" t="str">
        <f t="shared" si="0"/>
        <v>PAYROLL-2024-05-00024</v>
      </c>
      <c r="E14" s="245" t="str">
        <f t="shared" si="0"/>
        <v>1-501-2024-06-056</v>
      </c>
      <c r="F14" s="245" t="str">
        <f t="shared" si="0"/>
        <v>5</v>
      </c>
      <c r="G14" s="312" t="str">
        <f t="shared" si="0"/>
        <v>JONALYN A. JULIAN &amp; 1  OTHER</v>
      </c>
      <c r="H14" s="245" t="str">
        <f t="shared" si="0"/>
        <v>1010202000RO</v>
      </c>
      <c r="I14" s="251" t="str">
        <f t="shared" si="0"/>
        <v>Payment of Salaries and Allowances of Jonalyn A. Julian &amp; 1 Other of NIA Pangasinan IMO (CARP) for the period of for the period of June 01-15, 2024</v>
      </c>
      <c r="J14" s="254">
        <f t="shared" si="0"/>
        <v>22737.22</v>
      </c>
      <c r="K14" s="288"/>
      <c r="M14" s="234" t="s">
        <v>483</v>
      </c>
      <c r="N14" s="233" t="s">
        <v>1472</v>
      </c>
    </row>
    <row r="15" spans="1:45" s="206" customFormat="1" ht="55.5" customHeight="1" x14ac:dyDescent="0.25">
      <c r="A15" s="255" t="str">
        <f t="shared" si="1"/>
        <v>6/20/2024</v>
      </c>
      <c r="B15" s="247" t="str" cm="1">
        <f t="array" ref="B15">IFERROR(TEXT(INDEX($M$1:M20,_xlfn.AGGREGATE(14,6,($M$1:M20&lt;&gt;"")*ROW($M$1:M20),1)),"m/d/yyyy"),"")</f>
        <v>6/20/2024</v>
      </c>
      <c r="C15" s="245" t="str">
        <f t="shared" si="0"/>
        <v>PAYROLL-2024-06-0025</v>
      </c>
      <c r="D15" s="245" t="str">
        <f t="shared" si="0"/>
        <v>PAYROLL-2024-06-0025</v>
      </c>
      <c r="E15" s="245" t="str">
        <f t="shared" si="0"/>
        <v>1-501-2024-06-052</v>
      </c>
      <c r="F15" s="245" t="str">
        <f t="shared" si="0"/>
        <v>5</v>
      </c>
      <c r="G15" s="312" t="str">
        <f t="shared" si="0"/>
        <v>J. BARAQUIO &amp; 2 OTHERS</v>
      </c>
      <c r="H15" s="245" t="str">
        <f t="shared" si="0"/>
        <v>1010202000RO</v>
      </c>
      <c r="I15" s="251" t="str">
        <f t="shared" si="0"/>
        <v>Payment of Salaries and Allowances of Jerico T. Baraquio &amp; 2 Others of NIA Pangasinan IMO (CARP) for the period of for the period of June 01-15, 2024</v>
      </c>
      <c r="J15" s="254">
        <f t="shared" si="0"/>
        <v>22809.599999999999</v>
      </c>
      <c r="K15" s="289"/>
      <c r="M15" s="205"/>
      <c r="N15" s="205"/>
    </row>
    <row r="16" spans="1:45" s="206" customFormat="1" ht="54.75" customHeight="1" x14ac:dyDescent="0.25">
      <c r="A16" s="255" t="str">
        <f t="shared" si="1"/>
        <v>6/21/2024</v>
      </c>
      <c r="B16" s="247" t="str" cm="1">
        <f t="array" ref="B16">IFERROR(TEXT(INDEX($M$1:M21,_xlfn.AGGREGATE(14,6,($M$1:M21&lt;&gt;"")*ROW($M$1:M21),1)),"m/d/yyyy"),"")</f>
        <v>6/21/2024</v>
      </c>
      <c r="C16" s="245" t="str">
        <f t="shared" si="0"/>
        <v>PHIC-2024-06-0045</v>
      </c>
      <c r="D16" s="245" t="str">
        <f t="shared" si="0"/>
        <v>PHIC-2024-06-0045</v>
      </c>
      <c r="E16" s="245" t="str">
        <f t="shared" si="0"/>
        <v>1-501-2024-06-059</v>
      </c>
      <c r="F16" s="245" t="str">
        <f t="shared" si="0"/>
        <v>5</v>
      </c>
      <c r="G16" s="312" t="str">
        <f t="shared" si="0"/>
        <v>PHILIPPINE HEALTH INSURANCE CORPORATION</v>
      </c>
      <c r="H16" s="245" t="str">
        <f t="shared" si="0"/>
        <v>1010202000RO</v>
      </c>
      <c r="I16" s="251" t="str">
        <f t="shared" si="0"/>
        <v>PHIC Premiums (Personal &amp; Government Shares) of Jonalyn A. Julian &amp; 1 other of NIA Pangasinan IMO (CARP), for the month of June, 2024</v>
      </c>
      <c r="J16" s="254">
        <f t="shared" si="0"/>
        <v>2638.8</v>
      </c>
      <c r="K16" s="289"/>
      <c r="M16" s="229" t="s">
        <v>174</v>
      </c>
      <c r="N16" s="230" t="s">
        <v>1287</v>
      </c>
      <c r="O16" s="230" t="s">
        <v>1288</v>
      </c>
      <c r="P16" s="230" t="s">
        <v>1289</v>
      </c>
      <c r="Q16" s="230" t="s">
        <v>1290</v>
      </c>
      <c r="R16" s="230" t="s">
        <v>185</v>
      </c>
      <c r="S16" s="230" t="s">
        <v>482</v>
      </c>
      <c r="T16" s="230" t="s">
        <v>130</v>
      </c>
      <c r="U16" s="231" t="s">
        <v>184</v>
      </c>
      <c r="V16"/>
    </row>
    <row r="17" spans="1:26" ht="49.5" customHeight="1" x14ac:dyDescent="0.25">
      <c r="A17" s="255" t="str">
        <f t="shared" si="1"/>
        <v>6/21/2024</v>
      </c>
      <c r="B17" s="247" t="str" cm="1">
        <f t="array" ref="B17">IFERROR(TEXT(INDEX($M$1:M22,_xlfn.AGGREGATE(14,6,($M$1:M22&lt;&gt;"")*ROW($M$1:M22),1)),"m/d/yyyy"),"")</f>
        <v>6/21/2024</v>
      </c>
      <c r="C17" s="245" t="str">
        <f t="shared" si="0"/>
        <v>PHIC-2024-06-0046</v>
      </c>
      <c r="D17" s="245" t="str">
        <f t="shared" si="0"/>
        <v>PHIC-2024-06-0046</v>
      </c>
      <c r="E17" s="245" t="str">
        <f t="shared" si="0"/>
        <v>1-501-2024-06-055</v>
      </c>
      <c r="F17" s="245" t="str">
        <f t="shared" si="0"/>
        <v>5</v>
      </c>
      <c r="G17" s="312" t="str">
        <f t="shared" si="0"/>
        <v>PHILIPPINE HEALTH INSURANCE CORPORATION</v>
      </c>
      <c r="H17" s="245" t="str">
        <f t="shared" si="0"/>
        <v>1010202000RO</v>
      </c>
      <c r="I17" s="251" t="str">
        <f t="shared" si="0"/>
        <v>PHIC Premiums (Personal &amp; Government Shares) of Jericho T. Baraquio &amp; 2 others of NIA Pangasinan IMO (CARP), for the month of June, 2024</v>
      </c>
      <c r="J17" s="254">
        <f t="shared" si="0"/>
        <v>4050</v>
      </c>
      <c r="K17" s="288"/>
      <c r="M17" s="235">
        <v>45447</v>
      </c>
      <c r="N17" s="236" t="s">
        <v>1449</v>
      </c>
      <c r="O17" s="236" t="s">
        <v>1449</v>
      </c>
      <c r="P17" s="236" t="s">
        <v>1483</v>
      </c>
      <c r="Q17" s="236" t="s">
        <v>763</v>
      </c>
      <c r="R17" s="236" t="s">
        <v>1461</v>
      </c>
      <c r="S17" s="236" t="s">
        <v>510</v>
      </c>
      <c r="T17" s="236" t="s">
        <v>1462</v>
      </c>
      <c r="U17" s="231">
        <v>230.53</v>
      </c>
      <c r="V17"/>
    </row>
    <row r="18" spans="1:26" ht="49.5" customHeight="1" thickBot="1" x14ac:dyDescent="0.3">
      <c r="A18" s="255" t="str">
        <f t="shared" si="1"/>
        <v>6/24/2024</v>
      </c>
      <c r="B18" s="247" t="str" cm="1">
        <f t="array" ref="B18">IFERROR(TEXT(INDEX($M$1:M23,_xlfn.AGGREGATE(14,6,($M$1:M23&lt;&gt;"")*ROW($M$1:M23),1)),"m/d/yyyy"),"")</f>
        <v>6/24/2024</v>
      </c>
      <c r="C18" s="245" t="str">
        <f t="shared" si="0"/>
        <v>PAYROLL-2024-06-0024-A</v>
      </c>
      <c r="D18" s="245" t="str">
        <f t="shared" si="0"/>
        <v>PAYROLL-2024-06-0024-A</v>
      </c>
      <c r="E18" s="245" t="str">
        <f t="shared" si="0"/>
        <v>1-501-2024-06-056</v>
      </c>
      <c r="F18" s="245" t="str">
        <f t="shared" si="0"/>
        <v>5</v>
      </c>
      <c r="G18" s="312" t="str">
        <f t="shared" si="0"/>
        <v>JONALYN A. JULIAN &amp; 1  OTHER</v>
      </c>
      <c r="H18" s="245" t="str">
        <f t="shared" si="0"/>
        <v>1010202000RO</v>
      </c>
      <c r="I18" s="251" t="str">
        <f t="shared" si="0"/>
        <v>Payment of Salaries and Allowances of Jonalyn A. Julian &amp; 1 Other of NIA Pangasinan IMO (CARP) for the period of for the period of June 16-30, 2024</v>
      </c>
      <c r="J18" s="254">
        <f t="shared" si="0"/>
        <v>22740.57</v>
      </c>
      <c r="K18" s="288"/>
      <c r="M18" s="237"/>
      <c r="N18" s="236" t="s">
        <v>1450</v>
      </c>
      <c r="O18" s="236" t="s">
        <v>1451</v>
      </c>
      <c r="P18" s="236" t="s">
        <v>1452</v>
      </c>
      <c r="Q18" s="236" t="s">
        <v>763</v>
      </c>
      <c r="R18" s="236" t="s">
        <v>1490</v>
      </c>
      <c r="S18" s="236" t="s">
        <v>510</v>
      </c>
      <c r="T18" s="236" t="s">
        <v>1463</v>
      </c>
      <c r="U18" s="231">
        <v>47454.42</v>
      </c>
    </row>
    <row r="19" spans="1:26" ht="33" hidden="1" customHeight="1" x14ac:dyDescent="0.25">
      <c r="A19" s="255"/>
      <c r="B19" s="247"/>
      <c r="C19" s="245"/>
      <c r="D19" s="245"/>
      <c r="E19" s="245"/>
      <c r="F19" s="245"/>
      <c r="G19" s="251"/>
      <c r="H19" s="245"/>
      <c r="I19" s="251"/>
      <c r="J19" s="254"/>
      <c r="K19" s="288"/>
      <c r="M19" s="235">
        <v>45454</v>
      </c>
      <c r="N19" s="236" t="s">
        <v>1453</v>
      </c>
      <c r="O19" s="236" t="s">
        <v>1454</v>
      </c>
      <c r="P19" s="236" t="s">
        <v>1455</v>
      </c>
      <c r="Q19" s="236" t="s">
        <v>763</v>
      </c>
      <c r="R19" s="236" t="s">
        <v>1465</v>
      </c>
      <c r="S19" s="236" t="s">
        <v>510</v>
      </c>
      <c r="T19" s="236" t="s">
        <v>1466</v>
      </c>
      <c r="U19" s="231">
        <v>22737.22</v>
      </c>
    </row>
    <row r="20" spans="1:26" ht="33" hidden="1" customHeight="1" x14ac:dyDescent="0.25">
      <c r="A20" s="255"/>
      <c r="B20" s="247"/>
      <c r="C20" s="245"/>
      <c r="D20" s="245"/>
      <c r="E20" s="245"/>
      <c r="F20" s="245"/>
      <c r="G20" s="251"/>
      <c r="H20" s="245"/>
      <c r="I20" s="251"/>
      <c r="J20" s="254"/>
      <c r="K20" s="288"/>
      <c r="M20" s="235">
        <v>45463</v>
      </c>
      <c r="N20" s="236" t="s">
        <v>1456</v>
      </c>
      <c r="O20" s="236" t="s">
        <v>1456</v>
      </c>
      <c r="P20" s="236" t="s">
        <v>1457</v>
      </c>
      <c r="Q20" s="236" t="s">
        <v>763</v>
      </c>
      <c r="R20" s="236" t="s">
        <v>1490</v>
      </c>
      <c r="S20" s="236" t="s">
        <v>510</v>
      </c>
      <c r="T20" s="236" t="s">
        <v>1467</v>
      </c>
      <c r="U20" s="231">
        <v>22809.599999999999</v>
      </c>
    </row>
    <row r="21" spans="1:26" ht="33" hidden="1" customHeight="1" x14ac:dyDescent="0.25">
      <c r="A21" s="255"/>
      <c r="B21" s="247"/>
      <c r="C21" s="245"/>
      <c r="D21" s="245"/>
      <c r="E21" s="245"/>
      <c r="F21" s="245"/>
      <c r="G21" s="251"/>
      <c r="H21" s="245"/>
      <c r="I21" s="251"/>
      <c r="J21" s="254"/>
      <c r="K21" s="288"/>
      <c r="M21" s="235">
        <v>45464</v>
      </c>
      <c r="N21" s="236" t="s">
        <v>1481</v>
      </c>
      <c r="O21" s="236" t="s">
        <v>1481</v>
      </c>
      <c r="P21" s="236" t="s">
        <v>1458</v>
      </c>
      <c r="Q21" s="236" t="s">
        <v>763</v>
      </c>
      <c r="R21" s="236" t="s">
        <v>1447</v>
      </c>
      <c r="S21" s="236" t="s">
        <v>510</v>
      </c>
      <c r="T21" s="236" t="s">
        <v>1468</v>
      </c>
      <c r="U21" s="231">
        <v>2638.8</v>
      </c>
    </row>
    <row r="22" spans="1:26" ht="33" hidden="1" customHeight="1" x14ac:dyDescent="0.25">
      <c r="A22" s="255"/>
      <c r="B22" s="247"/>
      <c r="C22" s="245"/>
      <c r="D22" s="245"/>
      <c r="E22" s="245"/>
      <c r="F22" s="245"/>
      <c r="G22" s="251"/>
      <c r="H22" s="245"/>
      <c r="I22" s="251"/>
      <c r="J22" s="254"/>
      <c r="K22" s="288"/>
      <c r="M22" s="237"/>
      <c r="N22" s="236" t="s">
        <v>1482</v>
      </c>
      <c r="O22" s="236" t="s">
        <v>1482</v>
      </c>
      <c r="P22" s="236" t="s">
        <v>1459</v>
      </c>
      <c r="Q22" s="236" t="s">
        <v>763</v>
      </c>
      <c r="R22" s="236" t="s">
        <v>1447</v>
      </c>
      <c r="S22" s="236" t="s">
        <v>510</v>
      </c>
      <c r="T22" s="236" t="s">
        <v>1469</v>
      </c>
      <c r="U22" s="231">
        <v>4050</v>
      </c>
    </row>
    <row r="23" spans="1:26" ht="33" hidden="1" customHeight="1" thickBot="1" x14ac:dyDescent="0.3">
      <c r="A23" s="255"/>
      <c r="B23" s="247"/>
      <c r="C23" s="245"/>
      <c r="D23" s="245"/>
      <c r="E23" s="245"/>
      <c r="F23" s="245"/>
      <c r="G23" s="251"/>
      <c r="H23" s="245"/>
      <c r="I23" s="251"/>
      <c r="J23" s="254"/>
      <c r="K23" s="288"/>
      <c r="M23" s="258">
        <v>45467</v>
      </c>
      <c r="N23" s="232" t="s">
        <v>1460</v>
      </c>
      <c r="O23" s="232" t="s">
        <v>1460</v>
      </c>
      <c r="P23" s="232" t="s">
        <v>1455</v>
      </c>
      <c r="Q23" s="232" t="s">
        <v>763</v>
      </c>
      <c r="R23" s="232" t="s">
        <v>1465</v>
      </c>
      <c r="S23" s="232" t="s">
        <v>510</v>
      </c>
      <c r="T23" s="232" t="s">
        <v>1470</v>
      </c>
      <c r="U23" s="233">
        <v>22740.57</v>
      </c>
    </row>
    <row r="24" spans="1:26" ht="33" hidden="1" customHeight="1" x14ac:dyDescent="0.25">
      <c r="A24" s="249" t="str">
        <f t="shared" ref="A24:A35" si="2">IF(AND(N29="",O29="", P29=""),"",B24)</f>
        <v/>
      </c>
      <c r="B24" s="247" t="str" cm="1">
        <f t="array" ref="B24">IFERROR(TEXT(INDEX($M$1:M29,_xlfn.AGGREGATE(14,6,($M$1:M29&lt;&gt;"")*ROW($M$1:M29),1)),"m/d/yyyy"),"")</f>
        <v>6/24/2024</v>
      </c>
      <c r="C24" s="245">
        <f t="shared" ref="C24:J30" si="3">N29</f>
        <v>0</v>
      </c>
      <c r="D24" s="245">
        <f t="shared" si="3"/>
        <v>0</v>
      </c>
      <c r="E24" s="245">
        <f t="shared" si="3"/>
        <v>0</v>
      </c>
      <c r="F24" s="245">
        <f t="shared" si="3"/>
        <v>0</v>
      </c>
      <c r="G24" s="245">
        <f t="shared" si="3"/>
        <v>0</v>
      </c>
      <c r="H24" s="245">
        <f t="shared" si="3"/>
        <v>0</v>
      </c>
      <c r="I24" s="245">
        <f t="shared" si="3"/>
        <v>0</v>
      </c>
      <c r="J24" s="254">
        <f t="shared" si="3"/>
        <v>0</v>
      </c>
      <c r="K24" s="288"/>
      <c r="M24"/>
      <c r="N24"/>
      <c r="O24"/>
      <c r="P24"/>
      <c r="Q24"/>
      <c r="R24"/>
      <c r="S24"/>
      <c r="T24"/>
      <c r="U24"/>
      <c r="V24" s="205"/>
      <c r="W24" s="205"/>
      <c r="X24" s="205"/>
      <c r="Y24" s="205"/>
      <c r="Z24" s="205"/>
    </row>
    <row r="25" spans="1:26" ht="33" hidden="1" customHeight="1" x14ac:dyDescent="0.25">
      <c r="A25" s="249" t="str">
        <f t="shared" si="2"/>
        <v/>
      </c>
      <c r="B25" s="247" t="str" cm="1">
        <f t="array" ref="B25">IFERROR(TEXT(INDEX($M$1:M30,_xlfn.AGGREGATE(14,6,($M$1:M30&lt;&gt;"")*ROW($M$1:M30),1)),"m/d/yyyy"),"")</f>
        <v>6/24/2024</v>
      </c>
      <c r="C25" s="245">
        <f t="shared" si="3"/>
        <v>0</v>
      </c>
      <c r="D25" s="245">
        <f t="shared" si="3"/>
        <v>0</v>
      </c>
      <c r="E25" s="245">
        <f t="shared" si="3"/>
        <v>0</v>
      </c>
      <c r="F25" s="245">
        <f t="shared" si="3"/>
        <v>0</v>
      </c>
      <c r="G25" s="245">
        <f t="shared" si="3"/>
        <v>0</v>
      </c>
      <c r="H25" s="245">
        <f t="shared" si="3"/>
        <v>0</v>
      </c>
      <c r="I25" s="245">
        <f t="shared" si="3"/>
        <v>0</v>
      </c>
      <c r="J25" s="254">
        <f t="shared" si="3"/>
        <v>0</v>
      </c>
      <c r="K25" s="288"/>
      <c r="M25"/>
      <c r="N25"/>
      <c r="O25"/>
      <c r="P25"/>
      <c r="Q25"/>
      <c r="R25"/>
      <c r="S25"/>
      <c r="T25"/>
      <c r="U25"/>
      <c r="V25" s="205"/>
      <c r="W25" s="205"/>
      <c r="X25" s="205"/>
      <c r="Y25" s="205"/>
      <c r="Z25" s="205"/>
    </row>
    <row r="26" spans="1:26" ht="33" hidden="1" customHeight="1" x14ac:dyDescent="0.25">
      <c r="A26" s="249" t="str">
        <f t="shared" si="2"/>
        <v/>
      </c>
      <c r="B26" s="247" t="str" cm="1">
        <f t="array" ref="B26">IFERROR(TEXT(INDEX($M$1:M31,_xlfn.AGGREGATE(14,6,($M$1:M31&lt;&gt;"")*ROW($M$1:M31),1)),"m/d/yyyy"),"")</f>
        <v>6/24/2024</v>
      </c>
      <c r="C26" s="245">
        <f t="shared" si="3"/>
        <v>0</v>
      </c>
      <c r="D26" s="245">
        <f t="shared" si="3"/>
        <v>0</v>
      </c>
      <c r="E26" s="245">
        <f t="shared" si="3"/>
        <v>0</v>
      </c>
      <c r="F26" s="245">
        <f t="shared" si="3"/>
        <v>0</v>
      </c>
      <c r="G26" s="245">
        <f t="shared" si="3"/>
        <v>0</v>
      </c>
      <c r="H26" s="245">
        <f t="shared" si="3"/>
        <v>0</v>
      </c>
      <c r="I26" s="245">
        <f t="shared" si="3"/>
        <v>0</v>
      </c>
      <c r="J26" s="254">
        <f t="shared" si="3"/>
        <v>0</v>
      </c>
      <c r="K26" s="288"/>
      <c r="M26"/>
      <c r="N26"/>
      <c r="O26"/>
      <c r="P26"/>
      <c r="Q26"/>
      <c r="R26"/>
      <c r="S26"/>
      <c r="T26"/>
      <c r="U26"/>
      <c r="V26" s="205"/>
      <c r="W26" s="205"/>
      <c r="X26" s="205"/>
      <c r="Y26" s="205"/>
      <c r="Z26" s="205"/>
    </row>
    <row r="27" spans="1:26" ht="33" hidden="1" customHeight="1" x14ac:dyDescent="0.25">
      <c r="A27" s="249" t="str">
        <f t="shared" si="2"/>
        <v/>
      </c>
      <c r="B27" s="247" t="str" cm="1">
        <f t="array" ref="B27">IFERROR(TEXT(INDEX($M$1:M32,_xlfn.AGGREGATE(14,6,($M$1:M32&lt;&gt;"")*ROW($M$1:M32),1)),"m/d/yyyy"),"")</f>
        <v>6/24/2024</v>
      </c>
      <c r="C27" s="245">
        <f t="shared" si="3"/>
        <v>0</v>
      </c>
      <c r="D27" s="245">
        <f t="shared" si="3"/>
        <v>0</v>
      </c>
      <c r="E27" s="245">
        <f t="shared" si="3"/>
        <v>0</v>
      </c>
      <c r="F27" s="245">
        <f t="shared" si="3"/>
        <v>0</v>
      </c>
      <c r="G27" s="245">
        <f t="shared" si="3"/>
        <v>0</v>
      </c>
      <c r="H27" s="245">
        <f t="shared" si="3"/>
        <v>0</v>
      </c>
      <c r="I27" s="245">
        <f t="shared" si="3"/>
        <v>0</v>
      </c>
      <c r="J27" s="254">
        <f t="shared" si="3"/>
        <v>0</v>
      </c>
      <c r="K27" s="288"/>
      <c r="M27"/>
      <c r="N27"/>
      <c r="O27"/>
      <c r="P27"/>
      <c r="Q27"/>
      <c r="R27"/>
      <c r="S27"/>
      <c r="T27"/>
      <c r="U27"/>
      <c r="V27" s="205"/>
      <c r="W27" s="205"/>
      <c r="X27" s="205"/>
      <c r="Y27" s="205"/>
      <c r="Z27" s="205"/>
    </row>
    <row r="28" spans="1:26" ht="33" hidden="1" customHeight="1" x14ac:dyDescent="0.25">
      <c r="A28" s="249" t="str">
        <f t="shared" si="2"/>
        <v/>
      </c>
      <c r="B28" s="247" t="str" cm="1">
        <f t="array" ref="B28">IFERROR(TEXT(INDEX($M$1:M33,_xlfn.AGGREGATE(14,6,($M$1:M33&lt;&gt;"")*ROW($M$1:M33),1)),"m/d/yyyy"),"")</f>
        <v>6/24/2024</v>
      </c>
      <c r="C28" s="245">
        <f t="shared" si="3"/>
        <v>0</v>
      </c>
      <c r="D28" s="245">
        <f t="shared" si="3"/>
        <v>0</v>
      </c>
      <c r="E28" s="245">
        <f t="shared" si="3"/>
        <v>0</v>
      </c>
      <c r="F28" s="245">
        <f t="shared" si="3"/>
        <v>0</v>
      </c>
      <c r="G28" s="245">
        <f t="shared" si="3"/>
        <v>0</v>
      </c>
      <c r="H28" s="245">
        <f t="shared" si="3"/>
        <v>0</v>
      </c>
      <c r="I28" s="245">
        <f t="shared" si="3"/>
        <v>0</v>
      </c>
      <c r="J28" s="254">
        <f t="shared" si="3"/>
        <v>0</v>
      </c>
      <c r="K28" s="288"/>
      <c r="M28"/>
      <c r="N28"/>
      <c r="O28"/>
      <c r="P28"/>
      <c r="Q28"/>
      <c r="R28"/>
      <c r="S28"/>
      <c r="T28"/>
      <c r="U28"/>
      <c r="V28" s="205"/>
      <c r="W28" s="205"/>
      <c r="X28" s="205"/>
      <c r="Y28" s="205"/>
      <c r="Z28" s="205"/>
    </row>
    <row r="29" spans="1:26" ht="33" hidden="1" customHeight="1" x14ac:dyDescent="0.25">
      <c r="A29" s="249" t="str">
        <f t="shared" si="2"/>
        <v/>
      </c>
      <c r="B29" s="247" t="str" cm="1">
        <f t="array" ref="B29">IFERROR(TEXT(INDEX($M$1:M34,_xlfn.AGGREGATE(14,6,($M$1:M34&lt;&gt;"")*ROW($M$1:M34),1)),"m/d/yyyy"),"")</f>
        <v>6/24/2024</v>
      </c>
      <c r="C29" s="245">
        <f t="shared" si="3"/>
        <v>0</v>
      </c>
      <c r="D29" s="245">
        <f t="shared" si="3"/>
        <v>0</v>
      </c>
      <c r="E29" s="245">
        <f t="shared" si="3"/>
        <v>0</v>
      </c>
      <c r="F29" s="245">
        <f t="shared" si="3"/>
        <v>0</v>
      </c>
      <c r="G29" s="245">
        <f t="shared" si="3"/>
        <v>0</v>
      </c>
      <c r="H29" s="245">
        <f t="shared" si="3"/>
        <v>0</v>
      </c>
      <c r="I29" s="245">
        <f t="shared" si="3"/>
        <v>0</v>
      </c>
      <c r="J29" s="254">
        <f t="shared" si="3"/>
        <v>0</v>
      </c>
      <c r="K29" s="288"/>
      <c r="M29"/>
      <c r="N29"/>
      <c r="O29"/>
      <c r="P29"/>
      <c r="Q29"/>
      <c r="R29"/>
      <c r="S29"/>
      <c r="T29"/>
      <c r="U29"/>
      <c r="V29" s="205"/>
      <c r="W29" s="205"/>
      <c r="X29" s="205"/>
      <c r="Y29" s="205"/>
      <c r="Z29" s="205"/>
    </row>
    <row r="30" spans="1:26" ht="33" hidden="1" customHeight="1" x14ac:dyDescent="0.25">
      <c r="A30" s="249" t="str">
        <f t="shared" si="2"/>
        <v/>
      </c>
      <c r="B30" s="247" t="str" cm="1">
        <f t="array" ref="B30">IFERROR(TEXT(INDEX($M$1:M35,_xlfn.AGGREGATE(14,6,($M$1:M35&lt;&gt;"")*ROW($M$1:M35),1)),"m/d/yyyy"),"")</f>
        <v>6/24/2024</v>
      </c>
      <c r="C30" s="245">
        <f t="shared" si="3"/>
        <v>0</v>
      </c>
      <c r="D30" s="245">
        <f t="shared" si="3"/>
        <v>0</v>
      </c>
      <c r="E30" s="245">
        <f t="shared" si="3"/>
        <v>0</v>
      </c>
      <c r="F30" s="245">
        <f t="shared" si="3"/>
        <v>0</v>
      </c>
      <c r="G30" s="245">
        <f t="shared" si="3"/>
        <v>0</v>
      </c>
      <c r="H30" s="245">
        <f t="shared" si="3"/>
        <v>0</v>
      </c>
      <c r="I30" s="245">
        <f t="shared" si="3"/>
        <v>0</v>
      </c>
      <c r="J30" s="254">
        <f t="shared" si="3"/>
        <v>0</v>
      </c>
      <c r="K30" s="288"/>
      <c r="M30"/>
      <c r="N30"/>
      <c r="O30"/>
      <c r="P30"/>
      <c r="Q30"/>
      <c r="R30"/>
      <c r="S30"/>
      <c r="T30"/>
      <c r="U30"/>
      <c r="V30" s="205"/>
      <c r="W30" s="205"/>
      <c r="X30" s="205"/>
      <c r="Y30" s="205"/>
      <c r="Z30" s="205"/>
    </row>
    <row r="31" spans="1:26" ht="33" hidden="1" customHeight="1" x14ac:dyDescent="0.25">
      <c r="A31" s="249" t="str">
        <f t="shared" si="2"/>
        <v/>
      </c>
      <c r="B31" s="247" t="str" cm="1">
        <f t="array" ref="B31">IFERROR(TEXT(INDEX($M$1:M36,_xlfn.AGGREGATE(14,6,($M$1:M36&lt;&gt;"")*ROW($M$1:M36),1)),"m/d/yyyy"),"")</f>
        <v>6/24/2024</v>
      </c>
      <c r="C31" s="245">
        <f t="shared" ref="C31:I31" si="4">N36</f>
        <v>0</v>
      </c>
      <c r="D31" s="245">
        <f t="shared" si="4"/>
        <v>0</v>
      </c>
      <c r="E31" s="245">
        <f t="shared" si="4"/>
        <v>0</v>
      </c>
      <c r="F31" s="245">
        <f t="shared" si="4"/>
        <v>0</v>
      </c>
      <c r="G31" s="245">
        <f t="shared" si="4"/>
        <v>0</v>
      </c>
      <c r="H31" s="245">
        <f t="shared" si="4"/>
        <v>0</v>
      </c>
      <c r="I31" s="245">
        <f t="shared" si="4"/>
        <v>0</v>
      </c>
      <c r="J31" s="254">
        <f t="shared" ref="J31:J35" si="5">U36</f>
        <v>0</v>
      </c>
      <c r="K31" s="288"/>
      <c r="M31"/>
      <c r="N31"/>
      <c r="O31"/>
      <c r="P31"/>
      <c r="Q31"/>
      <c r="R31"/>
      <c r="S31"/>
      <c r="T31"/>
      <c r="U31"/>
      <c r="V31" s="205"/>
      <c r="W31" s="205"/>
      <c r="X31" s="205"/>
      <c r="Y31" s="205"/>
      <c r="Z31" s="205"/>
    </row>
    <row r="32" spans="1:26" ht="33" hidden="1" customHeight="1" x14ac:dyDescent="0.25">
      <c r="A32" s="249" t="str">
        <f t="shared" si="2"/>
        <v/>
      </c>
      <c r="B32" s="247" t="str" cm="1">
        <f t="array" ref="B32">IFERROR(TEXT(INDEX($M$1:M37,_xlfn.AGGREGATE(14,6,($M$1:M37&lt;&gt;"")*ROW($M$1:M37),1)),"m/d/yyyy"),"")</f>
        <v>6/24/2024</v>
      </c>
      <c r="C32" s="245">
        <f t="shared" ref="C32:I35" si="6">N37</f>
        <v>0</v>
      </c>
      <c r="D32" s="245">
        <f t="shared" si="6"/>
        <v>0</v>
      </c>
      <c r="E32" s="245">
        <f t="shared" si="6"/>
        <v>0</v>
      </c>
      <c r="F32" s="245">
        <f t="shared" si="6"/>
        <v>0</v>
      </c>
      <c r="G32" s="245">
        <f t="shared" si="6"/>
        <v>0</v>
      </c>
      <c r="H32" s="245">
        <f t="shared" si="6"/>
        <v>0</v>
      </c>
      <c r="I32" s="245">
        <f t="shared" si="6"/>
        <v>0</v>
      </c>
      <c r="J32" s="254">
        <f t="shared" si="5"/>
        <v>0</v>
      </c>
      <c r="K32" s="288"/>
      <c r="M32"/>
      <c r="N32"/>
      <c r="O32"/>
      <c r="P32"/>
      <c r="Q32"/>
      <c r="R32"/>
      <c r="S32"/>
      <c r="T32"/>
      <c r="U32"/>
      <c r="V32" s="205"/>
      <c r="W32" s="205"/>
      <c r="X32" s="205"/>
      <c r="Y32" s="205"/>
      <c r="Z32" s="205"/>
    </row>
    <row r="33" spans="1:26" ht="33" hidden="1" customHeight="1" x14ac:dyDescent="0.25">
      <c r="A33" s="249" t="str">
        <f t="shared" si="2"/>
        <v/>
      </c>
      <c r="B33" s="247" t="str" cm="1">
        <f t="array" ref="B33">IFERROR(TEXT(INDEX($M$1:M38,_xlfn.AGGREGATE(14,6,($M$1:M38&lt;&gt;"")*ROW($M$1:M38),1)),"m/d/yyyy"),"")</f>
        <v>6/24/2024</v>
      </c>
      <c r="C33" s="245">
        <f t="shared" si="6"/>
        <v>0</v>
      </c>
      <c r="D33" s="245">
        <f t="shared" si="6"/>
        <v>0</v>
      </c>
      <c r="E33" s="245">
        <f t="shared" si="6"/>
        <v>0</v>
      </c>
      <c r="F33" s="245">
        <f t="shared" si="6"/>
        <v>0</v>
      </c>
      <c r="G33" s="245">
        <f t="shared" si="6"/>
        <v>0</v>
      </c>
      <c r="H33" s="245">
        <f t="shared" si="6"/>
        <v>0</v>
      </c>
      <c r="I33" s="245">
        <f t="shared" si="6"/>
        <v>0</v>
      </c>
      <c r="J33" s="254">
        <f t="shared" si="5"/>
        <v>0</v>
      </c>
      <c r="K33" s="288"/>
      <c r="M33"/>
      <c r="N33"/>
      <c r="O33"/>
      <c r="P33"/>
      <c r="Q33"/>
      <c r="R33"/>
      <c r="S33"/>
      <c r="T33"/>
      <c r="U33"/>
      <c r="V33" s="205"/>
      <c r="W33" s="205"/>
      <c r="X33" s="205"/>
      <c r="Y33" s="205"/>
      <c r="Z33" s="205"/>
    </row>
    <row r="34" spans="1:26" ht="33" hidden="1" customHeight="1" x14ac:dyDescent="0.25">
      <c r="A34" s="249" t="str">
        <f t="shared" si="2"/>
        <v/>
      </c>
      <c r="B34" s="247" t="str" cm="1">
        <f t="array" ref="B34">IFERROR(TEXT(INDEX($M$1:M39,_xlfn.AGGREGATE(14,6,($M$1:M39&lt;&gt;"")*ROW($M$1:M39),1)),"m/d/yyyy"),"")</f>
        <v>6/24/2024</v>
      </c>
      <c r="C34" s="245">
        <f t="shared" si="6"/>
        <v>0</v>
      </c>
      <c r="D34" s="245">
        <f t="shared" si="6"/>
        <v>0</v>
      </c>
      <c r="E34" s="245">
        <f t="shared" si="6"/>
        <v>0</v>
      </c>
      <c r="F34" s="245">
        <f t="shared" si="6"/>
        <v>0</v>
      </c>
      <c r="G34" s="245">
        <f t="shared" si="6"/>
        <v>0</v>
      </c>
      <c r="H34" s="245">
        <f t="shared" si="6"/>
        <v>0</v>
      </c>
      <c r="I34" s="245">
        <f t="shared" si="6"/>
        <v>0</v>
      </c>
      <c r="J34" s="254">
        <f t="shared" si="5"/>
        <v>0</v>
      </c>
      <c r="K34" s="288"/>
      <c r="M34"/>
      <c r="N34"/>
      <c r="O34"/>
      <c r="P34"/>
      <c r="Q34"/>
      <c r="R34"/>
      <c r="S34"/>
      <c r="T34"/>
      <c r="U34"/>
      <c r="V34" s="205"/>
      <c r="W34" s="205"/>
      <c r="X34" s="205"/>
      <c r="Y34" s="205"/>
      <c r="Z34" s="205"/>
    </row>
    <row r="35" spans="1:26" ht="33" hidden="1" customHeight="1" thickBot="1" x14ac:dyDescent="0.3">
      <c r="A35" s="259" t="str">
        <f t="shared" si="2"/>
        <v/>
      </c>
      <c r="B35" s="260" t="str" cm="1">
        <f t="array" ref="B35">IFERROR(TEXT(INDEX($M$1:M40,_xlfn.AGGREGATE(14,6,($M$1:M40&lt;&gt;"")*ROW($M$1:M40),1)),"m/d/yyyy"),"")</f>
        <v>6/24/2024</v>
      </c>
      <c r="C35" s="261">
        <f t="shared" si="6"/>
        <v>0</v>
      </c>
      <c r="D35" s="261">
        <f t="shared" si="6"/>
        <v>0</v>
      </c>
      <c r="E35" s="261">
        <f t="shared" si="6"/>
        <v>0</v>
      </c>
      <c r="F35" s="261">
        <f t="shared" si="6"/>
        <v>0</v>
      </c>
      <c r="G35" s="261">
        <f t="shared" si="6"/>
        <v>0</v>
      </c>
      <c r="H35" s="261">
        <f t="shared" si="6"/>
        <v>0</v>
      </c>
      <c r="I35" s="261">
        <f t="shared" si="6"/>
        <v>0</v>
      </c>
      <c r="J35" s="262">
        <f t="shared" si="5"/>
        <v>0</v>
      </c>
      <c r="K35" s="288"/>
      <c r="M35"/>
      <c r="N35"/>
      <c r="O35"/>
      <c r="P35"/>
      <c r="Q35"/>
      <c r="R35"/>
      <c r="S35"/>
      <c r="T35"/>
      <c r="U35"/>
      <c r="V35" s="205"/>
      <c r="W35" s="205"/>
      <c r="X35" s="205"/>
      <c r="Y35" s="205"/>
      <c r="Z35" s="205"/>
    </row>
    <row r="36" spans="1:26" ht="33" customHeight="1" thickBot="1" x14ac:dyDescent="0.3">
      <c r="A36" s="263"/>
      <c r="B36" s="264"/>
      <c r="C36" s="265"/>
      <c r="D36" s="266"/>
      <c r="E36" s="266"/>
      <c r="F36" s="266"/>
      <c r="G36" s="266"/>
      <c r="H36" s="266"/>
      <c r="I36" s="267" t="s">
        <v>106</v>
      </c>
      <c r="J36" s="268">
        <f>SUM(J12:J35)</f>
        <v>122661.14</v>
      </c>
      <c r="K36" s="288"/>
      <c r="M36"/>
      <c r="N36"/>
      <c r="O36"/>
      <c r="P36"/>
      <c r="Q36"/>
      <c r="R36"/>
      <c r="S36"/>
      <c r="T36"/>
      <c r="U36"/>
      <c r="V36" s="205"/>
      <c r="W36" s="205"/>
      <c r="X36" s="205"/>
      <c r="Y36" s="205"/>
      <c r="Z36" s="205"/>
    </row>
    <row r="37" spans="1:26" x14ac:dyDescent="0.25">
      <c r="A37" s="290"/>
      <c r="B37" s="291"/>
      <c r="C37" s="291"/>
      <c r="D37" s="291"/>
      <c r="E37" s="291"/>
      <c r="F37" s="291"/>
      <c r="G37" s="291"/>
      <c r="H37" s="291"/>
      <c r="I37" s="292"/>
      <c r="J37" s="293"/>
      <c r="K37" s="288"/>
      <c r="M37"/>
      <c r="N37"/>
      <c r="O37"/>
      <c r="P37"/>
      <c r="Q37"/>
      <c r="R37"/>
      <c r="S37"/>
      <c r="T37"/>
      <c r="U37"/>
      <c r="V37" s="205"/>
      <c r="W37" s="205"/>
      <c r="X37" s="205"/>
      <c r="Y37" s="205"/>
      <c r="Z37" s="205"/>
    </row>
    <row r="38" spans="1:26" ht="16.5" x14ac:dyDescent="0.25">
      <c r="A38" s="481" t="s">
        <v>1298</v>
      </c>
      <c r="B38" s="482"/>
      <c r="C38" s="482"/>
      <c r="D38" s="482"/>
      <c r="E38" s="482"/>
      <c r="F38" s="482"/>
      <c r="G38" s="482"/>
      <c r="H38" s="482"/>
      <c r="I38" s="482"/>
      <c r="J38" s="483"/>
      <c r="K38" s="288"/>
      <c r="M38"/>
      <c r="N38"/>
      <c r="O38"/>
      <c r="P38"/>
      <c r="Q38"/>
      <c r="R38"/>
      <c r="S38"/>
      <c r="T38"/>
      <c r="U38"/>
      <c r="V38" s="205"/>
      <c r="W38" s="205"/>
      <c r="X38" s="205"/>
      <c r="Y38" s="205"/>
      <c r="Z38" s="205"/>
    </row>
    <row r="39" spans="1:26" ht="16.5" hidden="1" x14ac:dyDescent="0.25">
      <c r="A39" s="294"/>
      <c r="B39" s="295"/>
      <c r="C39" s="295"/>
      <c r="D39" s="295"/>
      <c r="E39" s="295"/>
      <c r="F39" s="295"/>
      <c r="G39" s="295"/>
      <c r="H39" s="295"/>
      <c r="I39" s="296"/>
      <c r="J39" s="297"/>
      <c r="K39" s="288"/>
      <c r="M39"/>
      <c r="N39"/>
      <c r="O39"/>
      <c r="P39"/>
      <c r="Q39"/>
      <c r="R39"/>
      <c r="S39"/>
      <c r="T39"/>
      <c r="U39"/>
      <c r="V39" s="205"/>
      <c r="W39" s="205"/>
      <c r="X39" s="205"/>
      <c r="Y39" s="205"/>
      <c r="Z39" s="205"/>
    </row>
    <row r="40" spans="1:26" ht="16.5" x14ac:dyDescent="0.25">
      <c r="A40" s="298"/>
      <c r="B40" s="299"/>
      <c r="C40" s="484" t="s">
        <v>1299</v>
      </c>
      <c r="D40" s="484"/>
      <c r="E40" s="484"/>
      <c r="F40" s="484"/>
      <c r="G40" s="484"/>
      <c r="H40" s="484"/>
      <c r="I40" s="484"/>
      <c r="J40" s="300"/>
      <c r="K40" s="288"/>
      <c r="M40"/>
      <c r="N40"/>
      <c r="O40"/>
      <c r="P40"/>
      <c r="Q40"/>
      <c r="R40"/>
      <c r="S40"/>
      <c r="T40"/>
      <c r="U40"/>
      <c r="V40" s="205"/>
      <c r="W40" s="205"/>
      <c r="X40" s="205"/>
      <c r="Y40" s="205"/>
      <c r="Z40" s="205"/>
    </row>
    <row r="41" spans="1:26" ht="16.5" x14ac:dyDescent="0.25">
      <c r="A41" s="485" t="s">
        <v>1480</v>
      </c>
      <c r="B41" s="484"/>
      <c r="C41" s="484"/>
      <c r="D41" s="484"/>
      <c r="E41" s="484"/>
      <c r="F41" s="484"/>
      <c r="G41" s="484"/>
      <c r="H41" s="484"/>
      <c r="I41" s="484"/>
      <c r="J41" s="486"/>
      <c r="K41" s="288"/>
      <c r="M41"/>
      <c r="N41"/>
      <c r="O41"/>
      <c r="P41"/>
      <c r="Q41"/>
      <c r="R41"/>
      <c r="S41"/>
      <c r="T41"/>
      <c r="U41"/>
      <c r="V41" s="205"/>
      <c r="W41" s="205"/>
      <c r="X41" s="205"/>
      <c r="Y41" s="205"/>
      <c r="Z41" s="205"/>
    </row>
    <row r="42" spans="1:26" ht="16.5" x14ac:dyDescent="0.25">
      <c r="A42" s="294"/>
      <c r="B42" s="295"/>
      <c r="C42" s="295"/>
      <c r="D42" s="295"/>
      <c r="E42" s="295"/>
      <c r="F42" s="295"/>
      <c r="G42" s="295"/>
      <c r="H42" s="295"/>
      <c r="I42" s="296"/>
      <c r="J42" s="297"/>
      <c r="K42" s="288"/>
      <c r="M42"/>
      <c r="N42"/>
      <c r="O42"/>
      <c r="P42"/>
      <c r="Q42"/>
      <c r="R42"/>
      <c r="S42"/>
      <c r="T42"/>
      <c r="U42"/>
      <c r="V42" s="205"/>
      <c r="W42" s="205"/>
      <c r="X42" s="205"/>
      <c r="Y42" s="205"/>
      <c r="Z42" s="205"/>
    </row>
    <row r="43" spans="1:26" s="207" customFormat="1" ht="16.5" x14ac:dyDescent="0.25">
      <c r="A43" s="504" t="s">
        <v>1310</v>
      </c>
      <c r="B43" s="505"/>
      <c r="C43" s="505"/>
      <c r="D43" s="505"/>
      <c r="E43" s="505"/>
      <c r="F43" s="505"/>
      <c r="G43" s="505"/>
      <c r="H43" s="505"/>
      <c r="I43" s="505"/>
      <c r="J43" s="506"/>
      <c r="K43" s="301"/>
      <c r="M43"/>
      <c r="N43"/>
      <c r="O43"/>
      <c r="P43"/>
      <c r="Q43"/>
      <c r="R43"/>
      <c r="S43"/>
      <c r="T43"/>
      <c r="U43"/>
      <c r="V43" s="205"/>
      <c r="W43" s="205"/>
      <c r="X43" s="205"/>
      <c r="Y43" s="205"/>
      <c r="Z43" s="205"/>
    </row>
    <row r="44" spans="1:26" s="207" customFormat="1" ht="16.5" x14ac:dyDescent="0.25">
      <c r="A44" s="487" t="s">
        <v>1300</v>
      </c>
      <c r="B44" s="488"/>
      <c r="C44" s="488"/>
      <c r="D44" s="488"/>
      <c r="E44" s="488"/>
      <c r="F44" s="488"/>
      <c r="G44" s="488"/>
      <c r="H44" s="488"/>
      <c r="I44" s="488"/>
      <c r="J44" s="489"/>
      <c r="K44" s="301"/>
      <c r="M44"/>
      <c r="N44"/>
      <c r="O44"/>
      <c r="P44"/>
      <c r="Q44"/>
      <c r="R44"/>
      <c r="S44"/>
      <c r="T44"/>
      <c r="U44"/>
      <c r="V44" s="205"/>
      <c r="W44" s="205"/>
      <c r="X44" s="205"/>
      <c r="Y44" s="205"/>
      <c r="Z44" s="205"/>
    </row>
    <row r="45" spans="1:26" s="207" customFormat="1" ht="16.5" x14ac:dyDescent="0.25">
      <c r="A45" s="302"/>
      <c r="B45" s="303"/>
      <c r="C45" s="303"/>
      <c r="D45" s="303"/>
      <c r="E45" s="303"/>
      <c r="F45" s="303"/>
      <c r="G45" s="303"/>
      <c r="H45" s="303"/>
      <c r="I45" s="304"/>
      <c r="J45" s="305"/>
      <c r="K45" s="301"/>
      <c r="M45"/>
      <c r="N45"/>
      <c r="O45"/>
      <c r="P45"/>
      <c r="Q45"/>
      <c r="R45"/>
      <c r="S45"/>
      <c r="T45"/>
      <c r="U45"/>
      <c r="V45" s="205"/>
      <c r="W45" s="205"/>
      <c r="X45" s="205"/>
      <c r="Y45" s="205"/>
      <c r="Z45" s="205"/>
    </row>
    <row r="46" spans="1:26" s="207" customFormat="1" ht="16.5" x14ac:dyDescent="0.25">
      <c r="A46" s="306"/>
      <c r="B46" s="301"/>
      <c r="C46" s="301"/>
      <c r="D46" s="499" t="s">
        <v>1429</v>
      </c>
      <c r="E46" s="499"/>
      <c r="F46" s="499"/>
      <c r="G46" s="499"/>
      <c r="H46" s="498">
        <v>45473</v>
      </c>
      <c r="I46" s="498"/>
      <c r="J46" s="307"/>
      <c r="K46" s="301"/>
      <c r="M46"/>
      <c r="N46"/>
      <c r="O46"/>
      <c r="P46"/>
      <c r="Q46"/>
      <c r="R46"/>
      <c r="S46"/>
      <c r="T46"/>
      <c r="U46"/>
      <c r="V46" s="205"/>
      <c r="W46" s="205"/>
      <c r="X46" s="205"/>
      <c r="Y46" s="205"/>
      <c r="Z46" s="205"/>
    </row>
    <row r="47" spans="1:26" s="207" customFormat="1" ht="17.25" thickBot="1" x14ac:dyDescent="0.3">
      <c r="A47" s="308"/>
      <c r="B47" s="309"/>
      <c r="C47" s="309"/>
      <c r="D47" s="497" t="s">
        <v>1430</v>
      </c>
      <c r="E47" s="497"/>
      <c r="F47" s="497"/>
      <c r="G47" s="497"/>
      <c r="H47" s="496" t="s">
        <v>1431</v>
      </c>
      <c r="I47" s="496"/>
      <c r="J47" s="310"/>
      <c r="K47" s="301"/>
      <c r="M47"/>
      <c r="N47"/>
      <c r="O47"/>
      <c r="P47"/>
      <c r="Q47"/>
      <c r="R47"/>
      <c r="S47"/>
      <c r="T47"/>
      <c r="U47"/>
      <c r="V47" s="205"/>
      <c r="W47" s="205"/>
      <c r="X47" s="205"/>
      <c r="Y47" s="205"/>
      <c r="Z47" s="205"/>
    </row>
    <row r="48" spans="1:26" s="207" customFormat="1" ht="16.5" x14ac:dyDescent="0.25">
      <c r="A48" s="204"/>
      <c r="B48" s="204"/>
      <c r="C48" s="204"/>
      <c r="D48" s="204"/>
      <c r="E48" s="204"/>
      <c r="F48" s="204"/>
      <c r="G48" s="204"/>
      <c r="H48" s="204"/>
      <c r="I48" s="208"/>
      <c r="J48" s="209"/>
      <c r="M48"/>
      <c r="N48"/>
      <c r="O48"/>
      <c r="P48"/>
      <c r="Q48"/>
      <c r="R48"/>
      <c r="S48"/>
      <c r="T48"/>
      <c r="U48"/>
      <c r="V48" s="205"/>
      <c r="W48" s="205"/>
      <c r="X48" s="205"/>
      <c r="Y48" s="205"/>
      <c r="Z48" s="205"/>
    </row>
    <row r="49" spans="1:26" s="195" customFormat="1" x14ac:dyDescent="0.25">
      <c r="A49" s="204"/>
      <c r="B49" s="204"/>
      <c r="C49" s="204"/>
      <c r="D49" s="204"/>
      <c r="E49" s="204"/>
      <c r="F49" s="204"/>
      <c r="G49" s="204"/>
      <c r="H49" s="204"/>
      <c r="I49" s="208"/>
      <c r="J49" s="209"/>
      <c r="M49"/>
      <c r="N49"/>
      <c r="O49"/>
      <c r="P49"/>
      <c r="Q49"/>
      <c r="R49"/>
      <c r="S49"/>
      <c r="T49"/>
      <c r="U49"/>
      <c r="V49" s="205"/>
      <c r="W49" s="205"/>
      <c r="X49" s="205"/>
      <c r="Y49" s="205"/>
      <c r="Z49" s="205"/>
    </row>
    <row r="50" spans="1:26" s="195" customFormat="1" x14ac:dyDescent="0.25">
      <c r="A50" s="204"/>
      <c r="B50" s="204"/>
      <c r="C50" s="204"/>
      <c r="D50" s="204"/>
      <c r="E50" s="204"/>
      <c r="F50" s="204"/>
      <c r="G50" s="204"/>
      <c r="H50" s="204"/>
      <c r="I50" s="208"/>
      <c r="J50" s="209"/>
      <c r="M50"/>
      <c r="N50"/>
      <c r="O50"/>
      <c r="P50"/>
      <c r="Q50"/>
      <c r="R50"/>
      <c r="S50"/>
      <c r="T50"/>
      <c r="U50"/>
      <c r="V50" s="205"/>
      <c r="W50" s="205"/>
      <c r="X50" s="205"/>
      <c r="Y50" s="205"/>
      <c r="Z50" s="205"/>
    </row>
    <row r="51" spans="1:26" s="195" customFormat="1" x14ac:dyDescent="0.25">
      <c r="A51" s="204"/>
      <c r="B51" s="204"/>
      <c r="C51" s="204"/>
      <c r="D51" s="204"/>
      <c r="E51" s="204"/>
      <c r="F51" s="204"/>
      <c r="G51" s="204"/>
      <c r="H51" s="204"/>
      <c r="I51" s="208"/>
      <c r="J51" s="209"/>
      <c r="M51"/>
      <c r="N51"/>
      <c r="O51"/>
      <c r="P51"/>
      <c r="Q51"/>
      <c r="R51"/>
      <c r="S51"/>
      <c r="T51"/>
      <c r="U51"/>
      <c r="V51" s="205"/>
      <c r="W51" s="205"/>
      <c r="X51" s="205"/>
      <c r="Y51" s="205"/>
      <c r="Z51" s="205"/>
    </row>
    <row r="52" spans="1:26" s="195" customFormat="1" x14ac:dyDescent="0.25">
      <c r="A52" s="204"/>
      <c r="B52" s="204"/>
      <c r="C52" s="204"/>
      <c r="D52" s="204"/>
      <c r="E52" s="204"/>
      <c r="F52" s="204"/>
      <c r="G52" s="204"/>
      <c r="H52" s="204"/>
      <c r="I52" s="208"/>
      <c r="J52" s="209"/>
      <c r="M52"/>
      <c r="N52"/>
      <c r="O52"/>
      <c r="P52"/>
      <c r="Q52"/>
      <c r="R52"/>
      <c r="S52"/>
      <c r="T52"/>
      <c r="U52"/>
      <c r="V52" s="205"/>
      <c r="W52" s="205"/>
      <c r="X52" s="205"/>
      <c r="Y52" s="205"/>
      <c r="Z52" s="205"/>
    </row>
    <row r="53" spans="1:26" x14ac:dyDescent="0.25">
      <c r="M53"/>
      <c r="N53"/>
      <c r="O53"/>
      <c r="P53"/>
      <c r="Q53"/>
      <c r="R53"/>
      <c r="S53"/>
      <c r="T53"/>
      <c r="U53"/>
      <c r="V53" s="205"/>
      <c r="W53" s="205"/>
      <c r="X53" s="205"/>
      <c r="Y53" s="205"/>
      <c r="Z53" s="205"/>
    </row>
    <row r="54" spans="1:26" x14ac:dyDescent="0.25">
      <c r="M54"/>
      <c r="N54"/>
      <c r="O54"/>
      <c r="P54"/>
      <c r="Q54"/>
      <c r="R54"/>
      <c r="S54"/>
      <c r="T54"/>
      <c r="U54"/>
      <c r="V54" s="205"/>
      <c r="W54" s="205"/>
      <c r="X54" s="205"/>
      <c r="Y54" s="205"/>
      <c r="Z54" s="205"/>
    </row>
    <row r="55" spans="1:26" x14ac:dyDescent="0.25">
      <c r="M55"/>
      <c r="N55"/>
      <c r="O55"/>
      <c r="P55"/>
      <c r="Q55"/>
      <c r="R55"/>
      <c r="S55"/>
      <c r="T55"/>
      <c r="U55"/>
      <c r="V55" s="205"/>
      <c r="W55" s="205"/>
      <c r="X55" s="205"/>
      <c r="Y55" s="205"/>
      <c r="Z55" s="205"/>
    </row>
    <row r="56" spans="1:26" x14ac:dyDescent="0.25">
      <c r="M56"/>
      <c r="N56"/>
      <c r="O56"/>
      <c r="P56"/>
      <c r="Q56"/>
      <c r="R56"/>
      <c r="S56"/>
      <c r="T56"/>
      <c r="U56"/>
      <c r="V56" s="205"/>
      <c r="W56" s="205"/>
      <c r="X56" s="205"/>
      <c r="Y56" s="205"/>
      <c r="Z56" s="205"/>
    </row>
    <row r="57" spans="1:26" x14ac:dyDescent="0.25">
      <c r="M57"/>
      <c r="N57"/>
      <c r="O57"/>
      <c r="P57"/>
      <c r="Q57"/>
      <c r="R57"/>
      <c r="S57"/>
      <c r="T57"/>
      <c r="U57"/>
      <c r="V57" s="205"/>
      <c r="W57" s="205"/>
      <c r="X57" s="205"/>
      <c r="Y57" s="205"/>
      <c r="Z57" s="205"/>
    </row>
    <row r="58" spans="1:26" x14ac:dyDescent="0.25">
      <c r="M58"/>
      <c r="N58"/>
      <c r="O58"/>
      <c r="P58"/>
      <c r="Q58"/>
      <c r="R58"/>
      <c r="S58"/>
      <c r="T58"/>
      <c r="U58"/>
      <c r="V58" s="205"/>
      <c r="W58" s="205"/>
      <c r="X58" s="205"/>
      <c r="Y58" s="205"/>
      <c r="Z58" s="205"/>
    </row>
    <row r="59" spans="1:26" x14ac:dyDescent="0.25">
      <c r="M59"/>
      <c r="N59"/>
      <c r="O59"/>
      <c r="P59"/>
      <c r="Q59"/>
      <c r="R59"/>
      <c r="S59"/>
      <c r="T59"/>
      <c r="U59"/>
      <c r="V59" s="205"/>
      <c r="W59" s="205"/>
      <c r="X59" s="205"/>
      <c r="Y59" s="205"/>
      <c r="Z59" s="205"/>
    </row>
    <row r="60" spans="1:26" x14ac:dyDescent="0.25">
      <c r="M60"/>
      <c r="N60"/>
      <c r="O60"/>
      <c r="P60"/>
      <c r="Q60"/>
      <c r="R60"/>
      <c r="S60"/>
      <c r="T60"/>
      <c r="U60"/>
      <c r="V60" s="205"/>
      <c r="W60" s="205"/>
      <c r="X60" s="205"/>
      <c r="Y60" s="205"/>
      <c r="Z60" s="205"/>
    </row>
    <row r="61" spans="1:26" x14ac:dyDescent="0.25">
      <c r="M61"/>
      <c r="N61"/>
      <c r="O61"/>
      <c r="P61"/>
      <c r="Q61"/>
      <c r="R61"/>
      <c r="S61"/>
      <c r="T61"/>
      <c r="U61"/>
      <c r="V61" s="205"/>
      <c r="W61" s="205"/>
      <c r="X61" s="205"/>
      <c r="Y61" s="205"/>
      <c r="Z61" s="205"/>
    </row>
    <row r="62" spans="1:26" x14ac:dyDescent="0.25">
      <c r="M62"/>
      <c r="N62"/>
      <c r="O62"/>
      <c r="P62"/>
      <c r="Q62"/>
      <c r="R62"/>
      <c r="S62"/>
      <c r="T62"/>
      <c r="U62"/>
      <c r="V62" s="205"/>
      <c r="W62" s="205"/>
      <c r="X62" s="205"/>
      <c r="Y62" s="205"/>
      <c r="Z62" s="205"/>
    </row>
    <row r="63" spans="1:26" x14ac:dyDescent="0.25">
      <c r="M63"/>
      <c r="N63"/>
      <c r="O63"/>
      <c r="P63"/>
      <c r="Q63"/>
      <c r="R63"/>
      <c r="S63"/>
      <c r="T63"/>
      <c r="U63"/>
      <c r="V63" s="205"/>
      <c r="W63" s="205"/>
      <c r="X63" s="205"/>
      <c r="Y63" s="205"/>
      <c r="Z63" s="205"/>
    </row>
    <row r="64" spans="1:26" x14ac:dyDescent="0.25">
      <c r="M64"/>
      <c r="N64"/>
      <c r="O64"/>
      <c r="P64"/>
      <c r="Q64"/>
      <c r="R64"/>
      <c r="S64"/>
      <c r="T64"/>
      <c r="U64"/>
      <c r="V64" s="205"/>
      <c r="W64" s="205"/>
      <c r="X64" s="205"/>
      <c r="Y64" s="205"/>
      <c r="Z64" s="205"/>
    </row>
    <row r="65" spans="13:26" x14ac:dyDescent="0.25">
      <c r="M65"/>
      <c r="N65"/>
      <c r="O65"/>
      <c r="P65"/>
      <c r="Q65"/>
      <c r="R65"/>
      <c r="S65"/>
      <c r="T65"/>
      <c r="U65"/>
      <c r="V65" s="205"/>
      <c r="W65" s="205"/>
      <c r="X65" s="205"/>
      <c r="Y65" s="205"/>
      <c r="Z65" s="205"/>
    </row>
    <row r="66" spans="13:26" x14ac:dyDescent="0.25">
      <c r="M66"/>
      <c r="N66"/>
      <c r="O66"/>
      <c r="P66"/>
      <c r="Q66"/>
      <c r="R66"/>
      <c r="S66"/>
      <c r="T66"/>
      <c r="U66"/>
      <c r="V66" s="205"/>
      <c r="W66" s="205"/>
      <c r="X66" s="205"/>
      <c r="Y66" s="205"/>
      <c r="Z66" s="205"/>
    </row>
    <row r="67" spans="13:26" x14ac:dyDescent="0.25">
      <c r="M67"/>
      <c r="N67"/>
      <c r="O67"/>
      <c r="P67"/>
      <c r="Q67"/>
      <c r="R67"/>
      <c r="S67"/>
      <c r="T67"/>
      <c r="U67"/>
      <c r="V67" s="205"/>
      <c r="W67" s="205"/>
      <c r="X67" s="205"/>
      <c r="Y67" s="205"/>
      <c r="Z67" s="205"/>
    </row>
    <row r="68" spans="13:26" x14ac:dyDescent="0.25">
      <c r="M68"/>
      <c r="N68"/>
      <c r="O68"/>
      <c r="P68"/>
      <c r="Q68"/>
      <c r="R68"/>
      <c r="S68"/>
      <c r="T68"/>
      <c r="U68"/>
      <c r="V68" s="205"/>
      <c r="W68" s="205"/>
      <c r="X68" s="205"/>
      <c r="Y68" s="205"/>
      <c r="Z68" s="205"/>
    </row>
    <row r="69" spans="13:26" x14ac:dyDescent="0.25">
      <c r="M69"/>
      <c r="N69"/>
      <c r="O69"/>
      <c r="P69"/>
      <c r="Q69"/>
      <c r="R69"/>
      <c r="S69"/>
      <c r="T69"/>
      <c r="U69"/>
      <c r="V69" s="205"/>
      <c r="W69" s="205"/>
      <c r="X69" s="205"/>
      <c r="Y69" s="205"/>
      <c r="Z69" s="205"/>
    </row>
    <row r="70" spans="13:26" x14ac:dyDescent="0.25">
      <c r="M70"/>
      <c r="N70"/>
      <c r="O70"/>
      <c r="P70"/>
      <c r="Q70"/>
      <c r="R70"/>
      <c r="S70"/>
      <c r="T70"/>
      <c r="U70"/>
      <c r="V70" s="205"/>
      <c r="W70" s="205"/>
      <c r="X70" s="205"/>
      <c r="Y70" s="205"/>
      <c r="Z70" s="205"/>
    </row>
    <row r="71" spans="13:26" x14ac:dyDescent="0.25">
      <c r="M71"/>
      <c r="N71"/>
      <c r="O71"/>
      <c r="P71"/>
      <c r="Q71"/>
      <c r="R71"/>
      <c r="S71"/>
      <c r="T71"/>
      <c r="U71"/>
      <c r="V71" s="205"/>
      <c r="W71" s="205"/>
      <c r="X71" s="205"/>
      <c r="Y71" s="205"/>
      <c r="Z71" s="205"/>
    </row>
    <row r="72" spans="13:26" x14ac:dyDescent="0.25">
      <c r="M72"/>
      <c r="N72"/>
      <c r="O72"/>
      <c r="P72"/>
      <c r="Q72"/>
      <c r="R72"/>
      <c r="S72"/>
      <c r="T72"/>
      <c r="U72"/>
      <c r="V72" s="205"/>
      <c r="W72" s="205"/>
      <c r="X72" s="205"/>
      <c r="Y72" s="205"/>
      <c r="Z72" s="205"/>
    </row>
    <row r="73" spans="13:26" x14ac:dyDescent="0.25">
      <c r="M73"/>
      <c r="N73"/>
      <c r="O73"/>
      <c r="P73"/>
      <c r="Q73"/>
      <c r="R73"/>
      <c r="S73"/>
      <c r="T73"/>
      <c r="U73"/>
      <c r="V73" s="205"/>
      <c r="W73" s="205"/>
      <c r="X73" s="205"/>
      <c r="Y73" s="205"/>
      <c r="Z73" s="205"/>
    </row>
    <row r="74" spans="13:26" x14ac:dyDescent="0.25">
      <c r="M74"/>
      <c r="N74"/>
      <c r="O74"/>
      <c r="P74"/>
      <c r="Q74"/>
      <c r="R74"/>
      <c r="S74"/>
      <c r="T74"/>
      <c r="U74"/>
      <c r="V74" s="205"/>
      <c r="W74" s="205"/>
      <c r="X74" s="205"/>
      <c r="Y74" s="205"/>
      <c r="Z74" s="205"/>
    </row>
    <row r="75" spans="13:26" x14ac:dyDescent="0.25">
      <c r="M75"/>
      <c r="N75"/>
      <c r="O75"/>
      <c r="P75"/>
      <c r="Q75"/>
      <c r="R75"/>
      <c r="S75"/>
      <c r="T75"/>
      <c r="U75"/>
      <c r="V75" s="205"/>
      <c r="W75" s="205"/>
      <c r="X75" s="205"/>
      <c r="Y75" s="205"/>
      <c r="Z75" s="205"/>
    </row>
    <row r="76" spans="13:26" x14ac:dyDescent="0.25">
      <c r="M76"/>
      <c r="N76"/>
      <c r="O76"/>
      <c r="P76"/>
      <c r="Q76"/>
      <c r="R76"/>
      <c r="S76"/>
      <c r="T76"/>
      <c r="U76"/>
      <c r="V76" s="205"/>
      <c r="W76" s="205"/>
      <c r="X76" s="205"/>
      <c r="Y76" s="205"/>
      <c r="Z76" s="205"/>
    </row>
    <row r="77" spans="13:26" x14ac:dyDescent="0.25">
      <c r="M77"/>
      <c r="N77"/>
      <c r="O77"/>
      <c r="P77"/>
      <c r="Q77"/>
      <c r="R77"/>
      <c r="S77"/>
      <c r="T77"/>
      <c r="U77"/>
      <c r="V77" s="205"/>
      <c r="W77" s="205"/>
      <c r="X77" s="205"/>
      <c r="Y77" s="205"/>
      <c r="Z77" s="205"/>
    </row>
    <row r="78" spans="13:26" x14ac:dyDescent="0.25">
      <c r="M78"/>
      <c r="N78"/>
      <c r="O78"/>
      <c r="P78"/>
      <c r="Q78"/>
      <c r="R78"/>
      <c r="S78"/>
      <c r="T78"/>
      <c r="U78"/>
      <c r="V78" s="205"/>
      <c r="W78" s="205"/>
      <c r="X78" s="205"/>
      <c r="Y78" s="205"/>
      <c r="Z78" s="205"/>
    </row>
    <row r="79" spans="13:26" x14ac:dyDescent="0.25">
      <c r="M79"/>
      <c r="N79"/>
      <c r="O79"/>
      <c r="P79"/>
      <c r="Q79"/>
      <c r="R79"/>
      <c r="S79"/>
      <c r="T79"/>
      <c r="U79"/>
      <c r="V79" s="205"/>
      <c r="W79" s="205"/>
      <c r="X79" s="205"/>
      <c r="Y79" s="205"/>
      <c r="Z79" s="205"/>
    </row>
    <row r="80" spans="13:26" x14ac:dyDescent="0.25">
      <c r="M80"/>
      <c r="N80"/>
      <c r="O80"/>
      <c r="P80"/>
      <c r="Q80"/>
      <c r="R80"/>
      <c r="S80"/>
      <c r="T80"/>
      <c r="U80"/>
      <c r="V80" s="205"/>
      <c r="W80" s="205"/>
      <c r="X80" s="205"/>
      <c r="Y80" s="205"/>
      <c r="Z80" s="205"/>
    </row>
    <row r="81" spans="13:26" x14ac:dyDescent="0.25">
      <c r="M81"/>
      <c r="N81"/>
      <c r="O81"/>
      <c r="P81"/>
      <c r="Q81"/>
      <c r="R81"/>
      <c r="S81"/>
      <c r="T81"/>
      <c r="U81"/>
      <c r="V81" s="205"/>
      <c r="W81" s="205"/>
      <c r="X81" s="205"/>
      <c r="Y81" s="205"/>
      <c r="Z81" s="205"/>
    </row>
    <row r="82" spans="13:26" x14ac:dyDescent="0.25">
      <c r="M82"/>
      <c r="N82"/>
      <c r="O82"/>
      <c r="P82"/>
      <c r="Q82"/>
      <c r="R82"/>
      <c r="S82"/>
      <c r="T82"/>
      <c r="U82"/>
      <c r="V82" s="205"/>
      <c r="W82" s="205"/>
      <c r="X82" s="205"/>
      <c r="Y82" s="205"/>
      <c r="Z82" s="205"/>
    </row>
    <row r="83" spans="13:26" x14ac:dyDescent="0.25">
      <c r="M83"/>
      <c r="N83"/>
      <c r="O83"/>
      <c r="P83"/>
      <c r="Q83"/>
      <c r="R83"/>
      <c r="S83"/>
      <c r="T83"/>
      <c r="U83"/>
      <c r="V83" s="205"/>
      <c r="W83" s="205"/>
      <c r="X83" s="205"/>
      <c r="Y83" s="205"/>
      <c r="Z83" s="205"/>
    </row>
    <row r="84" spans="13:26" x14ac:dyDescent="0.25">
      <c r="M84"/>
      <c r="N84"/>
      <c r="O84"/>
      <c r="P84"/>
      <c r="Q84"/>
      <c r="R84"/>
      <c r="S84"/>
      <c r="T84"/>
      <c r="U84"/>
      <c r="V84" s="205"/>
      <c r="W84" s="205"/>
      <c r="X84" s="205"/>
      <c r="Y84" s="205"/>
      <c r="Z84" s="205"/>
    </row>
    <row r="85" spans="13:26" x14ac:dyDescent="0.25">
      <c r="M85"/>
      <c r="N85"/>
      <c r="O85"/>
      <c r="P85"/>
      <c r="Q85"/>
      <c r="R85"/>
      <c r="S85"/>
      <c r="T85"/>
      <c r="U85"/>
      <c r="V85" s="205"/>
      <c r="W85" s="205"/>
      <c r="X85" s="205"/>
      <c r="Y85" s="205"/>
      <c r="Z85" s="205"/>
    </row>
    <row r="86" spans="13:26" x14ac:dyDescent="0.25">
      <c r="M86"/>
      <c r="N86"/>
      <c r="O86"/>
      <c r="P86"/>
      <c r="Q86"/>
      <c r="R86"/>
      <c r="S86"/>
      <c r="T86"/>
      <c r="U86"/>
      <c r="V86" s="205"/>
      <c r="W86" s="205"/>
      <c r="X86" s="205"/>
      <c r="Y86" s="205"/>
      <c r="Z86" s="205"/>
    </row>
    <row r="87" spans="13:26" x14ac:dyDescent="0.25">
      <c r="M87"/>
      <c r="N87"/>
      <c r="O87"/>
      <c r="P87"/>
      <c r="Q87"/>
      <c r="R87"/>
      <c r="S87"/>
      <c r="T87"/>
      <c r="U87"/>
      <c r="V87" s="205"/>
      <c r="W87" s="205"/>
      <c r="X87" s="205"/>
      <c r="Y87" s="205"/>
      <c r="Z87" s="205"/>
    </row>
    <row r="88" spans="13:26" x14ac:dyDescent="0.25">
      <c r="M88"/>
      <c r="N88"/>
      <c r="O88"/>
      <c r="P88"/>
      <c r="Q88"/>
      <c r="R88"/>
      <c r="S88"/>
      <c r="T88"/>
      <c r="U88"/>
      <c r="V88" s="205"/>
      <c r="W88" s="205"/>
      <c r="X88" s="205"/>
      <c r="Y88" s="205"/>
      <c r="Z88" s="205"/>
    </row>
    <row r="89" spans="13:26" x14ac:dyDescent="0.25">
      <c r="M89"/>
      <c r="N89"/>
      <c r="O89"/>
      <c r="P89"/>
      <c r="Q89"/>
      <c r="R89"/>
      <c r="S89"/>
      <c r="T89"/>
      <c r="U89"/>
      <c r="V89" s="205"/>
      <c r="W89" s="205"/>
      <c r="X89" s="205"/>
      <c r="Y89" s="205"/>
      <c r="Z89" s="205"/>
    </row>
    <row r="90" spans="13:26" x14ac:dyDescent="0.25">
      <c r="M90"/>
      <c r="N90"/>
      <c r="O90"/>
      <c r="P90"/>
      <c r="Q90"/>
      <c r="R90"/>
      <c r="S90"/>
      <c r="T90"/>
      <c r="U90"/>
      <c r="V90" s="205"/>
      <c r="W90" s="205"/>
      <c r="X90" s="205"/>
      <c r="Y90" s="205"/>
      <c r="Z90" s="205"/>
    </row>
    <row r="91" spans="13:26" x14ac:dyDescent="0.25">
      <c r="M91"/>
      <c r="N91"/>
      <c r="O91"/>
      <c r="P91"/>
      <c r="Q91"/>
      <c r="R91"/>
      <c r="S91"/>
      <c r="T91"/>
      <c r="U91"/>
      <c r="V91" s="205"/>
      <c r="W91" s="205"/>
      <c r="X91" s="205"/>
      <c r="Y91" s="205"/>
      <c r="Z91" s="205"/>
    </row>
    <row r="92" spans="13:26" x14ac:dyDescent="0.25">
      <c r="M92"/>
      <c r="N92"/>
      <c r="O92"/>
      <c r="P92"/>
      <c r="Q92"/>
      <c r="R92"/>
      <c r="S92"/>
      <c r="T92"/>
      <c r="U92"/>
      <c r="V92" s="205"/>
      <c r="W92" s="205"/>
      <c r="X92" s="205"/>
      <c r="Y92" s="205"/>
      <c r="Z92" s="205"/>
    </row>
    <row r="93" spans="13:26" x14ac:dyDescent="0.25">
      <c r="M93"/>
      <c r="N93"/>
      <c r="O93"/>
      <c r="P93"/>
      <c r="Q93"/>
      <c r="R93"/>
      <c r="S93"/>
      <c r="T93"/>
      <c r="U93"/>
      <c r="V93" s="205"/>
      <c r="W93" s="205"/>
      <c r="X93" s="205"/>
      <c r="Y93" s="205"/>
      <c r="Z93" s="205"/>
    </row>
    <row r="94" spans="13:26" x14ac:dyDescent="0.25">
      <c r="M94"/>
      <c r="N94"/>
      <c r="O94"/>
      <c r="P94"/>
      <c r="Q94"/>
      <c r="R94"/>
      <c r="S94"/>
      <c r="T94"/>
      <c r="U94"/>
      <c r="V94" s="205"/>
      <c r="W94" s="205"/>
      <c r="X94" s="205"/>
      <c r="Y94" s="205"/>
      <c r="Z94" s="205"/>
    </row>
    <row r="95" spans="13:26" x14ac:dyDescent="0.25">
      <c r="M95"/>
      <c r="N95"/>
      <c r="O95"/>
      <c r="P95"/>
      <c r="Q95"/>
      <c r="R95"/>
      <c r="S95"/>
      <c r="T95"/>
      <c r="U95"/>
      <c r="V95" s="205"/>
      <c r="W95" s="205"/>
      <c r="X95" s="205"/>
      <c r="Y95" s="205"/>
      <c r="Z95" s="205"/>
    </row>
    <row r="96" spans="13:26" x14ac:dyDescent="0.25">
      <c r="M96"/>
      <c r="N96"/>
      <c r="O96"/>
      <c r="P96"/>
      <c r="Q96"/>
      <c r="R96"/>
      <c r="S96"/>
      <c r="T96"/>
      <c r="U96"/>
      <c r="V96" s="205"/>
      <c r="W96" s="205"/>
      <c r="X96" s="205"/>
      <c r="Y96" s="205"/>
      <c r="Z96" s="205"/>
    </row>
    <row r="97" spans="13:26" x14ac:dyDescent="0.25">
      <c r="M97"/>
      <c r="N97"/>
      <c r="O97"/>
      <c r="P97"/>
      <c r="Q97"/>
      <c r="R97"/>
      <c r="S97"/>
      <c r="T97"/>
      <c r="U97"/>
      <c r="V97" s="205"/>
      <c r="W97" s="205"/>
      <c r="X97" s="205"/>
      <c r="Y97" s="205"/>
      <c r="Z97" s="205"/>
    </row>
    <row r="98" spans="13:26" x14ac:dyDescent="0.25">
      <c r="M98"/>
      <c r="N98"/>
      <c r="O98"/>
      <c r="P98"/>
      <c r="Q98"/>
      <c r="R98"/>
      <c r="S98"/>
      <c r="T98"/>
      <c r="U98"/>
      <c r="V98" s="205"/>
      <c r="W98" s="205"/>
      <c r="X98" s="205"/>
      <c r="Y98" s="205"/>
      <c r="Z98" s="205"/>
    </row>
    <row r="99" spans="13:26" x14ac:dyDescent="0.25">
      <c r="M99"/>
      <c r="N99"/>
      <c r="O99"/>
      <c r="P99"/>
      <c r="Q99"/>
      <c r="R99"/>
      <c r="S99"/>
      <c r="T99"/>
      <c r="U99"/>
      <c r="V99" s="205"/>
      <c r="W99" s="205"/>
      <c r="X99" s="205"/>
      <c r="Y99" s="205"/>
      <c r="Z99" s="205"/>
    </row>
    <row r="100" spans="13:26" x14ac:dyDescent="0.25">
      <c r="M100"/>
      <c r="N100"/>
      <c r="O100"/>
      <c r="P100"/>
      <c r="Q100"/>
      <c r="R100"/>
      <c r="S100"/>
      <c r="T100"/>
      <c r="U100"/>
      <c r="V100" s="205"/>
      <c r="W100" s="205"/>
      <c r="X100" s="205"/>
      <c r="Y100" s="205"/>
      <c r="Z100" s="205"/>
    </row>
    <row r="101" spans="13:26" x14ac:dyDescent="0.25">
      <c r="M101"/>
      <c r="N101"/>
      <c r="O101"/>
      <c r="P101"/>
      <c r="Q101"/>
      <c r="R101"/>
      <c r="S101"/>
      <c r="T101"/>
      <c r="U101"/>
      <c r="V101" s="205"/>
      <c r="W101" s="205"/>
      <c r="X101" s="205"/>
      <c r="Y101" s="205"/>
      <c r="Z101" s="205"/>
    </row>
    <row r="102" spans="13:26" x14ac:dyDescent="0.25">
      <c r="M102"/>
      <c r="N102"/>
      <c r="O102"/>
      <c r="P102"/>
      <c r="Q102"/>
      <c r="R102"/>
      <c r="S102"/>
      <c r="T102"/>
      <c r="U102"/>
      <c r="V102" s="205"/>
      <c r="W102" s="205"/>
      <c r="X102" s="205"/>
      <c r="Y102" s="205"/>
      <c r="Z102" s="205"/>
    </row>
    <row r="103" spans="13:26" x14ac:dyDescent="0.25">
      <c r="M103"/>
      <c r="N103"/>
      <c r="O103"/>
      <c r="P103"/>
      <c r="Q103"/>
      <c r="R103"/>
      <c r="S103"/>
      <c r="T103"/>
      <c r="U103"/>
      <c r="V103" s="205"/>
      <c r="W103" s="205"/>
      <c r="X103" s="205"/>
      <c r="Y103" s="205"/>
      <c r="Z103" s="205"/>
    </row>
    <row r="104" spans="13:26" x14ac:dyDescent="0.25">
      <c r="M104"/>
      <c r="N104"/>
      <c r="O104"/>
      <c r="P104"/>
      <c r="Q104"/>
      <c r="R104"/>
      <c r="S104"/>
      <c r="T104"/>
      <c r="U104"/>
      <c r="V104" s="205"/>
      <c r="W104" s="205"/>
      <c r="X104" s="205"/>
      <c r="Y104" s="205"/>
      <c r="Z104" s="205"/>
    </row>
    <row r="105" spans="13:26" x14ac:dyDescent="0.25">
      <c r="M105"/>
      <c r="N105"/>
      <c r="O105"/>
      <c r="P105"/>
      <c r="Q105"/>
      <c r="R105"/>
      <c r="S105"/>
      <c r="T105"/>
      <c r="U105"/>
      <c r="V105" s="205"/>
      <c r="W105" s="205"/>
      <c r="X105" s="205"/>
      <c r="Y105" s="205"/>
      <c r="Z105" s="205"/>
    </row>
    <row r="106" spans="13:26" x14ac:dyDescent="0.25">
      <c r="M106"/>
      <c r="N106"/>
      <c r="O106"/>
      <c r="P106"/>
      <c r="Q106"/>
      <c r="R106"/>
      <c r="S106"/>
      <c r="T106"/>
      <c r="U106"/>
      <c r="V106" s="205"/>
      <c r="W106" s="205"/>
      <c r="X106" s="205"/>
      <c r="Y106" s="205"/>
      <c r="Z106" s="205"/>
    </row>
    <row r="107" spans="13:26" x14ac:dyDescent="0.25">
      <c r="M107"/>
      <c r="N107"/>
      <c r="O107"/>
      <c r="P107"/>
      <c r="Q107"/>
      <c r="R107"/>
      <c r="S107"/>
      <c r="T107"/>
      <c r="U107"/>
      <c r="V107" s="205"/>
      <c r="W107" s="205"/>
      <c r="X107" s="205"/>
      <c r="Y107" s="205"/>
      <c r="Z107" s="205"/>
    </row>
    <row r="108" spans="13:26" x14ac:dyDescent="0.25">
      <c r="M108"/>
      <c r="N108"/>
      <c r="O108"/>
      <c r="P108"/>
      <c r="Q108"/>
      <c r="R108"/>
      <c r="S108"/>
      <c r="T108"/>
      <c r="U108"/>
      <c r="V108" s="205"/>
      <c r="W108" s="205"/>
      <c r="X108" s="205"/>
      <c r="Y108" s="205"/>
      <c r="Z108" s="205"/>
    </row>
    <row r="109" spans="13:26" x14ac:dyDescent="0.25">
      <c r="M109"/>
      <c r="N109"/>
      <c r="O109"/>
      <c r="P109"/>
      <c r="Q109"/>
      <c r="R109"/>
      <c r="S109"/>
      <c r="T109"/>
      <c r="U109"/>
      <c r="V109" s="205"/>
      <c r="W109" s="205"/>
      <c r="X109" s="205"/>
      <c r="Y109" s="205"/>
      <c r="Z109" s="205"/>
    </row>
    <row r="110" spans="13:26" x14ac:dyDescent="0.25">
      <c r="M110"/>
      <c r="N110"/>
      <c r="O110"/>
      <c r="P110"/>
      <c r="Q110"/>
      <c r="R110"/>
      <c r="S110"/>
      <c r="T110"/>
      <c r="U110"/>
      <c r="V110" s="205"/>
      <c r="W110" s="205"/>
      <c r="X110" s="205"/>
      <c r="Y110" s="205"/>
      <c r="Z110" s="205"/>
    </row>
    <row r="111" spans="13:26" x14ac:dyDescent="0.25">
      <c r="M111"/>
      <c r="N111"/>
      <c r="O111"/>
      <c r="P111"/>
      <c r="Q111"/>
      <c r="R111"/>
      <c r="S111"/>
      <c r="T111"/>
      <c r="U111"/>
      <c r="V111" s="205"/>
      <c r="W111" s="205"/>
      <c r="X111" s="205"/>
      <c r="Y111" s="205"/>
      <c r="Z111" s="205"/>
    </row>
    <row r="112" spans="13:26" x14ac:dyDescent="0.25">
      <c r="M112"/>
      <c r="N112"/>
      <c r="O112"/>
      <c r="P112"/>
      <c r="Q112"/>
      <c r="R112"/>
      <c r="S112"/>
      <c r="T112"/>
      <c r="U112"/>
      <c r="V112" s="205"/>
      <c r="W112" s="205"/>
      <c r="X112" s="205"/>
      <c r="Y112" s="205"/>
      <c r="Z112" s="205"/>
    </row>
    <row r="113" spans="13:26" x14ac:dyDescent="0.25">
      <c r="M113"/>
      <c r="N113"/>
      <c r="O113"/>
      <c r="P113"/>
      <c r="Q113"/>
      <c r="R113"/>
      <c r="S113"/>
      <c r="T113"/>
      <c r="U113"/>
      <c r="V113" s="205"/>
      <c r="W113" s="205"/>
      <c r="X113" s="205"/>
      <c r="Y113" s="205"/>
      <c r="Z113" s="205"/>
    </row>
    <row r="114" spans="13:26" x14ac:dyDescent="0.25">
      <c r="M114"/>
      <c r="N114"/>
      <c r="O114"/>
      <c r="P114"/>
      <c r="Q114"/>
      <c r="R114"/>
      <c r="S114"/>
      <c r="T114"/>
      <c r="U114"/>
      <c r="V114" s="205"/>
      <c r="W114" s="205"/>
      <c r="X114" s="205"/>
      <c r="Y114" s="205"/>
      <c r="Z114" s="205"/>
    </row>
    <row r="115" spans="13:26" x14ac:dyDescent="0.25">
      <c r="M115"/>
      <c r="N115"/>
      <c r="O115"/>
      <c r="P115"/>
      <c r="Q115"/>
      <c r="R115"/>
      <c r="S115"/>
      <c r="T115"/>
      <c r="U115"/>
      <c r="V115" s="205"/>
      <c r="W115" s="205"/>
      <c r="X115" s="205"/>
      <c r="Y115" s="205"/>
      <c r="Z115" s="205"/>
    </row>
    <row r="116" spans="13:26" x14ac:dyDescent="0.25">
      <c r="M116"/>
      <c r="N116"/>
      <c r="O116"/>
      <c r="P116"/>
      <c r="Q116"/>
      <c r="R116"/>
      <c r="S116"/>
      <c r="T116"/>
      <c r="U116"/>
      <c r="V116" s="205"/>
      <c r="W116" s="205"/>
      <c r="X116" s="205"/>
      <c r="Y116" s="205"/>
      <c r="Z116" s="205"/>
    </row>
    <row r="117" spans="13:26" x14ac:dyDescent="0.25">
      <c r="M117"/>
      <c r="N117"/>
      <c r="O117"/>
      <c r="P117"/>
      <c r="Q117"/>
      <c r="R117"/>
      <c r="S117"/>
      <c r="T117"/>
      <c r="U117"/>
      <c r="V117" s="205"/>
      <c r="W117" s="205"/>
      <c r="X117" s="205"/>
      <c r="Y117" s="205"/>
      <c r="Z117" s="205"/>
    </row>
    <row r="118" spans="13:26" x14ac:dyDescent="0.25">
      <c r="M118"/>
      <c r="N118"/>
      <c r="O118"/>
      <c r="P118"/>
      <c r="Q118"/>
      <c r="R118"/>
      <c r="S118"/>
      <c r="T118"/>
      <c r="U118"/>
      <c r="V118" s="205"/>
      <c r="W118" s="205"/>
      <c r="X118" s="205"/>
      <c r="Y118" s="205"/>
      <c r="Z118" s="205"/>
    </row>
    <row r="119" spans="13:26" x14ac:dyDescent="0.25">
      <c r="M119"/>
      <c r="N119"/>
      <c r="O119"/>
      <c r="P119"/>
      <c r="Q119"/>
      <c r="R119"/>
      <c r="S119"/>
      <c r="T119"/>
      <c r="U119"/>
      <c r="V119" s="205"/>
      <c r="W119" s="205"/>
      <c r="X119" s="205"/>
      <c r="Y119" s="205"/>
      <c r="Z119" s="205"/>
    </row>
    <row r="120" spans="13:26" x14ac:dyDescent="0.25">
      <c r="M120"/>
      <c r="N120"/>
      <c r="O120"/>
      <c r="P120"/>
      <c r="Q120"/>
      <c r="R120"/>
      <c r="S120"/>
      <c r="T120"/>
      <c r="U120"/>
      <c r="V120" s="205"/>
      <c r="W120" s="205"/>
      <c r="X120" s="205"/>
      <c r="Y120" s="205"/>
      <c r="Z120" s="205"/>
    </row>
    <row r="121" spans="13:26" x14ac:dyDescent="0.25">
      <c r="M121"/>
      <c r="N121"/>
      <c r="O121"/>
      <c r="P121"/>
      <c r="Q121"/>
      <c r="R121"/>
      <c r="S121"/>
      <c r="T121"/>
      <c r="U121"/>
      <c r="V121" s="205"/>
      <c r="W121" s="205"/>
      <c r="X121" s="205"/>
      <c r="Y121" s="205"/>
      <c r="Z121" s="205"/>
    </row>
    <row r="122" spans="13:26" x14ac:dyDescent="0.25">
      <c r="M122"/>
      <c r="N122"/>
      <c r="O122"/>
      <c r="P122"/>
      <c r="Q122"/>
      <c r="R122"/>
      <c r="S122"/>
      <c r="T122"/>
      <c r="U122"/>
      <c r="V122" s="205"/>
      <c r="W122" s="205"/>
      <c r="X122" s="205"/>
      <c r="Y122" s="205"/>
      <c r="Z122" s="205"/>
    </row>
    <row r="123" spans="13:26" x14ac:dyDescent="0.25">
      <c r="M123"/>
      <c r="N123"/>
      <c r="O123"/>
      <c r="P123"/>
      <c r="Q123"/>
      <c r="R123"/>
      <c r="S123"/>
      <c r="T123"/>
      <c r="U123"/>
      <c r="V123" s="205"/>
      <c r="W123" s="205"/>
      <c r="X123" s="205"/>
      <c r="Y123" s="205"/>
      <c r="Z123" s="205"/>
    </row>
    <row r="124" spans="13:26" x14ac:dyDescent="0.25">
      <c r="M124"/>
      <c r="N124"/>
      <c r="O124"/>
      <c r="P124"/>
      <c r="Q124"/>
      <c r="R124"/>
      <c r="S124"/>
      <c r="T124"/>
      <c r="U124"/>
      <c r="V124" s="205"/>
      <c r="W124" s="205"/>
      <c r="X124" s="205"/>
      <c r="Y124" s="205"/>
      <c r="Z124" s="205"/>
    </row>
    <row r="125" spans="13:26" x14ac:dyDescent="0.25">
      <c r="M125"/>
      <c r="N125"/>
      <c r="O125"/>
      <c r="P125"/>
      <c r="Q125"/>
      <c r="R125"/>
      <c r="S125"/>
      <c r="T125"/>
      <c r="U125"/>
      <c r="V125" s="205"/>
      <c r="W125" s="205"/>
      <c r="X125" s="205"/>
      <c r="Y125" s="205"/>
      <c r="Z125" s="205"/>
    </row>
    <row r="126" spans="13:26" x14ac:dyDescent="0.25">
      <c r="M126"/>
      <c r="N126"/>
      <c r="O126"/>
      <c r="P126"/>
      <c r="Q126"/>
      <c r="R126"/>
      <c r="S126"/>
      <c r="T126"/>
      <c r="U126"/>
      <c r="V126" s="205"/>
      <c r="W126" s="205"/>
      <c r="X126" s="205"/>
      <c r="Y126" s="205"/>
      <c r="Z126" s="205"/>
    </row>
    <row r="127" spans="13:26" x14ac:dyDescent="0.25">
      <c r="M127"/>
      <c r="N127"/>
      <c r="O127"/>
      <c r="P127"/>
      <c r="Q127"/>
      <c r="R127"/>
      <c r="S127"/>
      <c r="T127"/>
      <c r="U127"/>
      <c r="V127" s="205"/>
      <c r="W127" s="205"/>
      <c r="X127" s="205"/>
      <c r="Y127" s="205"/>
      <c r="Z127" s="205"/>
    </row>
    <row r="128" spans="13:26" x14ac:dyDescent="0.25">
      <c r="M128"/>
      <c r="N128"/>
      <c r="O128"/>
      <c r="P128"/>
      <c r="Q128"/>
      <c r="R128"/>
      <c r="S128"/>
      <c r="T128"/>
      <c r="U128"/>
      <c r="V128" s="205"/>
      <c r="W128" s="205"/>
      <c r="X128" s="205"/>
      <c r="Y128" s="205"/>
      <c r="Z128" s="205"/>
    </row>
    <row r="129" spans="13:26" x14ac:dyDescent="0.25">
      <c r="M129"/>
      <c r="N129"/>
      <c r="O129"/>
      <c r="P129"/>
      <c r="Q129"/>
      <c r="R129"/>
      <c r="S129"/>
      <c r="T129"/>
      <c r="U129"/>
      <c r="V129" s="205"/>
      <c r="W129" s="205"/>
      <c r="X129" s="205"/>
      <c r="Y129" s="205"/>
      <c r="Z129" s="205"/>
    </row>
    <row r="130" spans="13:26" x14ac:dyDescent="0.25">
      <c r="M130"/>
      <c r="N130"/>
      <c r="O130"/>
      <c r="P130"/>
      <c r="Q130"/>
      <c r="R130"/>
      <c r="S130"/>
      <c r="T130"/>
      <c r="U130"/>
      <c r="V130" s="205"/>
      <c r="W130" s="205"/>
      <c r="X130" s="205"/>
      <c r="Y130" s="205"/>
      <c r="Z130" s="205"/>
    </row>
    <row r="131" spans="13:26" x14ac:dyDescent="0.25">
      <c r="M131"/>
      <c r="N131"/>
      <c r="O131"/>
      <c r="P131"/>
      <c r="Q131"/>
      <c r="R131"/>
      <c r="S131"/>
      <c r="T131"/>
      <c r="U131"/>
      <c r="V131" s="205"/>
      <c r="W131" s="205"/>
      <c r="X131" s="205"/>
      <c r="Y131" s="205"/>
      <c r="Z131" s="205"/>
    </row>
    <row r="132" spans="13:26" x14ac:dyDescent="0.25">
      <c r="M132"/>
      <c r="N132"/>
      <c r="O132"/>
      <c r="P132"/>
      <c r="Q132"/>
      <c r="R132"/>
      <c r="S132"/>
      <c r="T132"/>
      <c r="U132"/>
      <c r="V132" s="205"/>
      <c r="W132" s="205"/>
      <c r="X132" s="205"/>
      <c r="Y132" s="205"/>
      <c r="Z132" s="205"/>
    </row>
    <row r="133" spans="13:26" x14ac:dyDescent="0.25">
      <c r="M133"/>
      <c r="N133"/>
      <c r="O133"/>
      <c r="P133"/>
      <c r="Q133"/>
      <c r="R133"/>
      <c r="S133"/>
      <c r="T133"/>
      <c r="U133"/>
      <c r="V133" s="205"/>
      <c r="W133" s="205"/>
      <c r="X133" s="205"/>
      <c r="Y133" s="205"/>
      <c r="Z133" s="205"/>
    </row>
    <row r="134" spans="13:26" x14ac:dyDescent="0.25">
      <c r="M134"/>
      <c r="N134"/>
      <c r="O134"/>
      <c r="P134"/>
      <c r="Q134"/>
      <c r="R134"/>
      <c r="S134"/>
      <c r="T134"/>
      <c r="U134"/>
      <c r="V134" s="205"/>
      <c r="W134" s="205"/>
      <c r="X134" s="205"/>
      <c r="Y134" s="205"/>
      <c r="Z134" s="205"/>
    </row>
    <row r="135" spans="13:26" x14ac:dyDescent="0.25">
      <c r="M135"/>
      <c r="N135"/>
      <c r="O135"/>
      <c r="P135"/>
      <c r="Q135"/>
      <c r="R135"/>
      <c r="S135"/>
      <c r="T135"/>
      <c r="U135"/>
      <c r="V135" s="205"/>
      <c r="W135" s="205"/>
      <c r="X135" s="205"/>
      <c r="Y135" s="205"/>
      <c r="Z135" s="205"/>
    </row>
    <row r="136" spans="13:26" x14ac:dyDescent="0.25">
      <c r="M136"/>
      <c r="N136"/>
      <c r="O136"/>
      <c r="P136"/>
      <c r="Q136"/>
      <c r="R136"/>
      <c r="S136"/>
      <c r="T136"/>
      <c r="U136"/>
      <c r="V136" s="205"/>
      <c r="W136" s="205"/>
      <c r="X136" s="205"/>
      <c r="Y136" s="205"/>
      <c r="Z136" s="205"/>
    </row>
    <row r="137" spans="13:26" x14ac:dyDescent="0.25">
      <c r="M137"/>
      <c r="N137"/>
      <c r="O137"/>
      <c r="P137"/>
      <c r="Q137"/>
      <c r="R137"/>
      <c r="S137"/>
      <c r="T137"/>
      <c r="U137"/>
      <c r="V137" s="205"/>
      <c r="W137" s="205"/>
      <c r="X137" s="205"/>
      <c r="Y137" s="205"/>
      <c r="Z137" s="205"/>
    </row>
    <row r="138" spans="13:26" x14ac:dyDescent="0.25">
      <c r="M138"/>
      <c r="N138"/>
      <c r="O138"/>
      <c r="P138"/>
      <c r="Q138"/>
      <c r="R138"/>
      <c r="S138"/>
      <c r="T138"/>
      <c r="U138"/>
      <c r="V138" s="205"/>
      <c r="W138" s="205"/>
      <c r="X138" s="205"/>
      <c r="Y138" s="205"/>
      <c r="Z138" s="205"/>
    </row>
    <row r="139" spans="13:26" x14ac:dyDescent="0.25">
      <c r="M139"/>
      <c r="N139"/>
      <c r="O139"/>
      <c r="P139"/>
      <c r="Q139"/>
      <c r="R139"/>
      <c r="S139"/>
      <c r="T139"/>
      <c r="U139"/>
      <c r="V139" s="205"/>
      <c r="W139" s="205"/>
      <c r="X139" s="205"/>
      <c r="Y139" s="205"/>
      <c r="Z139" s="205"/>
    </row>
    <row r="140" spans="13:26" x14ac:dyDescent="0.25">
      <c r="M140"/>
      <c r="N140"/>
      <c r="O140"/>
      <c r="P140"/>
      <c r="Q140"/>
      <c r="R140"/>
      <c r="S140"/>
      <c r="T140"/>
      <c r="U140"/>
      <c r="V140" s="205"/>
      <c r="W140" s="205"/>
      <c r="X140" s="205"/>
      <c r="Y140" s="205"/>
      <c r="Z140" s="205"/>
    </row>
    <row r="141" spans="13:26" x14ac:dyDescent="0.25">
      <c r="M141"/>
      <c r="N141"/>
      <c r="O141"/>
      <c r="P141"/>
      <c r="Q141"/>
      <c r="R141"/>
      <c r="S141"/>
      <c r="T141"/>
      <c r="U141"/>
      <c r="V141" s="205"/>
      <c r="W141" s="205"/>
      <c r="X141" s="205"/>
      <c r="Y141" s="205"/>
      <c r="Z141" s="205"/>
    </row>
    <row r="142" spans="13:26" x14ac:dyDescent="0.25">
      <c r="M142"/>
      <c r="N142"/>
      <c r="O142"/>
      <c r="P142"/>
      <c r="Q142"/>
      <c r="R142"/>
      <c r="S142"/>
      <c r="T142"/>
      <c r="U142"/>
    </row>
    <row r="143" spans="13:26" x14ac:dyDescent="0.25">
      <c r="M143"/>
      <c r="N143"/>
      <c r="O143"/>
      <c r="P143"/>
      <c r="Q143"/>
      <c r="R143"/>
      <c r="S143"/>
      <c r="T143"/>
      <c r="U143"/>
    </row>
    <row r="144" spans="13:26" x14ac:dyDescent="0.25">
      <c r="M144"/>
      <c r="N144"/>
      <c r="O144"/>
      <c r="P144"/>
      <c r="Q144"/>
      <c r="R144"/>
      <c r="S144"/>
      <c r="T144"/>
      <c r="U144"/>
    </row>
    <row r="145" spans="13:21" x14ac:dyDescent="0.25">
      <c r="M145"/>
      <c r="N145"/>
      <c r="O145"/>
      <c r="P145"/>
      <c r="Q145"/>
      <c r="R145"/>
      <c r="S145"/>
      <c r="T145"/>
      <c r="U145"/>
    </row>
    <row r="146" spans="13:21" x14ac:dyDescent="0.25">
      <c r="M146"/>
      <c r="N146"/>
      <c r="O146"/>
      <c r="P146"/>
      <c r="Q146"/>
      <c r="R146"/>
      <c r="S146"/>
      <c r="T146"/>
      <c r="U146"/>
    </row>
    <row r="147" spans="13:21" x14ac:dyDescent="0.25">
      <c r="M147"/>
      <c r="N147"/>
      <c r="O147"/>
      <c r="P147"/>
      <c r="Q147"/>
      <c r="R147"/>
      <c r="S147"/>
      <c r="T147"/>
      <c r="U147"/>
    </row>
    <row r="148" spans="13:21" x14ac:dyDescent="0.25">
      <c r="M148"/>
      <c r="N148"/>
      <c r="O148"/>
      <c r="P148"/>
      <c r="Q148"/>
      <c r="R148"/>
      <c r="S148"/>
      <c r="T148"/>
      <c r="U148"/>
    </row>
    <row r="149" spans="13:21" x14ac:dyDescent="0.25">
      <c r="M149"/>
      <c r="N149"/>
      <c r="O149"/>
      <c r="P149"/>
      <c r="Q149"/>
      <c r="R149"/>
      <c r="S149"/>
      <c r="T149"/>
      <c r="U149"/>
    </row>
    <row r="150" spans="13:21" x14ac:dyDescent="0.25">
      <c r="M150"/>
      <c r="N150"/>
      <c r="O150"/>
      <c r="P150"/>
      <c r="Q150"/>
      <c r="R150"/>
      <c r="S150"/>
      <c r="T150"/>
      <c r="U150"/>
    </row>
    <row r="151" spans="13:21" x14ac:dyDescent="0.25">
      <c r="M151"/>
      <c r="N151"/>
      <c r="O151"/>
      <c r="P151"/>
      <c r="Q151"/>
      <c r="R151"/>
      <c r="S151"/>
      <c r="T151"/>
      <c r="U151"/>
    </row>
    <row r="152" spans="13:21" x14ac:dyDescent="0.25">
      <c r="M152"/>
      <c r="N152"/>
      <c r="O152"/>
      <c r="P152"/>
      <c r="Q152"/>
      <c r="R152"/>
      <c r="S152"/>
      <c r="T152"/>
      <c r="U152"/>
    </row>
    <row r="153" spans="13:21" x14ac:dyDescent="0.25">
      <c r="M153"/>
      <c r="N153"/>
      <c r="O153"/>
      <c r="P153"/>
      <c r="Q153"/>
      <c r="R153"/>
      <c r="S153"/>
      <c r="T153"/>
      <c r="U153"/>
    </row>
    <row r="154" spans="13:21" x14ac:dyDescent="0.25">
      <c r="M154"/>
      <c r="N154"/>
      <c r="O154"/>
      <c r="P154"/>
      <c r="Q154"/>
      <c r="R154"/>
      <c r="S154"/>
      <c r="T154"/>
      <c r="U154"/>
    </row>
    <row r="155" spans="13:21" x14ac:dyDescent="0.25">
      <c r="M155"/>
      <c r="N155"/>
      <c r="O155"/>
      <c r="P155"/>
      <c r="Q155"/>
      <c r="R155"/>
      <c r="S155"/>
      <c r="T155"/>
      <c r="U155"/>
    </row>
    <row r="156" spans="13:21" x14ac:dyDescent="0.25">
      <c r="M156"/>
      <c r="N156"/>
      <c r="O156"/>
      <c r="P156"/>
      <c r="Q156"/>
      <c r="R156"/>
      <c r="S156"/>
      <c r="T156"/>
      <c r="U156"/>
    </row>
    <row r="157" spans="13:21" x14ac:dyDescent="0.25">
      <c r="M157"/>
      <c r="N157"/>
      <c r="O157"/>
      <c r="P157"/>
      <c r="Q157"/>
      <c r="R157"/>
      <c r="S157"/>
      <c r="T157"/>
      <c r="U157"/>
    </row>
    <row r="158" spans="13:21" x14ac:dyDescent="0.25">
      <c r="M158"/>
      <c r="N158"/>
      <c r="O158"/>
      <c r="P158"/>
      <c r="Q158"/>
      <c r="R158"/>
      <c r="S158"/>
      <c r="T158"/>
      <c r="U158"/>
    </row>
    <row r="159" spans="13:21" x14ac:dyDescent="0.25">
      <c r="M159"/>
      <c r="N159"/>
      <c r="O159"/>
      <c r="P159"/>
      <c r="Q159"/>
      <c r="R159"/>
      <c r="S159"/>
      <c r="T159"/>
      <c r="U159"/>
    </row>
    <row r="160" spans="13:21" x14ac:dyDescent="0.25">
      <c r="M160"/>
      <c r="N160"/>
      <c r="O160"/>
      <c r="P160"/>
      <c r="Q160"/>
      <c r="R160"/>
      <c r="S160"/>
      <c r="T160"/>
      <c r="U160"/>
    </row>
    <row r="161" spans="13:21" x14ac:dyDescent="0.25">
      <c r="M161"/>
      <c r="N161"/>
      <c r="O161"/>
      <c r="P161"/>
      <c r="Q161"/>
      <c r="R161"/>
      <c r="S161"/>
      <c r="T161"/>
      <c r="U161"/>
    </row>
    <row r="162" spans="13:21" x14ac:dyDescent="0.25">
      <c r="M162"/>
      <c r="N162"/>
      <c r="O162"/>
      <c r="P162"/>
      <c r="Q162"/>
      <c r="R162"/>
      <c r="S162"/>
      <c r="T162"/>
      <c r="U162"/>
    </row>
    <row r="163" spans="13:21" x14ac:dyDescent="0.25">
      <c r="M163"/>
      <c r="N163"/>
      <c r="O163"/>
      <c r="P163"/>
      <c r="Q163"/>
      <c r="R163"/>
      <c r="S163"/>
      <c r="T163"/>
      <c r="U163"/>
    </row>
    <row r="164" spans="13:21" x14ac:dyDescent="0.25">
      <c r="M164"/>
      <c r="N164"/>
      <c r="O164"/>
      <c r="P164"/>
      <c r="Q164"/>
      <c r="R164"/>
      <c r="S164"/>
      <c r="T164"/>
      <c r="U164"/>
    </row>
    <row r="165" spans="13:21" x14ac:dyDescent="0.25">
      <c r="M165"/>
      <c r="N165"/>
      <c r="O165"/>
      <c r="P165"/>
      <c r="Q165"/>
      <c r="R165"/>
      <c r="S165"/>
      <c r="T165"/>
      <c r="U165"/>
    </row>
    <row r="166" spans="13:21" x14ac:dyDescent="0.25">
      <c r="M166"/>
      <c r="N166"/>
      <c r="O166"/>
      <c r="P166"/>
      <c r="Q166"/>
      <c r="R166"/>
      <c r="S166"/>
      <c r="T166"/>
      <c r="U166"/>
    </row>
    <row r="167" spans="13:21" x14ac:dyDescent="0.25">
      <c r="M167"/>
      <c r="N167"/>
      <c r="O167"/>
      <c r="P167"/>
      <c r="Q167"/>
      <c r="R167"/>
      <c r="S167"/>
      <c r="T167"/>
      <c r="U167"/>
    </row>
    <row r="168" spans="13:21" x14ac:dyDescent="0.25">
      <c r="M168"/>
      <c r="N168"/>
      <c r="O168"/>
      <c r="P168"/>
      <c r="Q168"/>
      <c r="R168"/>
      <c r="S168"/>
      <c r="T168"/>
      <c r="U168"/>
    </row>
    <row r="169" spans="13:21" x14ac:dyDescent="0.25">
      <c r="M169"/>
      <c r="N169"/>
      <c r="O169"/>
      <c r="P169"/>
      <c r="Q169"/>
      <c r="R169"/>
      <c r="S169"/>
      <c r="T169"/>
      <c r="U169"/>
    </row>
    <row r="170" spans="13:21" x14ac:dyDescent="0.25">
      <c r="M170"/>
      <c r="N170"/>
      <c r="O170"/>
      <c r="P170"/>
      <c r="Q170"/>
      <c r="R170"/>
      <c r="S170"/>
      <c r="T170"/>
      <c r="U170"/>
    </row>
    <row r="171" spans="13:21" x14ac:dyDescent="0.25">
      <c r="M171"/>
      <c r="N171"/>
      <c r="O171"/>
      <c r="P171"/>
      <c r="Q171"/>
      <c r="R171"/>
      <c r="S171"/>
      <c r="T171"/>
      <c r="U171"/>
    </row>
    <row r="172" spans="13:21" x14ac:dyDescent="0.25">
      <c r="M172"/>
      <c r="N172"/>
      <c r="O172"/>
      <c r="P172"/>
      <c r="Q172"/>
      <c r="R172"/>
      <c r="S172"/>
      <c r="T172"/>
      <c r="U172"/>
    </row>
    <row r="173" spans="13:21" x14ac:dyDescent="0.25">
      <c r="M173"/>
      <c r="N173"/>
      <c r="O173"/>
      <c r="P173"/>
      <c r="Q173"/>
      <c r="R173"/>
      <c r="S173"/>
      <c r="T173"/>
      <c r="U173"/>
    </row>
    <row r="174" spans="13:21" x14ac:dyDescent="0.25">
      <c r="M174"/>
      <c r="N174"/>
      <c r="O174"/>
      <c r="P174"/>
      <c r="Q174"/>
      <c r="R174"/>
      <c r="S174"/>
      <c r="T174"/>
      <c r="U174"/>
    </row>
    <row r="175" spans="13:21" x14ac:dyDescent="0.25">
      <c r="M175"/>
      <c r="N175"/>
      <c r="O175"/>
      <c r="P175"/>
      <c r="Q175"/>
      <c r="R175"/>
      <c r="S175"/>
      <c r="T175"/>
      <c r="U175"/>
    </row>
    <row r="176" spans="13:21" x14ac:dyDescent="0.25">
      <c r="M176"/>
      <c r="N176"/>
      <c r="O176"/>
      <c r="P176"/>
      <c r="Q176"/>
      <c r="R176"/>
      <c r="S176"/>
      <c r="T176"/>
      <c r="U176"/>
    </row>
    <row r="177" spans="13:21" x14ac:dyDescent="0.25">
      <c r="M177"/>
      <c r="N177"/>
      <c r="O177"/>
      <c r="P177"/>
      <c r="Q177"/>
      <c r="R177"/>
      <c r="S177"/>
      <c r="T177"/>
      <c r="U177"/>
    </row>
    <row r="178" spans="13:21" x14ac:dyDescent="0.25">
      <c r="M178"/>
      <c r="N178"/>
      <c r="O178"/>
      <c r="P178"/>
      <c r="Q178"/>
      <c r="R178"/>
      <c r="S178"/>
      <c r="T178"/>
      <c r="U178"/>
    </row>
    <row r="179" spans="13:21" x14ac:dyDescent="0.25">
      <c r="M179"/>
      <c r="N179"/>
      <c r="O179"/>
      <c r="P179"/>
      <c r="Q179"/>
      <c r="R179"/>
      <c r="S179"/>
      <c r="T179"/>
      <c r="U179"/>
    </row>
    <row r="180" spans="13:21" x14ac:dyDescent="0.25">
      <c r="M180"/>
      <c r="N180"/>
      <c r="O180"/>
      <c r="P180"/>
      <c r="Q180"/>
      <c r="R180"/>
      <c r="S180"/>
      <c r="T180"/>
      <c r="U180"/>
    </row>
    <row r="181" spans="13:21" x14ac:dyDescent="0.25">
      <c r="M181"/>
      <c r="N181"/>
      <c r="O181"/>
      <c r="P181"/>
      <c r="Q181"/>
      <c r="R181"/>
      <c r="S181"/>
      <c r="T181"/>
      <c r="U181"/>
    </row>
    <row r="182" spans="13:21" x14ac:dyDescent="0.25">
      <c r="M182"/>
      <c r="N182"/>
      <c r="O182"/>
      <c r="P182"/>
      <c r="Q182"/>
      <c r="R182"/>
      <c r="S182"/>
      <c r="T182"/>
      <c r="U182"/>
    </row>
    <row r="183" spans="13:21" x14ac:dyDescent="0.25">
      <c r="M183"/>
      <c r="N183"/>
      <c r="O183"/>
      <c r="P183"/>
      <c r="Q183"/>
      <c r="R183"/>
      <c r="S183"/>
      <c r="T183"/>
      <c r="U183"/>
    </row>
    <row r="184" spans="13:21" x14ac:dyDescent="0.25">
      <c r="M184"/>
      <c r="N184"/>
      <c r="O184"/>
      <c r="P184"/>
      <c r="Q184"/>
      <c r="R184"/>
      <c r="S184"/>
      <c r="T184"/>
      <c r="U184"/>
    </row>
    <row r="185" spans="13:21" x14ac:dyDescent="0.25">
      <c r="M185"/>
      <c r="N185"/>
      <c r="O185"/>
      <c r="P185"/>
      <c r="Q185"/>
      <c r="R185"/>
      <c r="S185"/>
      <c r="T185"/>
      <c r="U185"/>
    </row>
    <row r="186" spans="13:21" x14ac:dyDescent="0.25">
      <c r="M186"/>
      <c r="N186"/>
      <c r="O186"/>
      <c r="P186"/>
      <c r="Q186"/>
      <c r="R186"/>
      <c r="S186"/>
      <c r="T186"/>
      <c r="U186"/>
    </row>
    <row r="187" spans="13:21" x14ac:dyDescent="0.25">
      <c r="M187"/>
      <c r="N187"/>
      <c r="O187"/>
      <c r="P187"/>
      <c r="Q187"/>
      <c r="R187"/>
      <c r="S187"/>
      <c r="T187"/>
      <c r="U187"/>
    </row>
    <row r="188" spans="13:21" x14ac:dyDescent="0.25">
      <c r="M188"/>
      <c r="N188"/>
      <c r="O188"/>
      <c r="P188"/>
      <c r="Q188"/>
      <c r="R188"/>
      <c r="S188"/>
      <c r="T188"/>
      <c r="U188"/>
    </row>
    <row r="189" spans="13:21" x14ac:dyDescent="0.25">
      <c r="M189"/>
      <c r="N189"/>
      <c r="O189"/>
      <c r="P189"/>
      <c r="Q189"/>
      <c r="R189"/>
      <c r="S189"/>
      <c r="T189"/>
      <c r="U189"/>
    </row>
    <row r="190" spans="13:21" x14ac:dyDescent="0.25">
      <c r="M190"/>
      <c r="N190"/>
      <c r="O190"/>
      <c r="P190"/>
      <c r="Q190"/>
      <c r="R190"/>
      <c r="S190"/>
      <c r="T190"/>
      <c r="U190"/>
    </row>
    <row r="191" spans="13:21" x14ac:dyDescent="0.25">
      <c r="M191"/>
      <c r="N191"/>
      <c r="O191"/>
      <c r="P191"/>
      <c r="Q191"/>
      <c r="R191"/>
      <c r="S191"/>
      <c r="T191"/>
      <c r="U191"/>
    </row>
    <row r="192" spans="13:21" x14ac:dyDescent="0.25">
      <c r="M192"/>
      <c r="N192"/>
      <c r="O192"/>
      <c r="P192"/>
      <c r="Q192"/>
      <c r="R192"/>
      <c r="S192"/>
      <c r="T192"/>
      <c r="U192"/>
    </row>
    <row r="193" spans="13:21" x14ac:dyDescent="0.25">
      <c r="M193"/>
      <c r="N193"/>
      <c r="O193"/>
      <c r="P193"/>
      <c r="Q193"/>
      <c r="R193"/>
      <c r="S193"/>
      <c r="T193"/>
      <c r="U193"/>
    </row>
    <row r="194" spans="13:21" x14ac:dyDescent="0.25">
      <c r="M194"/>
      <c r="N194"/>
      <c r="O194"/>
      <c r="P194"/>
      <c r="Q194"/>
      <c r="R194"/>
      <c r="S194"/>
      <c r="T194"/>
      <c r="U194"/>
    </row>
    <row r="195" spans="13:21" x14ac:dyDescent="0.25">
      <c r="M195"/>
      <c r="N195"/>
      <c r="O195"/>
      <c r="P195"/>
      <c r="Q195"/>
      <c r="R195"/>
      <c r="S195"/>
      <c r="T195"/>
      <c r="U195"/>
    </row>
    <row r="196" spans="13:21" x14ac:dyDescent="0.25">
      <c r="M196"/>
      <c r="N196"/>
      <c r="O196"/>
      <c r="P196"/>
      <c r="Q196"/>
      <c r="R196"/>
      <c r="S196"/>
      <c r="T196"/>
      <c r="U196"/>
    </row>
    <row r="197" spans="13:21" x14ac:dyDescent="0.25">
      <c r="M197"/>
      <c r="N197"/>
      <c r="O197"/>
      <c r="P197"/>
      <c r="Q197"/>
      <c r="R197"/>
      <c r="S197"/>
      <c r="T197"/>
      <c r="U197"/>
    </row>
    <row r="198" spans="13:21" x14ac:dyDescent="0.25">
      <c r="M198"/>
      <c r="N198"/>
      <c r="O198"/>
      <c r="P198"/>
      <c r="Q198"/>
      <c r="R198"/>
      <c r="S198"/>
      <c r="T198"/>
      <c r="U198"/>
    </row>
    <row r="199" spans="13:21" x14ac:dyDescent="0.25">
      <c r="M199"/>
      <c r="N199"/>
      <c r="O199"/>
      <c r="P199"/>
      <c r="Q199"/>
      <c r="R199"/>
      <c r="S199"/>
      <c r="T199"/>
      <c r="U199"/>
    </row>
    <row r="200" spans="13:21" x14ac:dyDescent="0.25">
      <c r="M200"/>
      <c r="N200"/>
      <c r="O200"/>
      <c r="P200"/>
      <c r="Q200"/>
      <c r="R200"/>
      <c r="S200"/>
      <c r="T200"/>
      <c r="U200"/>
    </row>
    <row r="201" spans="13:21" x14ac:dyDescent="0.25">
      <c r="M201"/>
      <c r="N201"/>
      <c r="O201"/>
      <c r="P201"/>
      <c r="Q201"/>
      <c r="R201"/>
      <c r="S201"/>
      <c r="T201"/>
      <c r="U201"/>
    </row>
    <row r="202" spans="13:21" x14ac:dyDescent="0.25">
      <c r="M202"/>
      <c r="N202"/>
      <c r="O202"/>
      <c r="P202"/>
      <c r="Q202"/>
      <c r="R202"/>
      <c r="S202"/>
      <c r="T202"/>
      <c r="U202"/>
    </row>
    <row r="203" spans="13:21" x14ac:dyDescent="0.25">
      <c r="M203"/>
      <c r="N203"/>
      <c r="O203"/>
      <c r="P203"/>
      <c r="Q203"/>
      <c r="R203"/>
      <c r="S203"/>
      <c r="T203"/>
      <c r="U203"/>
    </row>
    <row r="204" spans="13:21" x14ac:dyDescent="0.25">
      <c r="M204"/>
      <c r="N204"/>
      <c r="O204"/>
      <c r="P204"/>
      <c r="Q204"/>
      <c r="R204"/>
      <c r="S204"/>
      <c r="T204"/>
      <c r="U204"/>
    </row>
    <row r="205" spans="13:21" x14ac:dyDescent="0.25">
      <c r="M205"/>
      <c r="N205"/>
      <c r="O205"/>
      <c r="P205"/>
      <c r="Q205"/>
      <c r="R205"/>
      <c r="S205"/>
      <c r="T205"/>
      <c r="U205"/>
    </row>
    <row r="206" spans="13:21" x14ac:dyDescent="0.25">
      <c r="M206"/>
      <c r="N206"/>
      <c r="O206"/>
      <c r="P206"/>
      <c r="Q206"/>
      <c r="R206"/>
      <c r="S206"/>
      <c r="T206"/>
      <c r="U206"/>
    </row>
    <row r="207" spans="13:21" x14ac:dyDescent="0.25">
      <c r="M207"/>
      <c r="N207"/>
      <c r="O207"/>
      <c r="P207"/>
      <c r="Q207"/>
      <c r="R207"/>
      <c r="S207"/>
      <c r="T207"/>
      <c r="U207"/>
    </row>
    <row r="208" spans="13:21" x14ac:dyDescent="0.25">
      <c r="M208"/>
      <c r="N208"/>
      <c r="O208"/>
      <c r="P208"/>
      <c r="Q208"/>
      <c r="R208"/>
      <c r="S208"/>
      <c r="T208"/>
      <c r="U208"/>
    </row>
    <row r="209" spans="13:21" x14ac:dyDescent="0.25">
      <c r="M209"/>
      <c r="N209"/>
      <c r="O209"/>
      <c r="P209"/>
      <c r="Q209"/>
      <c r="R209"/>
      <c r="S209"/>
      <c r="T209"/>
      <c r="U209"/>
    </row>
    <row r="210" spans="13:21" x14ac:dyDescent="0.25">
      <c r="M210"/>
      <c r="N210"/>
      <c r="O210"/>
      <c r="P210"/>
      <c r="Q210"/>
      <c r="R210"/>
      <c r="S210"/>
      <c r="T210"/>
      <c r="U210"/>
    </row>
    <row r="211" spans="13:21" x14ac:dyDescent="0.25">
      <c r="M211"/>
      <c r="N211"/>
      <c r="O211"/>
      <c r="P211"/>
      <c r="Q211"/>
      <c r="R211"/>
      <c r="S211"/>
      <c r="T211"/>
      <c r="U211"/>
    </row>
    <row r="212" spans="13:21" x14ac:dyDescent="0.25">
      <c r="M212"/>
      <c r="N212"/>
      <c r="O212"/>
      <c r="P212"/>
      <c r="Q212"/>
      <c r="R212"/>
      <c r="S212"/>
      <c r="T212"/>
      <c r="U212"/>
    </row>
    <row r="213" spans="13:21" x14ac:dyDescent="0.25">
      <c r="M213"/>
      <c r="N213"/>
      <c r="O213"/>
      <c r="P213"/>
      <c r="Q213"/>
      <c r="R213"/>
      <c r="S213"/>
      <c r="T213"/>
      <c r="U213"/>
    </row>
    <row r="214" spans="13:21" x14ac:dyDescent="0.25">
      <c r="M214"/>
      <c r="N214"/>
      <c r="O214"/>
      <c r="P214"/>
      <c r="Q214"/>
      <c r="R214"/>
      <c r="S214"/>
      <c r="T214"/>
      <c r="U214"/>
    </row>
    <row r="215" spans="13:21" x14ac:dyDescent="0.25">
      <c r="M215"/>
      <c r="N215"/>
      <c r="O215"/>
      <c r="P215"/>
      <c r="Q215"/>
      <c r="R215"/>
      <c r="S215"/>
      <c r="T215"/>
      <c r="U215"/>
    </row>
    <row r="216" spans="13:21" x14ac:dyDescent="0.25">
      <c r="M216"/>
      <c r="N216"/>
      <c r="O216"/>
      <c r="P216"/>
      <c r="Q216"/>
      <c r="R216"/>
      <c r="S216"/>
      <c r="T216"/>
      <c r="U216"/>
    </row>
    <row r="217" spans="13:21" x14ac:dyDescent="0.25">
      <c r="M217"/>
      <c r="N217"/>
      <c r="O217"/>
      <c r="P217"/>
      <c r="Q217"/>
      <c r="R217"/>
      <c r="S217"/>
      <c r="T217"/>
      <c r="U217"/>
    </row>
    <row r="218" spans="13:21" x14ac:dyDescent="0.25">
      <c r="M218"/>
      <c r="N218"/>
      <c r="O218"/>
      <c r="P218"/>
      <c r="Q218"/>
      <c r="R218"/>
      <c r="S218"/>
      <c r="T218"/>
      <c r="U218"/>
    </row>
    <row r="219" spans="13:21" x14ac:dyDescent="0.25">
      <c r="M219"/>
      <c r="N219"/>
      <c r="O219"/>
      <c r="P219"/>
      <c r="Q219"/>
      <c r="R219"/>
      <c r="S219"/>
      <c r="T219"/>
      <c r="U219"/>
    </row>
    <row r="220" spans="13:21" x14ac:dyDescent="0.25">
      <c r="M220"/>
      <c r="N220"/>
      <c r="O220"/>
      <c r="P220"/>
      <c r="Q220"/>
      <c r="R220"/>
      <c r="S220"/>
      <c r="T220"/>
      <c r="U220"/>
    </row>
    <row r="221" spans="13:21" x14ac:dyDescent="0.25">
      <c r="M221"/>
      <c r="N221"/>
      <c r="O221"/>
      <c r="P221"/>
      <c r="Q221"/>
      <c r="R221"/>
      <c r="S221"/>
      <c r="T221"/>
      <c r="U221"/>
    </row>
    <row r="222" spans="13:21" x14ac:dyDescent="0.25">
      <c r="M222"/>
      <c r="N222"/>
      <c r="O222"/>
      <c r="P222"/>
      <c r="Q222"/>
      <c r="R222"/>
      <c r="S222"/>
      <c r="T222"/>
      <c r="U222"/>
    </row>
    <row r="223" spans="13:21" x14ac:dyDescent="0.25">
      <c r="M223"/>
      <c r="N223"/>
      <c r="O223"/>
      <c r="P223"/>
      <c r="Q223"/>
      <c r="R223"/>
      <c r="S223"/>
      <c r="T223"/>
      <c r="U223"/>
    </row>
    <row r="224" spans="13:21" x14ac:dyDescent="0.25">
      <c r="M224"/>
      <c r="N224"/>
      <c r="O224"/>
      <c r="P224"/>
      <c r="Q224"/>
      <c r="R224"/>
      <c r="S224"/>
      <c r="T224"/>
      <c r="U224"/>
    </row>
    <row r="225" spans="13:21" x14ac:dyDescent="0.25">
      <c r="M225"/>
      <c r="N225"/>
      <c r="O225"/>
      <c r="P225"/>
      <c r="Q225"/>
      <c r="R225"/>
      <c r="S225"/>
      <c r="T225"/>
      <c r="U225"/>
    </row>
    <row r="226" spans="13:21" x14ac:dyDescent="0.25">
      <c r="M226"/>
      <c r="N226"/>
      <c r="O226"/>
      <c r="P226"/>
      <c r="Q226"/>
      <c r="R226"/>
      <c r="S226"/>
      <c r="T226"/>
      <c r="U226"/>
    </row>
    <row r="227" spans="13:21" x14ac:dyDescent="0.25">
      <c r="M227"/>
      <c r="N227"/>
      <c r="O227"/>
      <c r="P227"/>
      <c r="Q227"/>
      <c r="R227"/>
      <c r="S227"/>
      <c r="T227"/>
      <c r="U227"/>
    </row>
    <row r="228" spans="13:21" x14ac:dyDescent="0.25">
      <c r="M228"/>
      <c r="N228"/>
      <c r="O228"/>
      <c r="P228"/>
      <c r="Q228"/>
      <c r="R228"/>
      <c r="S228"/>
      <c r="T228"/>
      <c r="U228"/>
    </row>
    <row r="229" spans="13:21" x14ac:dyDescent="0.25">
      <c r="M229"/>
      <c r="N229"/>
      <c r="O229"/>
      <c r="P229"/>
      <c r="Q229"/>
      <c r="R229"/>
      <c r="S229"/>
      <c r="T229"/>
      <c r="U229"/>
    </row>
    <row r="230" spans="13:21" x14ac:dyDescent="0.25">
      <c r="M230"/>
      <c r="N230"/>
      <c r="O230"/>
      <c r="P230"/>
      <c r="Q230"/>
      <c r="R230"/>
      <c r="S230"/>
      <c r="T230"/>
      <c r="U230"/>
    </row>
    <row r="231" spans="13:21" x14ac:dyDescent="0.25">
      <c r="M231"/>
      <c r="N231"/>
      <c r="O231"/>
      <c r="P231"/>
      <c r="Q231"/>
      <c r="R231"/>
      <c r="S231"/>
      <c r="T231"/>
      <c r="U231"/>
    </row>
    <row r="232" spans="13:21" x14ac:dyDescent="0.25">
      <c r="M232"/>
      <c r="N232"/>
      <c r="O232"/>
      <c r="P232"/>
      <c r="Q232"/>
      <c r="R232"/>
      <c r="S232"/>
      <c r="T232"/>
      <c r="U232"/>
    </row>
    <row r="233" spans="13:21" x14ac:dyDescent="0.25">
      <c r="M233"/>
      <c r="N233"/>
      <c r="O233"/>
      <c r="P233"/>
      <c r="Q233"/>
      <c r="R233"/>
      <c r="S233"/>
      <c r="T233"/>
      <c r="U233"/>
    </row>
    <row r="234" spans="13:21" x14ac:dyDescent="0.25">
      <c r="M234"/>
      <c r="N234"/>
      <c r="O234"/>
      <c r="P234"/>
      <c r="Q234"/>
      <c r="R234"/>
      <c r="S234"/>
      <c r="T234"/>
      <c r="U234"/>
    </row>
    <row r="235" spans="13:21" x14ac:dyDescent="0.25">
      <c r="M235"/>
      <c r="N235"/>
      <c r="O235"/>
      <c r="P235"/>
      <c r="Q235"/>
      <c r="R235"/>
      <c r="S235"/>
      <c r="T235"/>
      <c r="U235"/>
    </row>
    <row r="236" spans="13:21" x14ac:dyDescent="0.25">
      <c r="M236"/>
      <c r="N236"/>
      <c r="O236"/>
      <c r="P236"/>
      <c r="Q236"/>
      <c r="R236"/>
      <c r="S236"/>
      <c r="T236"/>
      <c r="U236"/>
    </row>
    <row r="237" spans="13:21" x14ac:dyDescent="0.25">
      <c r="M237"/>
      <c r="N237"/>
      <c r="O237"/>
      <c r="P237"/>
      <c r="Q237"/>
      <c r="R237"/>
      <c r="S237"/>
      <c r="T237"/>
      <c r="U237"/>
    </row>
    <row r="238" spans="13:21" x14ac:dyDescent="0.25">
      <c r="M238"/>
      <c r="N238"/>
      <c r="O238"/>
      <c r="P238"/>
      <c r="Q238"/>
      <c r="R238"/>
      <c r="S238"/>
      <c r="T238"/>
      <c r="U238"/>
    </row>
    <row r="239" spans="13:21" x14ac:dyDescent="0.25">
      <c r="M239"/>
      <c r="N239"/>
      <c r="O239"/>
      <c r="P239"/>
      <c r="Q239"/>
      <c r="R239"/>
      <c r="S239"/>
      <c r="T239"/>
      <c r="U239"/>
    </row>
    <row r="240" spans="13:21" x14ac:dyDescent="0.25">
      <c r="M240"/>
      <c r="N240"/>
      <c r="O240"/>
      <c r="P240"/>
      <c r="Q240"/>
      <c r="R240"/>
      <c r="S240"/>
      <c r="T240"/>
      <c r="U240"/>
    </row>
    <row r="241" spans="13:21" x14ac:dyDescent="0.25">
      <c r="M241"/>
      <c r="N241"/>
      <c r="O241"/>
      <c r="P241"/>
      <c r="Q241"/>
      <c r="R241"/>
      <c r="S241"/>
      <c r="T241"/>
      <c r="U241"/>
    </row>
    <row r="242" spans="13:21" x14ac:dyDescent="0.25">
      <c r="M242"/>
      <c r="N242"/>
      <c r="O242"/>
      <c r="P242"/>
      <c r="Q242"/>
      <c r="R242"/>
      <c r="S242"/>
      <c r="T242"/>
      <c r="U242"/>
    </row>
    <row r="243" spans="13:21" x14ac:dyDescent="0.25">
      <c r="M243"/>
      <c r="N243"/>
      <c r="O243"/>
      <c r="P243"/>
      <c r="Q243"/>
      <c r="R243"/>
      <c r="S243"/>
      <c r="T243"/>
      <c r="U243"/>
    </row>
    <row r="244" spans="13:21" x14ac:dyDescent="0.25">
      <c r="M244"/>
      <c r="N244"/>
      <c r="O244"/>
      <c r="P244"/>
      <c r="Q244"/>
      <c r="R244"/>
      <c r="S244"/>
      <c r="T244"/>
      <c r="U244"/>
    </row>
    <row r="245" spans="13:21" x14ac:dyDescent="0.25">
      <c r="M245"/>
      <c r="N245"/>
      <c r="O245"/>
      <c r="P245"/>
      <c r="Q245"/>
      <c r="R245"/>
      <c r="S245"/>
      <c r="T245"/>
      <c r="U245"/>
    </row>
    <row r="246" spans="13:21" x14ac:dyDescent="0.25">
      <c r="M246"/>
      <c r="N246"/>
      <c r="O246"/>
      <c r="P246"/>
      <c r="Q246"/>
      <c r="R246"/>
      <c r="S246"/>
      <c r="T246"/>
      <c r="U246"/>
    </row>
    <row r="247" spans="13:21" x14ac:dyDescent="0.25">
      <c r="M247"/>
      <c r="N247"/>
      <c r="O247"/>
      <c r="P247"/>
      <c r="Q247"/>
      <c r="R247"/>
      <c r="S247"/>
      <c r="T247"/>
      <c r="U247"/>
    </row>
    <row r="248" spans="13:21" x14ac:dyDescent="0.25">
      <c r="M248"/>
      <c r="N248"/>
      <c r="O248"/>
      <c r="P248"/>
      <c r="Q248"/>
      <c r="R248"/>
      <c r="S248"/>
      <c r="T248"/>
      <c r="U248"/>
    </row>
    <row r="249" spans="13:21" x14ac:dyDescent="0.25">
      <c r="M249"/>
      <c r="N249"/>
      <c r="O249"/>
      <c r="P249"/>
      <c r="Q249"/>
      <c r="R249"/>
      <c r="S249"/>
      <c r="T249"/>
      <c r="U249"/>
    </row>
    <row r="250" spans="13:21" x14ac:dyDescent="0.25">
      <c r="M250"/>
      <c r="N250"/>
      <c r="O250"/>
      <c r="P250"/>
      <c r="Q250"/>
      <c r="R250"/>
      <c r="S250"/>
      <c r="T250"/>
      <c r="U250"/>
    </row>
    <row r="251" spans="13:21" x14ac:dyDescent="0.25">
      <c r="M251"/>
      <c r="N251"/>
      <c r="O251"/>
      <c r="P251"/>
      <c r="Q251"/>
      <c r="R251"/>
      <c r="S251"/>
      <c r="T251"/>
      <c r="U251"/>
    </row>
    <row r="252" spans="13:21" x14ac:dyDescent="0.25">
      <c r="M252"/>
      <c r="N252"/>
      <c r="O252"/>
      <c r="P252"/>
      <c r="Q252"/>
      <c r="R252"/>
      <c r="S252"/>
      <c r="T252"/>
      <c r="U252"/>
    </row>
    <row r="253" spans="13:21" x14ac:dyDescent="0.25">
      <c r="M253"/>
      <c r="N253"/>
      <c r="O253"/>
      <c r="P253"/>
      <c r="Q253"/>
      <c r="R253"/>
      <c r="S253"/>
      <c r="T253"/>
      <c r="U253"/>
    </row>
    <row r="254" spans="13:21" x14ac:dyDescent="0.25">
      <c r="M254"/>
      <c r="N254"/>
      <c r="O254"/>
      <c r="P254"/>
      <c r="Q254"/>
      <c r="R254"/>
      <c r="S254"/>
      <c r="T254"/>
      <c r="U254"/>
    </row>
    <row r="255" spans="13:21" x14ac:dyDescent="0.25">
      <c r="M255"/>
      <c r="N255"/>
      <c r="O255"/>
      <c r="P255"/>
      <c r="Q255"/>
      <c r="R255"/>
      <c r="S255"/>
      <c r="T255"/>
      <c r="U255"/>
    </row>
    <row r="256" spans="13:21" x14ac:dyDescent="0.25">
      <c r="M256"/>
      <c r="N256"/>
      <c r="O256"/>
      <c r="P256"/>
      <c r="Q256"/>
      <c r="R256"/>
      <c r="S256"/>
      <c r="T256"/>
      <c r="U256"/>
    </row>
    <row r="257" spans="13:21" x14ac:dyDescent="0.25">
      <c r="M257"/>
      <c r="N257"/>
      <c r="O257"/>
      <c r="P257"/>
      <c r="Q257"/>
      <c r="R257"/>
      <c r="S257"/>
      <c r="T257"/>
      <c r="U257"/>
    </row>
    <row r="258" spans="13:21" x14ac:dyDescent="0.25">
      <c r="M258"/>
      <c r="N258"/>
      <c r="O258"/>
      <c r="P258"/>
      <c r="Q258"/>
      <c r="R258"/>
      <c r="S258"/>
      <c r="T258"/>
      <c r="U258"/>
    </row>
    <row r="259" spans="13:21" x14ac:dyDescent="0.25">
      <c r="M259"/>
      <c r="N259"/>
      <c r="O259"/>
      <c r="P259"/>
      <c r="Q259"/>
      <c r="R259"/>
      <c r="S259"/>
      <c r="T259"/>
      <c r="U259"/>
    </row>
    <row r="260" spans="13:21" x14ac:dyDescent="0.25">
      <c r="M260"/>
      <c r="N260"/>
      <c r="O260"/>
      <c r="P260"/>
      <c r="Q260"/>
      <c r="R260"/>
      <c r="S260"/>
      <c r="T260"/>
      <c r="U260"/>
    </row>
    <row r="261" spans="13:21" x14ac:dyDescent="0.25">
      <c r="M261"/>
      <c r="N261"/>
      <c r="O261"/>
      <c r="P261"/>
      <c r="Q261"/>
      <c r="R261"/>
      <c r="S261"/>
      <c r="T261"/>
      <c r="U261"/>
    </row>
    <row r="262" spans="13:21" x14ac:dyDescent="0.25">
      <c r="M262"/>
      <c r="N262"/>
      <c r="O262"/>
      <c r="P262"/>
      <c r="Q262"/>
      <c r="R262"/>
      <c r="S262"/>
      <c r="T262"/>
      <c r="U262"/>
    </row>
    <row r="263" spans="13:21" x14ac:dyDescent="0.25">
      <c r="M263"/>
      <c r="N263"/>
      <c r="O263"/>
      <c r="P263"/>
      <c r="Q263"/>
      <c r="R263"/>
      <c r="S263"/>
      <c r="T263"/>
      <c r="U263"/>
    </row>
    <row r="264" spans="13:21" x14ac:dyDescent="0.25">
      <c r="M264"/>
      <c r="N264"/>
      <c r="O264"/>
      <c r="P264"/>
      <c r="Q264"/>
      <c r="R264"/>
      <c r="S264"/>
      <c r="T264"/>
      <c r="U264"/>
    </row>
    <row r="265" spans="13:21" x14ac:dyDescent="0.25">
      <c r="M265"/>
      <c r="N265"/>
      <c r="O265"/>
      <c r="P265"/>
      <c r="Q265"/>
      <c r="R265"/>
      <c r="S265"/>
      <c r="T265"/>
      <c r="U265"/>
    </row>
    <row r="266" spans="13:21" x14ac:dyDescent="0.25">
      <c r="M266"/>
      <c r="N266"/>
      <c r="O266"/>
      <c r="P266"/>
      <c r="Q266"/>
      <c r="R266"/>
      <c r="S266"/>
      <c r="T266"/>
      <c r="U266"/>
    </row>
    <row r="267" spans="13:21" x14ac:dyDescent="0.25">
      <c r="M267"/>
      <c r="N267"/>
      <c r="O267"/>
      <c r="P267"/>
      <c r="Q267"/>
      <c r="R267"/>
      <c r="S267"/>
      <c r="T267"/>
      <c r="U267"/>
    </row>
    <row r="268" spans="13:21" x14ac:dyDescent="0.25">
      <c r="M268"/>
      <c r="N268"/>
      <c r="O268"/>
      <c r="P268"/>
      <c r="Q268"/>
      <c r="R268"/>
      <c r="S268"/>
      <c r="T268"/>
      <c r="U268"/>
    </row>
    <row r="269" spans="13:21" x14ac:dyDescent="0.25">
      <c r="M269"/>
      <c r="N269"/>
      <c r="O269"/>
      <c r="P269"/>
      <c r="Q269"/>
      <c r="R269"/>
      <c r="S269"/>
      <c r="T269"/>
      <c r="U269"/>
    </row>
    <row r="270" spans="13:21" x14ac:dyDescent="0.25">
      <c r="M270"/>
      <c r="N270"/>
      <c r="O270"/>
      <c r="P270"/>
      <c r="Q270"/>
      <c r="R270"/>
      <c r="S270"/>
      <c r="T270"/>
      <c r="U270"/>
    </row>
    <row r="271" spans="13:21" x14ac:dyDescent="0.25">
      <c r="M271"/>
      <c r="N271"/>
      <c r="O271"/>
      <c r="P271"/>
      <c r="Q271"/>
      <c r="R271"/>
      <c r="S271"/>
      <c r="T271"/>
      <c r="U271"/>
    </row>
    <row r="272" spans="13:21" x14ac:dyDescent="0.25">
      <c r="M272"/>
      <c r="N272"/>
      <c r="O272"/>
      <c r="P272"/>
      <c r="Q272"/>
      <c r="R272"/>
      <c r="S272"/>
      <c r="T272"/>
      <c r="U272"/>
    </row>
    <row r="273" spans="13:21" x14ac:dyDescent="0.25">
      <c r="M273"/>
      <c r="N273"/>
      <c r="O273"/>
      <c r="P273"/>
      <c r="Q273"/>
      <c r="R273"/>
      <c r="S273"/>
      <c r="T273"/>
      <c r="U273"/>
    </row>
    <row r="274" spans="13:21" x14ac:dyDescent="0.25">
      <c r="M274"/>
      <c r="N274"/>
      <c r="O274"/>
      <c r="P274"/>
      <c r="Q274"/>
      <c r="R274"/>
      <c r="S274"/>
      <c r="T274"/>
      <c r="U274"/>
    </row>
    <row r="275" spans="13:21" x14ac:dyDescent="0.25">
      <c r="M275"/>
      <c r="N275"/>
      <c r="O275"/>
      <c r="P275"/>
      <c r="Q275"/>
      <c r="R275"/>
      <c r="S275"/>
      <c r="T275"/>
      <c r="U275"/>
    </row>
    <row r="276" spans="13:21" x14ac:dyDescent="0.25">
      <c r="M276"/>
      <c r="N276"/>
      <c r="O276"/>
      <c r="P276"/>
      <c r="Q276"/>
      <c r="R276"/>
      <c r="S276"/>
      <c r="T276"/>
      <c r="U276"/>
    </row>
    <row r="277" spans="13:21" x14ac:dyDescent="0.25">
      <c r="M277"/>
      <c r="N277"/>
      <c r="O277"/>
      <c r="P277"/>
      <c r="Q277"/>
      <c r="R277"/>
      <c r="S277"/>
      <c r="T277"/>
      <c r="U277"/>
    </row>
    <row r="278" spans="13:21" x14ac:dyDescent="0.25">
      <c r="M278"/>
      <c r="N278"/>
      <c r="O278"/>
      <c r="P278"/>
      <c r="Q278"/>
      <c r="R278"/>
      <c r="S278"/>
      <c r="T278"/>
      <c r="U278"/>
    </row>
    <row r="279" spans="13:21" x14ac:dyDescent="0.25">
      <c r="M279"/>
      <c r="N279"/>
      <c r="O279"/>
      <c r="P279"/>
      <c r="Q279"/>
      <c r="R279"/>
      <c r="S279"/>
      <c r="T279"/>
      <c r="U279"/>
    </row>
    <row r="280" spans="13:21" x14ac:dyDescent="0.25">
      <c r="M280"/>
      <c r="N280"/>
      <c r="O280"/>
      <c r="P280"/>
      <c r="Q280"/>
      <c r="R280"/>
      <c r="S280"/>
      <c r="T280"/>
      <c r="U280"/>
    </row>
    <row r="281" spans="13:21" x14ac:dyDescent="0.25">
      <c r="M281"/>
      <c r="N281"/>
      <c r="O281"/>
      <c r="P281"/>
      <c r="Q281"/>
      <c r="R281"/>
      <c r="S281"/>
      <c r="T281"/>
      <c r="U281"/>
    </row>
    <row r="282" spans="13:21" x14ac:dyDescent="0.25">
      <c r="M282"/>
      <c r="N282"/>
      <c r="O282"/>
      <c r="P282"/>
      <c r="Q282"/>
      <c r="R282"/>
      <c r="S282"/>
      <c r="T282"/>
      <c r="U282"/>
    </row>
    <row r="283" spans="13:21" x14ac:dyDescent="0.25">
      <c r="M283"/>
      <c r="N283"/>
      <c r="O283"/>
      <c r="P283"/>
      <c r="Q283"/>
      <c r="R283"/>
      <c r="S283"/>
      <c r="T283"/>
      <c r="U283"/>
    </row>
    <row r="284" spans="13:21" x14ac:dyDescent="0.25">
      <c r="M284"/>
      <c r="N284"/>
      <c r="O284"/>
      <c r="P284"/>
      <c r="Q284"/>
      <c r="R284"/>
      <c r="S284"/>
      <c r="T284"/>
      <c r="U284"/>
    </row>
    <row r="285" spans="13:21" x14ac:dyDescent="0.25">
      <c r="M285"/>
      <c r="N285"/>
      <c r="O285"/>
      <c r="P285"/>
      <c r="Q285"/>
      <c r="R285"/>
      <c r="S285"/>
      <c r="T285"/>
      <c r="U285"/>
    </row>
    <row r="286" spans="13:21" x14ac:dyDescent="0.25">
      <c r="M286"/>
      <c r="N286"/>
      <c r="O286"/>
      <c r="P286"/>
      <c r="Q286"/>
      <c r="R286"/>
      <c r="S286"/>
      <c r="T286"/>
      <c r="U286"/>
    </row>
    <row r="287" spans="13:21" x14ac:dyDescent="0.25">
      <c r="M287"/>
      <c r="N287"/>
      <c r="O287"/>
      <c r="P287"/>
      <c r="Q287"/>
      <c r="R287"/>
      <c r="S287"/>
      <c r="T287"/>
      <c r="U287"/>
    </row>
    <row r="288" spans="13:21" x14ac:dyDescent="0.25">
      <c r="M288"/>
      <c r="N288"/>
      <c r="O288"/>
      <c r="P288"/>
      <c r="Q288"/>
      <c r="R288"/>
      <c r="S288"/>
      <c r="T288"/>
      <c r="U288"/>
    </row>
    <row r="289" spans="13:21" x14ac:dyDescent="0.25">
      <c r="M289"/>
      <c r="N289"/>
      <c r="O289"/>
      <c r="P289"/>
      <c r="Q289"/>
      <c r="R289"/>
      <c r="S289"/>
      <c r="T289"/>
      <c r="U289"/>
    </row>
    <row r="290" spans="13:21" x14ac:dyDescent="0.25">
      <c r="M290"/>
      <c r="N290"/>
      <c r="O290"/>
      <c r="P290"/>
      <c r="Q290"/>
      <c r="R290"/>
      <c r="S290"/>
      <c r="T290"/>
      <c r="U290"/>
    </row>
    <row r="291" spans="13:21" x14ac:dyDescent="0.25">
      <c r="M291"/>
      <c r="N291"/>
      <c r="O291"/>
      <c r="P291"/>
      <c r="Q291"/>
      <c r="R291"/>
      <c r="S291"/>
      <c r="T291"/>
      <c r="U291"/>
    </row>
    <row r="292" spans="13:21" x14ac:dyDescent="0.25">
      <c r="M292"/>
      <c r="N292"/>
      <c r="O292"/>
      <c r="P292"/>
      <c r="Q292"/>
      <c r="R292"/>
      <c r="S292"/>
      <c r="T292"/>
      <c r="U292"/>
    </row>
    <row r="293" spans="13:21" x14ac:dyDescent="0.25">
      <c r="M293"/>
      <c r="N293"/>
      <c r="O293"/>
      <c r="P293"/>
      <c r="Q293"/>
      <c r="R293"/>
      <c r="S293"/>
      <c r="T293"/>
      <c r="U293"/>
    </row>
    <row r="294" spans="13:21" x14ac:dyDescent="0.25">
      <c r="M294"/>
      <c r="N294"/>
      <c r="O294"/>
      <c r="P294"/>
      <c r="Q294"/>
      <c r="R294"/>
      <c r="S294"/>
      <c r="T294"/>
      <c r="U294"/>
    </row>
    <row r="295" spans="13:21" x14ac:dyDescent="0.25">
      <c r="M295"/>
      <c r="N295"/>
      <c r="O295"/>
      <c r="P295"/>
      <c r="Q295"/>
      <c r="R295"/>
      <c r="S295"/>
      <c r="T295"/>
      <c r="U295"/>
    </row>
    <row r="296" spans="13:21" x14ac:dyDescent="0.25">
      <c r="M296"/>
      <c r="N296"/>
      <c r="O296"/>
      <c r="P296"/>
      <c r="Q296"/>
      <c r="R296"/>
      <c r="S296"/>
      <c r="T296"/>
      <c r="U296"/>
    </row>
    <row r="297" spans="13:21" x14ac:dyDescent="0.25">
      <c r="M297"/>
      <c r="N297"/>
      <c r="O297"/>
      <c r="P297"/>
      <c r="Q297"/>
      <c r="R297"/>
      <c r="S297"/>
      <c r="T297"/>
      <c r="U297"/>
    </row>
    <row r="298" spans="13:21" x14ac:dyDescent="0.25">
      <c r="M298"/>
      <c r="N298"/>
      <c r="O298"/>
      <c r="P298"/>
      <c r="Q298"/>
      <c r="R298"/>
      <c r="S298"/>
      <c r="T298"/>
      <c r="U298"/>
    </row>
    <row r="299" spans="13:21" x14ac:dyDescent="0.25">
      <c r="M299"/>
      <c r="N299"/>
      <c r="O299"/>
      <c r="P299"/>
      <c r="Q299"/>
      <c r="R299"/>
      <c r="S299"/>
      <c r="T299"/>
      <c r="U299"/>
    </row>
    <row r="300" spans="13:21" x14ac:dyDescent="0.25">
      <c r="M300"/>
      <c r="N300"/>
      <c r="O300"/>
      <c r="P300"/>
      <c r="Q300"/>
      <c r="R300"/>
      <c r="S300"/>
      <c r="T300"/>
      <c r="U300"/>
    </row>
    <row r="301" spans="13:21" x14ac:dyDescent="0.25">
      <c r="M301"/>
      <c r="N301"/>
      <c r="O301"/>
      <c r="P301"/>
      <c r="Q301"/>
      <c r="R301"/>
      <c r="S301"/>
      <c r="T301"/>
      <c r="U301"/>
    </row>
    <row r="302" spans="13:21" x14ac:dyDescent="0.25">
      <c r="M302"/>
      <c r="N302"/>
      <c r="O302"/>
      <c r="P302"/>
      <c r="Q302"/>
      <c r="R302"/>
      <c r="S302"/>
      <c r="T302"/>
      <c r="U302"/>
    </row>
    <row r="303" spans="13:21" x14ac:dyDescent="0.25">
      <c r="M303"/>
      <c r="N303"/>
      <c r="O303"/>
      <c r="P303"/>
      <c r="Q303"/>
      <c r="R303"/>
      <c r="S303"/>
      <c r="T303"/>
      <c r="U303"/>
    </row>
    <row r="304" spans="13:21" x14ac:dyDescent="0.25">
      <c r="M304"/>
      <c r="N304"/>
      <c r="O304"/>
      <c r="P304"/>
      <c r="Q304"/>
      <c r="R304"/>
      <c r="S304"/>
      <c r="T304"/>
      <c r="U304"/>
    </row>
    <row r="305" spans="13:21" x14ac:dyDescent="0.25">
      <c r="M305"/>
      <c r="N305"/>
      <c r="O305"/>
      <c r="P305"/>
      <c r="Q305"/>
      <c r="R305"/>
      <c r="S305"/>
      <c r="T305"/>
      <c r="U305"/>
    </row>
    <row r="306" spans="13:21" x14ac:dyDescent="0.25">
      <c r="M306"/>
      <c r="N306"/>
      <c r="O306"/>
      <c r="P306"/>
      <c r="Q306"/>
      <c r="R306"/>
      <c r="S306"/>
      <c r="T306"/>
      <c r="U306"/>
    </row>
    <row r="307" spans="13:21" x14ac:dyDescent="0.25">
      <c r="M307"/>
      <c r="N307"/>
      <c r="O307"/>
      <c r="P307"/>
      <c r="Q307"/>
      <c r="R307"/>
      <c r="S307"/>
      <c r="T307"/>
      <c r="U307"/>
    </row>
    <row r="308" spans="13:21" x14ac:dyDescent="0.25">
      <c r="M308"/>
      <c r="N308"/>
      <c r="O308"/>
      <c r="P308"/>
      <c r="Q308"/>
      <c r="R308"/>
      <c r="S308"/>
      <c r="T308"/>
      <c r="U308"/>
    </row>
    <row r="309" spans="13:21" x14ac:dyDescent="0.25">
      <c r="M309"/>
      <c r="N309"/>
      <c r="O309"/>
      <c r="P309"/>
      <c r="Q309"/>
      <c r="R309"/>
      <c r="S309"/>
      <c r="T309"/>
      <c r="U309"/>
    </row>
    <row r="310" spans="13:21" x14ac:dyDescent="0.25">
      <c r="M310"/>
      <c r="N310"/>
      <c r="O310"/>
      <c r="P310"/>
      <c r="Q310"/>
      <c r="R310"/>
      <c r="S310"/>
      <c r="T310"/>
      <c r="U310"/>
    </row>
    <row r="311" spans="13:21" x14ac:dyDescent="0.25">
      <c r="M311"/>
      <c r="N311"/>
      <c r="O311"/>
      <c r="P311"/>
      <c r="Q311"/>
      <c r="R311"/>
      <c r="S311"/>
      <c r="T311"/>
      <c r="U311"/>
    </row>
    <row r="312" spans="13:21" x14ac:dyDescent="0.25">
      <c r="M312"/>
      <c r="N312"/>
      <c r="O312"/>
      <c r="P312"/>
      <c r="Q312"/>
      <c r="R312"/>
      <c r="S312"/>
      <c r="T312"/>
      <c r="U312"/>
    </row>
    <row r="313" spans="13:21" x14ac:dyDescent="0.25">
      <c r="M313"/>
      <c r="N313"/>
      <c r="O313"/>
      <c r="P313"/>
      <c r="Q313"/>
      <c r="R313"/>
      <c r="S313"/>
      <c r="T313"/>
      <c r="U313"/>
    </row>
    <row r="314" spans="13:21" x14ac:dyDescent="0.25">
      <c r="M314"/>
      <c r="N314"/>
      <c r="O314"/>
      <c r="P314"/>
      <c r="Q314"/>
      <c r="R314"/>
      <c r="S314"/>
      <c r="T314"/>
      <c r="U314"/>
    </row>
    <row r="315" spans="13:21" x14ac:dyDescent="0.25">
      <c r="M315"/>
      <c r="N315"/>
      <c r="O315"/>
      <c r="P315"/>
      <c r="Q315"/>
      <c r="R315"/>
      <c r="S315"/>
      <c r="T315"/>
      <c r="U315"/>
    </row>
    <row r="316" spans="13:21" x14ac:dyDescent="0.25">
      <c r="M316"/>
      <c r="N316"/>
      <c r="O316"/>
      <c r="P316"/>
      <c r="Q316"/>
      <c r="R316"/>
      <c r="S316"/>
      <c r="T316"/>
      <c r="U316"/>
    </row>
    <row r="317" spans="13:21" x14ac:dyDescent="0.25">
      <c r="M317"/>
      <c r="N317"/>
      <c r="O317"/>
      <c r="P317"/>
      <c r="Q317"/>
      <c r="R317"/>
      <c r="S317"/>
      <c r="T317"/>
      <c r="U317"/>
    </row>
    <row r="318" spans="13:21" x14ac:dyDescent="0.25">
      <c r="M318"/>
      <c r="N318"/>
      <c r="O318"/>
      <c r="P318"/>
      <c r="Q318"/>
      <c r="R318"/>
      <c r="S318"/>
      <c r="T318"/>
      <c r="U318"/>
    </row>
    <row r="319" spans="13:21" x14ac:dyDescent="0.25">
      <c r="M319"/>
      <c r="N319"/>
      <c r="O319"/>
      <c r="P319"/>
      <c r="Q319"/>
      <c r="R319"/>
      <c r="S319"/>
      <c r="T319"/>
      <c r="U319"/>
    </row>
    <row r="320" spans="13:21" x14ac:dyDescent="0.25">
      <c r="M320"/>
      <c r="N320"/>
      <c r="O320"/>
      <c r="P320"/>
      <c r="Q320"/>
      <c r="R320"/>
      <c r="S320"/>
      <c r="T320"/>
      <c r="U320"/>
    </row>
    <row r="321" spans="13:21" x14ac:dyDescent="0.25">
      <c r="M321"/>
      <c r="N321"/>
      <c r="O321"/>
      <c r="P321"/>
      <c r="Q321"/>
      <c r="R321"/>
      <c r="S321"/>
      <c r="T321"/>
      <c r="U321"/>
    </row>
    <row r="322" spans="13:21" x14ac:dyDescent="0.25">
      <c r="M322"/>
      <c r="N322"/>
      <c r="O322"/>
      <c r="P322"/>
      <c r="Q322"/>
      <c r="R322"/>
      <c r="S322"/>
      <c r="T322"/>
      <c r="U322"/>
    </row>
    <row r="323" spans="13:21" x14ac:dyDescent="0.25">
      <c r="M323"/>
      <c r="N323"/>
      <c r="O323"/>
      <c r="P323"/>
      <c r="Q323"/>
      <c r="R323"/>
      <c r="S323"/>
      <c r="T323"/>
      <c r="U323"/>
    </row>
    <row r="324" spans="13:21" x14ac:dyDescent="0.25">
      <c r="M324"/>
      <c r="N324"/>
      <c r="O324"/>
      <c r="P324"/>
      <c r="Q324"/>
      <c r="R324"/>
      <c r="S324"/>
      <c r="T324"/>
      <c r="U324"/>
    </row>
    <row r="325" spans="13:21" x14ac:dyDescent="0.25">
      <c r="M325"/>
      <c r="N325"/>
      <c r="O325"/>
      <c r="P325"/>
      <c r="Q325"/>
      <c r="R325"/>
      <c r="S325"/>
      <c r="T325"/>
      <c r="U325"/>
    </row>
    <row r="326" spans="13:21" x14ac:dyDescent="0.25">
      <c r="M326"/>
      <c r="N326"/>
      <c r="O326"/>
      <c r="P326"/>
      <c r="Q326"/>
      <c r="R326"/>
      <c r="S326"/>
      <c r="T326"/>
      <c r="U326"/>
    </row>
    <row r="327" spans="13:21" x14ac:dyDescent="0.25">
      <c r="M327"/>
      <c r="N327"/>
      <c r="O327"/>
      <c r="P327"/>
      <c r="Q327"/>
      <c r="R327"/>
      <c r="S327"/>
      <c r="T327"/>
      <c r="U327"/>
    </row>
    <row r="328" spans="13:21" x14ac:dyDescent="0.25">
      <c r="M328"/>
      <c r="N328"/>
      <c r="O328"/>
      <c r="P328"/>
      <c r="Q328"/>
      <c r="R328"/>
      <c r="S328"/>
      <c r="T328"/>
      <c r="U328"/>
    </row>
    <row r="329" spans="13:21" x14ac:dyDescent="0.25">
      <c r="M329"/>
      <c r="N329"/>
      <c r="O329"/>
      <c r="P329"/>
      <c r="Q329"/>
      <c r="R329"/>
      <c r="S329"/>
      <c r="T329"/>
      <c r="U329"/>
    </row>
    <row r="330" spans="13:21" x14ac:dyDescent="0.25">
      <c r="M330"/>
      <c r="N330"/>
      <c r="O330"/>
      <c r="P330"/>
      <c r="Q330"/>
      <c r="R330"/>
      <c r="S330"/>
      <c r="T330"/>
      <c r="U330"/>
    </row>
    <row r="331" spans="13:21" x14ac:dyDescent="0.25">
      <c r="M331"/>
      <c r="N331"/>
      <c r="O331"/>
      <c r="P331"/>
      <c r="Q331"/>
      <c r="R331"/>
      <c r="S331"/>
      <c r="T331"/>
      <c r="U331"/>
    </row>
    <row r="332" spans="13:21" x14ac:dyDescent="0.25">
      <c r="M332"/>
      <c r="N332"/>
      <c r="O332"/>
      <c r="P332"/>
      <c r="Q332"/>
      <c r="R332"/>
      <c r="S332"/>
      <c r="T332"/>
      <c r="U332"/>
    </row>
    <row r="333" spans="13:21" x14ac:dyDescent="0.25">
      <c r="M333"/>
      <c r="N333"/>
      <c r="O333"/>
      <c r="P333"/>
      <c r="Q333"/>
      <c r="R333"/>
      <c r="S333"/>
      <c r="T333"/>
      <c r="U333"/>
    </row>
    <row r="334" spans="13:21" x14ac:dyDescent="0.25">
      <c r="M334"/>
      <c r="N334"/>
      <c r="O334"/>
      <c r="P334"/>
      <c r="Q334"/>
      <c r="R334"/>
      <c r="S334"/>
      <c r="T334"/>
      <c r="U334"/>
    </row>
    <row r="335" spans="13:21" x14ac:dyDescent="0.25">
      <c r="M335"/>
      <c r="N335"/>
      <c r="O335"/>
      <c r="P335"/>
      <c r="Q335"/>
      <c r="R335"/>
      <c r="S335"/>
      <c r="T335"/>
      <c r="U335"/>
    </row>
    <row r="336" spans="13:21" x14ac:dyDescent="0.25">
      <c r="M336"/>
      <c r="N336"/>
      <c r="O336"/>
      <c r="P336"/>
      <c r="Q336"/>
      <c r="R336"/>
      <c r="S336"/>
      <c r="T336"/>
      <c r="U336"/>
    </row>
    <row r="337" spans="13:21" x14ac:dyDescent="0.25">
      <c r="M337"/>
      <c r="N337"/>
      <c r="O337"/>
      <c r="P337"/>
      <c r="Q337"/>
      <c r="R337"/>
      <c r="S337"/>
      <c r="T337"/>
      <c r="U337"/>
    </row>
    <row r="338" spans="13:21" x14ac:dyDescent="0.25">
      <c r="M338"/>
      <c r="N338"/>
      <c r="O338"/>
      <c r="P338"/>
      <c r="Q338"/>
      <c r="R338"/>
      <c r="S338"/>
      <c r="T338"/>
      <c r="U338"/>
    </row>
    <row r="339" spans="13:21" x14ac:dyDescent="0.25">
      <c r="M339"/>
      <c r="N339"/>
      <c r="O339"/>
      <c r="P339"/>
      <c r="Q339"/>
      <c r="R339"/>
      <c r="S339"/>
      <c r="T339"/>
      <c r="U339"/>
    </row>
    <row r="340" spans="13:21" x14ac:dyDescent="0.25">
      <c r="M340"/>
      <c r="N340"/>
      <c r="O340"/>
      <c r="P340"/>
      <c r="Q340"/>
      <c r="R340"/>
      <c r="S340"/>
      <c r="T340"/>
      <c r="U340"/>
    </row>
    <row r="341" spans="13:21" x14ac:dyDescent="0.25">
      <c r="M341"/>
      <c r="N341"/>
      <c r="O341"/>
      <c r="P341"/>
      <c r="Q341"/>
      <c r="R341"/>
      <c r="S341"/>
      <c r="T341"/>
      <c r="U341"/>
    </row>
    <row r="342" spans="13:21" x14ac:dyDescent="0.25">
      <c r="M342"/>
      <c r="N342"/>
      <c r="O342"/>
      <c r="P342"/>
      <c r="Q342"/>
      <c r="R342"/>
      <c r="S342"/>
      <c r="T342"/>
      <c r="U342"/>
    </row>
    <row r="343" spans="13:21" x14ac:dyDescent="0.25">
      <c r="M343"/>
      <c r="N343"/>
      <c r="O343"/>
      <c r="P343"/>
      <c r="Q343"/>
      <c r="R343"/>
      <c r="S343"/>
      <c r="T343"/>
      <c r="U343"/>
    </row>
    <row r="344" spans="13:21" x14ac:dyDescent="0.25">
      <c r="M344"/>
      <c r="N344"/>
      <c r="O344"/>
      <c r="P344"/>
      <c r="Q344"/>
      <c r="R344"/>
      <c r="S344"/>
      <c r="T344"/>
      <c r="U344"/>
    </row>
    <row r="345" spans="13:21" x14ac:dyDescent="0.25">
      <c r="M345"/>
      <c r="N345"/>
      <c r="O345"/>
      <c r="P345"/>
      <c r="Q345"/>
      <c r="R345"/>
      <c r="S345"/>
      <c r="T345"/>
      <c r="U345"/>
    </row>
    <row r="346" spans="13:21" x14ac:dyDescent="0.25">
      <c r="M346"/>
      <c r="N346"/>
      <c r="O346"/>
      <c r="P346"/>
      <c r="Q346"/>
      <c r="R346"/>
      <c r="S346"/>
      <c r="T346"/>
      <c r="U346"/>
    </row>
    <row r="347" spans="13:21" x14ac:dyDescent="0.25">
      <c r="M347"/>
      <c r="N347"/>
      <c r="O347"/>
      <c r="P347"/>
      <c r="Q347"/>
      <c r="R347"/>
      <c r="S347"/>
      <c r="T347"/>
      <c r="U347"/>
    </row>
    <row r="348" spans="13:21" x14ac:dyDescent="0.25">
      <c r="M348"/>
      <c r="N348"/>
      <c r="O348"/>
      <c r="P348"/>
      <c r="Q348"/>
      <c r="R348"/>
      <c r="S348"/>
      <c r="T348"/>
      <c r="U348"/>
    </row>
    <row r="349" spans="13:21" x14ac:dyDescent="0.25">
      <c r="M349"/>
      <c r="N349"/>
      <c r="O349"/>
      <c r="P349"/>
      <c r="Q349"/>
      <c r="R349"/>
      <c r="S349"/>
      <c r="T349"/>
      <c r="U349"/>
    </row>
    <row r="350" spans="13:21" x14ac:dyDescent="0.25">
      <c r="M350"/>
      <c r="N350"/>
      <c r="O350"/>
      <c r="P350"/>
      <c r="Q350"/>
      <c r="R350"/>
      <c r="S350"/>
      <c r="T350"/>
      <c r="U350"/>
    </row>
    <row r="351" spans="13:21" x14ac:dyDescent="0.25">
      <c r="M351"/>
      <c r="N351"/>
      <c r="O351"/>
      <c r="P351"/>
      <c r="Q351"/>
      <c r="R351"/>
      <c r="S351"/>
      <c r="T351"/>
      <c r="U351"/>
    </row>
    <row r="352" spans="13:21" x14ac:dyDescent="0.25">
      <c r="M352"/>
      <c r="N352"/>
      <c r="O352"/>
      <c r="P352"/>
      <c r="Q352"/>
      <c r="R352"/>
      <c r="S352"/>
      <c r="T352"/>
      <c r="U352"/>
    </row>
    <row r="353" spans="13:21" x14ac:dyDescent="0.25">
      <c r="M353"/>
      <c r="N353"/>
      <c r="O353"/>
      <c r="P353"/>
      <c r="Q353"/>
      <c r="R353"/>
      <c r="S353"/>
      <c r="T353"/>
      <c r="U353"/>
    </row>
    <row r="354" spans="13:21" x14ac:dyDescent="0.25">
      <c r="M354"/>
      <c r="N354"/>
      <c r="O354"/>
      <c r="P354"/>
      <c r="Q354"/>
      <c r="R354"/>
      <c r="S354"/>
      <c r="T354"/>
      <c r="U354"/>
    </row>
    <row r="355" spans="13:21" x14ac:dyDescent="0.25">
      <c r="M355"/>
      <c r="N355"/>
      <c r="O355"/>
      <c r="P355"/>
      <c r="Q355"/>
      <c r="R355"/>
      <c r="S355"/>
      <c r="T355"/>
      <c r="U355"/>
    </row>
    <row r="356" spans="13:21" x14ac:dyDescent="0.25">
      <c r="M356"/>
      <c r="N356"/>
      <c r="O356"/>
      <c r="P356"/>
      <c r="Q356"/>
      <c r="R356"/>
      <c r="S356"/>
      <c r="T356"/>
      <c r="U356"/>
    </row>
    <row r="357" spans="13:21" x14ac:dyDescent="0.25">
      <c r="M357"/>
      <c r="N357"/>
      <c r="O357"/>
      <c r="P357"/>
      <c r="Q357"/>
      <c r="R357"/>
      <c r="S357"/>
      <c r="T357"/>
      <c r="U357"/>
    </row>
    <row r="358" spans="13:21" x14ac:dyDescent="0.25">
      <c r="M358"/>
      <c r="N358"/>
      <c r="O358"/>
      <c r="P358"/>
      <c r="Q358"/>
      <c r="R358"/>
      <c r="S358"/>
      <c r="T358"/>
      <c r="U358"/>
    </row>
    <row r="359" spans="13:21" x14ac:dyDescent="0.25">
      <c r="M359"/>
      <c r="N359"/>
      <c r="O359"/>
      <c r="P359"/>
      <c r="Q359"/>
      <c r="R359"/>
      <c r="S359"/>
      <c r="T359"/>
      <c r="U359"/>
    </row>
    <row r="360" spans="13:21" x14ac:dyDescent="0.25">
      <c r="M360"/>
      <c r="N360"/>
      <c r="O360"/>
      <c r="P360"/>
      <c r="Q360"/>
      <c r="R360"/>
      <c r="S360"/>
      <c r="T360"/>
      <c r="U360"/>
    </row>
    <row r="361" spans="13:21" x14ac:dyDescent="0.25">
      <c r="M361"/>
      <c r="N361"/>
      <c r="O361"/>
      <c r="P361"/>
      <c r="Q361"/>
      <c r="R361"/>
      <c r="S361"/>
      <c r="T361"/>
      <c r="U361"/>
    </row>
    <row r="362" spans="13:21" x14ac:dyDescent="0.25">
      <c r="M362"/>
      <c r="N362"/>
      <c r="O362"/>
      <c r="P362"/>
      <c r="Q362"/>
      <c r="R362"/>
      <c r="S362"/>
      <c r="T362"/>
      <c r="U362"/>
    </row>
    <row r="363" spans="13:21" x14ac:dyDescent="0.25">
      <c r="M363"/>
      <c r="N363"/>
      <c r="O363"/>
      <c r="P363"/>
      <c r="Q363"/>
      <c r="R363"/>
      <c r="S363"/>
      <c r="T363"/>
      <c r="U363"/>
    </row>
    <row r="364" spans="13:21" x14ac:dyDescent="0.25">
      <c r="M364"/>
      <c r="N364"/>
      <c r="O364"/>
      <c r="P364"/>
      <c r="Q364"/>
      <c r="R364"/>
      <c r="S364"/>
      <c r="T364"/>
      <c r="U364"/>
    </row>
    <row r="365" spans="13:21" x14ac:dyDescent="0.25">
      <c r="M365"/>
      <c r="N365"/>
      <c r="O365"/>
      <c r="P365"/>
      <c r="Q365"/>
      <c r="R365"/>
      <c r="S365"/>
      <c r="T365"/>
      <c r="U365"/>
    </row>
    <row r="366" spans="13:21" x14ac:dyDescent="0.25">
      <c r="M366"/>
      <c r="N366"/>
      <c r="O366"/>
      <c r="P366"/>
      <c r="Q366"/>
      <c r="R366"/>
      <c r="S366"/>
      <c r="T366"/>
      <c r="U366"/>
    </row>
    <row r="367" spans="13:21" x14ac:dyDescent="0.25">
      <c r="M367"/>
      <c r="N367"/>
      <c r="O367"/>
      <c r="P367"/>
      <c r="Q367"/>
      <c r="R367"/>
      <c r="S367"/>
      <c r="T367"/>
      <c r="U367"/>
    </row>
    <row r="368" spans="13:21" x14ac:dyDescent="0.25">
      <c r="M368"/>
      <c r="N368"/>
      <c r="O368"/>
      <c r="P368"/>
      <c r="Q368"/>
      <c r="R368"/>
      <c r="S368"/>
      <c r="T368"/>
      <c r="U368"/>
    </row>
    <row r="369" spans="13:21" x14ac:dyDescent="0.25">
      <c r="M369"/>
      <c r="N369"/>
      <c r="O369"/>
      <c r="P369"/>
      <c r="Q369"/>
      <c r="R369"/>
      <c r="S369"/>
      <c r="T369"/>
      <c r="U369"/>
    </row>
    <row r="370" spans="13:21" x14ac:dyDescent="0.25">
      <c r="M370"/>
      <c r="N370"/>
      <c r="O370"/>
      <c r="P370"/>
      <c r="Q370"/>
      <c r="R370"/>
      <c r="S370"/>
      <c r="T370"/>
      <c r="U370"/>
    </row>
    <row r="371" spans="13:21" x14ac:dyDescent="0.25">
      <c r="M371"/>
      <c r="N371"/>
      <c r="O371"/>
      <c r="P371"/>
      <c r="Q371"/>
      <c r="R371"/>
      <c r="S371"/>
      <c r="T371"/>
      <c r="U371"/>
    </row>
    <row r="372" spans="13:21" x14ac:dyDescent="0.25">
      <c r="M372"/>
      <c r="N372"/>
      <c r="O372"/>
      <c r="P372"/>
      <c r="Q372"/>
      <c r="R372"/>
      <c r="S372"/>
      <c r="T372"/>
      <c r="U372"/>
    </row>
    <row r="373" spans="13:21" x14ac:dyDescent="0.25">
      <c r="M373"/>
      <c r="N373"/>
      <c r="O373"/>
      <c r="P373"/>
      <c r="Q373"/>
      <c r="R373"/>
      <c r="S373"/>
      <c r="T373"/>
      <c r="U373"/>
    </row>
    <row r="374" spans="13:21" x14ac:dyDescent="0.25">
      <c r="M374"/>
      <c r="N374"/>
      <c r="O374"/>
      <c r="P374"/>
      <c r="Q374"/>
      <c r="R374"/>
      <c r="S374"/>
      <c r="T374"/>
      <c r="U374"/>
    </row>
    <row r="375" spans="13:21" x14ac:dyDescent="0.25">
      <c r="M375"/>
      <c r="N375"/>
      <c r="O375"/>
      <c r="P375"/>
      <c r="Q375"/>
      <c r="R375"/>
      <c r="S375"/>
      <c r="T375"/>
      <c r="U375"/>
    </row>
    <row r="376" spans="13:21" x14ac:dyDescent="0.25">
      <c r="M376"/>
      <c r="N376"/>
      <c r="O376"/>
      <c r="P376"/>
      <c r="Q376"/>
      <c r="R376"/>
      <c r="S376"/>
      <c r="T376"/>
      <c r="U376"/>
    </row>
    <row r="377" spans="13:21" x14ac:dyDescent="0.25">
      <c r="M377"/>
      <c r="N377"/>
      <c r="O377"/>
      <c r="P377"/>
      <c r="Q377"/>
      <c r="R377"/>
      <c r="S377"/>
      <c r="T377"/>
      <c r="U377"/>
    </row>
    <row r="378" spans="13:21" x14ac:dyDescent="0.25">
      <c r="M378"/>
      <c r="N378"/>
      <c r="O378"/>
      <c r="P378"/>
      <c r="Q378"/>
      <c r="R378"/>
      <c r="S378"/>
      <c r="T378"/>
      <c r="U378"/>
    </row>
    <row r="379" spans="13:21" x14ac:dyDescent="0.25">
      <c r="M379"/>
      <c r="N379"/>
      <c r="O379"/>
      <c r="P379"/>
      <c r="Q379"/>
      <c r="R379"/>
      <c r="S379"/>
      <c r="T379"/>
      <c r="U379"/>
    </row>
    <row r="380" spans="13:21" x14ac:dyDescent="0.25">
      <c r="M380"/>
      <c r="N380"/>
      <c r="O380"/>
      <c r="P380"/>
      <c r="Q380"/>
      <c r="R380"/>
      <c r="S380"/>
      <c r="T380"/>
      <c r="U380"/>
    </row>
    <row r="381" spans="13:21" x14ac:dyDescent="0.25">
      <c r="M381"/>
      <c r="N381"/>
      <c r="O381"/>
      <c r="P381"/>
      <c r="Q381"/>
      <c r="R381"/>
      <c r="S381"/>
      <c r="T381"/>
      <c r="U381"/>
    </row>
    <row r="382" spans="13:21" x14ac:dyDescent="0.25">
      <c r="M382"/>
      <c r="N382"/>
      <c r="O382"/>
      <c r="P382"/>
      <c r="Q382"/>
      <c r="R382"/>
      <c r="S382"/>
      <c r="T382"/>
      <c r="U382"/>
    </row>
    <row r="383" spans="13:21" x14ac:dyDescent="0.25">
      <c r="M383"/>
      <c r="N383"/>
      <c r="O383"/>
      <c r="P383"/>
      <c r="Q383"/>
      <c r="R383"/>
      <c r="S383"/>
      <c r="T383"/>
      <c r="U383"/>
    </row>
    <row r="384" spans="13:21" x14ac:dyDescent="0.25">
      <c r="M384"/>
      <c r="N384"/>
      <c r="O384"/>
      <c r="P384"/>
      <c r="Q384"/>
      <c r="R384"/>
      <c r="S384"/>
      <c r="T384"/>
      <c r="U384"/>
    </row>
    <row r="385" spans="13:21" x14ac:dyDescent="0.25">
      <c r="M385"/>
      <c r="N385"/>
      <c r="O385"/>
      <c r="P385"/>
      <c r="Q385"/>
      <c r="R385"/>
      <c r="S385"/>
      <c r="T385"/>
      <c r="U385"/>
    </row>
    <row r="386" spans="13:21" x14ac:dyDescent="0.25">
      <c r="M386"/>
      <c r="N386"/>
      <c r="O386"/>
      <c r="P386"/>
      <c r="Q386"/>
      <c r="R386"/>
      <c r="S386"/>
      <c r="T386"/>
      <c r="U386"/>
    </row>
    <row r="387" spans="13:21" x14ac:dyDescent="0.25">
      <c r="M387"/>
      <c r="N387"/>
      <c r="O387"/>
      <c r="P387"/>
      <c r="Q387"/>
      <c r="R387"/>
      <c r="S387"/>
      <c r="T387"/>
      <c r="U387"/>
    </row>
    <row r="388" spans="13:21" x14ac:dyDescent="0.25">
      <c r="M388"/>
      <c r="N388"/>
      <c r="O388"/>
      <c r="P388"/>
      <c r="Q388"/>
      <c r="R388"/>
      <c r="S388"/>
      <c r="T388"/>
      <c r="U388"/>
    </row>
    <row r="389" spans="13:21" x14ac:dyDescent="0.25">
      <c r="M389"/>
      <c r="N389"/>
      <c r="O389"/>
      <c r="P389"/>
      <c r="Q389"/>
      <c r="R389"/>
      <c r="S389"/>
      <c r="T389"/>
      <c r="U389"/>
    </row>
    <row r="390" spans="13:21" x14ac:dyDescent="0.25">
      <c r="M390"/>
      <c r="N390"/>
      <c r="O390"/>
      <c r="P390"/>
      <c r="Q390"/>
      <c r="R390"/>
      <c r="S390"/>
      <c r="T390"/>
      <c r="U390"/>
    </row>
    <row r="391" spans="13:21" x14ac:dyDescent="0.25">
      <c r="M391"/>
      <c r="N391"/>
      <c r="O391"/>
      <c r="P391"/>
      <c r="Q391"/>
      <c r="R391"/>
      <c r="S391"/>
      <c r="T391"/>
      <c r="U391"/>
    </row>
    <row r="392" spans="13:21" x14ac:dyDescent="0.25">
      <c r="M392"/>
      <c r="N392"/>
      <c r="O392"/>
      <c r="P392"/>
      <c r="Q392"/>
      <c r="R392"/>
      <c r="S392"/>
      <c r="T392"/>
      <c r="U392"/>
    </row>
    <row r="393" spans="13:21" x14ac:dyDescent="0.25">
      <c r="M393"/>
      <c r="N393"/>
      <c r="O393"/>
      <c r="P393"/>
      <c r="Q393"/>
      <c r="R393"/>
      <c r="S393"/>
      <c r="T393"/>
      <c r="U393"/>
    </row>
    <row r="394" spans="13:21" x14ac:dyDescent="0.25">
      <c r="M394"/>
      <c r="N394"/>
      <c r="O394"/>
      <c r="P394"/>
      <c r="Q394"/>
      <c r="R394"/>
      <c r="S394"/>
      <c r="T394"/>
      <c r="U394"/>
    </row>
    <row r="395" spans="13:21" x14ac:dyDescent="0.25">
      <c r="M395"/>
      <c r="N395"/>
      <c r="O395"/>
      <c r="P395"/>
      <c r="Q395"/>
      <c r="R395"/>
      <c r="S395"/>
      <c r="T395"/>
      <c r="U395"/>
    </row>
    <row r="396" spans="13:21" x14ac:dyDescent="0.25">
      <c r="M396"/>
      <c r="N396"/>
      <c r="O396"/>
      <c r="P396"/>
      <c r="Q396"/>
      <c r="R396"/>
      <c r="S396"/>
      <c r="T396"/>
      <c r="U396"/>
    </row>
    <row r="397" spans="13:21" x14ac:dyDescent="0.25">
      <c r="M397"/>
      <c r="N397"/>
      <c r="O397"/>
      <c r="P397"/>
      <c r="Q397"/>
      <c r="R397"/>
      <c r="S397"/>
      <c r="T397"/>
      <c r="U397"/>
    </row>
    <row r="398" spans="13:21" x14ac:dyDescent="0.25">
      <c r="M398"/>
      <c r="N398"/>
      <c r="O398"/>
      <c r="P398"/>
      <c r="Q398"/>
      <c r="R398"/>
      <c r="S398"/>
      <c r="T398"/>
      <c r="U398"/>
    </row>
    <row r="399" spans="13:21" x14ac:dyDescent="0.25">
      <c r="M399"/>
      <c r="N399"/>
      <c r="O399"/>
      <c r="P399"/>
      <c r="Q399"/>
      <c r="R399"/>
      <c r="S399"/>
      <c r="T399"/>
      <c r="U399"/>
    </row>
    <row r="400" spans="13:21" x14ac:dyDescent="0.25">
      <c r="M400"/>
      <c r="N400"/>
      <c r="O400"/>
      <c r="P400"/>
      <c r="Q400"/>
      <c r="R400"/>
      <c r="S400"/>
      <c r="T400"/>
      <c r="U400"/>
    </row>
    <row r="401" spans="13:21" x14ac:dyDescent="0.25">
      <c r="M401"/>
      <c r="N401"/>
      <c r="O401"/>
      <c r="P401"/>
      <c r="Q401"/>
      <c r="R401"/>
      <c r="S401"/>
      <c r="T401"/>
      <c r="U401"/>
    </row>
    <row r="402" spans="13:21" x14ac:dyDescent="0.25">
      <c r="M402"/>
      <c r="N402"/>
      <c r="O402"/>
      <c r="P402"/>
      <c r="Q402"/>
      <c r="R402"/>
      <c r="S402"/>
      <c r="T402"/>
      <c r="U402"/>
    </row>
    <row r="403" spans="13:21" x14ac:dyDescent="0.25">
      <c r="M403"/>
      <c r="N403"/>
      <c r="O403"/>
      <c r="P403"/>
      <c r="Q403"/>
      <c r="R403"/>
      <c r="S403"/>
      <c r="T403"/>
      <c r="U403"/>
    </row>
    <row r="404" spans="13:21" x14ac:dyDescent="0.25">
      <c r="M404"/>
      <c r="N404"/>
      <c r="O404"/>
      <c r="P404"/>
      <c r="Q404"/>
      <c r="R404"/>
      <c r="S404"/>
      <c r="T404"/>
      <c r="U404"/>
    </row>
    <row r="405" spans="13:21" x14ac:dyDescent="0.25">
      <c r="M405"/>
      <c r="N405"/>
      <c r="O405"/>
      <c r="P405"/>
      <c r="Q405"/>
      <c r="R405"/>
      <c r="S405"/>
      <c r="T405"/>
      <c r="U405"/>
    </row>
    <row r="406" spans="13:21" x14ac:dyDescent="0.25">
      <c r="M406"/>
      <c r="N406"/>
      <c r="O406"/>
      <c r="P406"/>
      <c r="Q406"/>
      <c r="R406"/>
      <c r="S406"/>
      <c r="T406"/>
      <c r="U406"/>
    </row>
    <row r="407" spans="13:21" x14ac:dyDescent="0.25">
      <c r="M407"/>
      <c r="N407"/>
      <c r="O407"/>
      <c r="P407"/>
      <c r="Q407"/>
      <c r="R407"/>
      <c r="S407"/>
      <c r="T407"/>
      <c r="U407"/>
    </row>
    <row r="408" spans="13:21" x14ac:dyDescent="0.25">
      <c r="M408"/>
      <c r="N408"/>
      <c r="O408"/>
      <c r="P408"/>
      <c r="Q408"/>
      <c r="R408"/>
      <c r="S408"/>
      <c r="T408"/>
      <c r="U408"/>
    </row>
    <row r="409" spans="13:21" x14ac:dyDescent="0.25">
      <c r="M409"/>
      <c r="N409"/>
      <c r="O409"/>
      <c r="P409"/>
      <c r="Q409"/>
      <c r="R409"/>
      <c r="S409"/>
      <c r="T409"/>
      <c r="U409"/>
    </row>
    <row r="410" spans="13:21" x14ac:dyDescent="0.25">
      <c r="M410"/>
      <c r="N410"/>
      <c r="O410"/>
      <c r="P410"/>
      <c r="Q410"/>
      <c r="R410"/>
      <c r="S410"/>
      <c r="T410"/>
      <c r="U410"/>
    </row>
    <row r="411" spans="13:21" x14ac:dyDescent="0.25">
      <c r="M411"/>
      <c r="N411"/>
      <c r="O411"/>
      <c r="P411"/>
      <c r="Q411"/>
      <c r="R411"/>
      <c r="S411"/>
      <c r="T411"/>
      <c r="U411"/>
    </row>
    <row r="412" spans="13:21" x14ac:dyDescent="0.25">
      <c r="M412"/>
      <c r="N412"/>
      <c r="O412"/>
      <c r="P412"/>
      <c r="Q412"/>
      <c r="R412"/>
      <c r="S412"/>
      <c r="T412"/>
      <c r="U412"/>
    </row>
    <row r="413" spans="13:21" x14ac:dyDescent="0.25">
      <c r="M413"/>
      <c r="N413"/>
      <c r="O413"/>
      <c r="P413"/>
      <c r="Q413"/>
      <c r="R413"/>
      <c r="S413"/>
      <c r="T413"/>
      <c r="U413"/>
    </row>
    <row r="414" spans="13:21" x14ac:dyDescent="0.25">
      <c r="M414"/>
      <c r="N414"/>
      <c r="O414"/>
      <c r="P414"/>
      <c r="Q414"/>
      <c r="R414"/>
      <c r="S414"/>
      <c r="T414"/>
      <c r="U414"/>
    </row>
    <row r="415" spans="13:21" x14ac:dyDescent="0.25">
      <c r="M415"/>
      <c r="N415"/>
      <c r="O415"/>
      <c r="P415"/>
      <c r="Q415"/>
      <c r="R415"/>
      <c r="S415"/>
      <c r="T415"/>
      <c r="U415"/>
    </row>
    <row r="416" spans="13:21" x14ac:dyDescent="0.25">
      <c r="M416"/>
      <c r="N416"/>
      <c r="O416"/>
      <c r="P416"/>
      <c r="Q416"/>
      <c r="R416"/>
      <c r="S416"/>
      <c r="T416"/>
      <c r="U416"/>
    </row>
    <row r="417" spans="13:21" x14ac:dyDescent="0.25">
      <c r="M417"/>
      <c r="N417"/>
      <c r="O417"/>
      <c r="P417"/>
      <c r="Q417"/>
      <c r="R417"/>
      <c r="S417"/>
      <c r="T417"/>
      <c r="U417"/>
    </row>
    <row r="418" spans="13:21" x14ac:dyDescent="0.25">
      <c r="M418"/>
      <c r="N418"/>
      <c r="O418"/>
      <c r="P418"/>
      <c r="Q418"/>
      <c r="R418"/>
      <c r="S418"/>
      <c r="T418"/>
      <c r="U418"/>
    </row>
    <row r="419" spans="13:21" x14ac:dyDescent="0.25">
      <c r="M419"/>
      <c r="N419"/>
      <c r="O419"/>
      <c r="P419"/>
      <c r="Q419"/>
      <c r="R419"/>
      <c r="S419"/>
      <c r="T419"/>
      <c r="U419"/>
    </row>
    <row r="420" spans="13:21" x14ac:dyDescent="0.25">
      <c r="M420"/>
      <c r="N420"/>
      <c r="O420"/>
      <c r="P420"/>
      <c r="Q420"/>
      <c r="R420"/>
      <c r="S420"/>
      <c r="T420"/>
      <c r="U420"/>
    </row>
    <row r="421" spans="13:21" x14ac:dyDescent="0.25">
      <c r="M421"/>
      <c r="N421"/>
      <c r="O421"/>
      <c r="P421"/>
      <c r="Q421"/>
      <c r="R421"/>
      <c r="S421"/>
      <c r="T421"/>
      <c r="U421"/>
    </row>
    <row r="422" spans="13:21" x14ac:dyDescent="0.25">
      <c r="M422"/>
      <c r="N422"/>
      <c r="O422"/>
      <c r="P422"/>
      <c r="Q422"/>
      <c r="R422"/>
      <c r="S422"/>
      <c r="T422"/>
      <c r="U422"/>
    </row>
    <row r="423" spans="13:21" x14ac:dyDescent="0.25">
      <c r="M423"/>
      <c r="N423"/>
      <c r="O423"/>
      <c r="P423"/>
      <c r="Q423"/>
      <c r="R423"/>
      <c r="S423"/>
      <c r="T423"/>
      <c r="U423"/>
    </row>
    <row r="424" spans="13:21" x14ac:dyDescent="0.25">
      <c r="M424"/>
      <c r="N424"/>
      <c r="O424"/>
      <c r="P424"/>
      <c r="Q424"/>
      <c r="R424"/>
      <c r="S424"/>
      <c r="T424"/>
      <c r="U424"/>
    </row>
    <row r="425" spans="13:21" x14ac:dyDescent="0.25">
      <c r="M425"/>
      <c r="N425"/>
      <c r="O425"/>
      <c r="P425"/>
      <c r="Q425"/>
      <c r="R425"/>
      <c r="S425"/>
      <c r="T425"/>
      <c r="U425"/>
    </row>
    <row r="426" spans="13:21" x14ac:dyDescent="0.25">
      <c r="M426"/>
      <c r="N426"/>
      <c r="O426"/>
      <c r="P426"/>
      <c r="Q426"/>
      <c r="R426"/>
      <c r="S426"/>
      <c r="T426"/>
      <c r="U426"/>
    </row>
    <row r="427" spans="13:21" x14ac:dyDescent="0.25">
      <c r="M427"/>
      <c r="N427"/>
      <c r="O427"/>
      <c r="P427"/>
      <c r="Q427"/>
      <c r="R427"/>
      <c r="S427"/>
      <c r="T427"/>
      <c r="U427"/>
    </row>
    <row r="428" spans="13:21" x14ac:dyDescent="0.25">
      <c r="M428"/>
      <c r="N428"/>
      <c r="O428"/>
      <c r="P428"/>
      <c r="Q428"/>
      <c r="R428"/>
      <c r="S428"/>
      <c r="T428"/>
      <c r="U428"/>
    </row>
    <row r="429" spans="13:21" x14ac:dyDescent="0.25">
      <c r="M429"/>
      <c r="N429"/>
      <c r="O429"/>
      <c r="P429"/>
      <c r="Q429"/>
      <c r="R429"/>
      <c r="S429"/>
      <c r="T429"/>
      <c r="U429"/>
    </row>
    <row r="430" spans="13:21" x14ac:dyDescent="0.25">
      <c r="M430"/>
      <c r="N430"/>
      <c r="O430"/>
      <c r="P430"/>
      <c r="Q430"/>
      <c r="R430"/>
      <c r="S430"/>
      <c r="T430"/>
      <c r="U430"/>
    </row>
    <row r="431" spans="13:21" x14ac:dyDescent="0.25">
      <c r="M431"/>
      <c r="N431"/>
      <c r="O431"/>
      <c r="P431"/>
      <c r="Q431"/>
      <c r="R431"/>
      <c r="S431"/>
      <c r="T431"/>
      <c r="U431"/>
    </row>
    <row r="432" spans="13:21" x14ac:dyDescent="0.25">
      <c r="M432"/>
      <c r="N432"/>
      <c r="O432"/>
      <c r="P432"/>
      <c r="Q432"/>
      <c r="R432"/>
      <c r="S432"/>
      <c r="T432"/>
      <c r="U432"/>
    </row>
    <row r="433" spans="13:21" x14ac:dyDescent="0.25">
      <c r="M433"/>
      <c r="N433"/>
      <c r="O433"/>
      <c r="P433"/>
      <c r="Q433"/>
      <c r="R433"/>
      <c r="S433"/>
      <c r="T433"/>
      <c r="U433"/>
    </row>
    <row r="434" spans="13:21" x14ac:dyDescent="0.25">
      <c r="M434"/>
      <c r="N434"/>
      <c r="O434"/>
      <c r="P434"/>
      <c r="Q434"/>
      <c r="R434"/>
      <c r="S434"/>
      <c r="T434"/>
      <c r="U434"/>
    </row>
    <row r="435" spans="13:21" x14ac:dyDescent="0.25">
      <c r="M435"/>
      <c r="N435"/>
      <c r="O435"/>
      <c r="P435"/>
      <c r="Q435"/>
      <c r="R435"/>
      <c r="S435"/>
      <c r="T435"/>
      <c r="U435"/>
    </row>
    <row r="436" spans="13:21" x14ac:dyDescent="0.25">
      <c r="M436"/>
      <c r="N436"/>
      <c r="O436"/>
      <c r="P436"/>
      <c r="Q436"/>
      <c r="R436"/>
      <c r="S436"/>
      <c r="T436"/>
      <c r="U436"/>
    </row>
    <row r="437" spans="13:21" x14ac:dyDescent="0.25">
      <c r="M437"/>
      <c r="N437"/>
      <c r="O437"/>
      <c r="P437"/>
      <c r="Q437"/>
      <c r="R437"/>
      <c r="S437"/>
      <c r="T437"/>
      <c r="U437"/>
    </row>
    <row r="438" spans="13:21" x14ac:dyDescent="0.25">
      <c r="M438"/>
      <c r="N438"/>
      <c r="O438"/>
      <c r="P438"/>
      <c r="Q438"/>
      <c r="R438"/>
      <c r="S438"/>
      <c r="T438"/>
      <c r="U438"/>
    </row>
    <row r="439" spans="13:21" x14ac:dyDescent="0.25">
      <c r="M439"/>
      <c r="N439"/>
      <c r="O439"/>
      <c r="P439"/>
      <c r="Q439"/>
      <c r="R439"/>
      <c r="S439"/>
      <c r="T439"/>
      <c r="U439"/>
    </row>
    <row r="440" spans="13:21" x14ac:dyDescent="0.25">
      <c r="M440"/>
      <c r="N440"/>
      <c r="O440"/>
      <c r="P440"/>
      <c r="Q440"/>
      <c r="R440"/>
      <c r="S440"/>
      <c r="T440"/>
      <c r="U440"/>
    </row>
    <row r="441" spans="13:21" x14ac:dyDescent="0.25">
      <c r="M441"/>
      <c r="N441"/>
      <c r="O441"/>
      <c r="P441"/>
      <c r="Q441"/>
      <c r="R441"/>
      <c r="S441"/>
      <c r="T441"/>
      <c r="U441"/>
    </row>
    <row r="442" spans="13:21" x14ac:dyDescent="0.25">
      <c r="M442"/>
      <c r="N442"/>
      <c r="O442"/>
      <c r="P442"/>
      <c r="Q442"/>
      <c r="R442"/>
      <c r="S442"/>
      <c r="T442"/>
      <c r="U442"/>
    </row>
    <row r="443" spans="13:21" x14ac:dyDescent="0.25">
      <c r="M443"/>
      <c r="N443"/>
      <c r="O443"/>
      <c r="P443"/>
      <c r="Q443"/>
      <c r="R443"/>
      <c r="S443"/>
      <c r="T443"/>
      <c r="U443"/>
    </row>
    <row r="444" spans="13:21" x14ac:dyDescent="0.25">
      <c r="M444"/>
      <c r="N444"/>
      <c r="O444"/>
      <c r="P444"/>
      <c r="Q444"/>
      <c r="R444"/>
      <c r="S444"/>
      <c r="T444"/>
      <c r="U444"/>
    </row>
    <row r="445" spans="13:21" x14ac:dyDescent="0.25">
      <c r="M445"/>
      <c r="N445"/>
      <c r="O445"/>
      <c r="P445"/>
      <c r="Q445"/>
      <c r="R445"/>
      <c r="S445"/>
      <c r="T445"/>
      <c r="U445"/>
    </row>
    <row r="446" spans="13:21" x14ac:dyDescent="0.25">
      <c r="M446"/>
      <c r="N446"/>
      <c r="O446"/>
      <c r="P446"/>
      <c r="Q446"/>
      <c r="R446"/>
      <c r="S446"/>
      <c r="T446"/>
      <c r="U446"/>
    </row>
    <row r="447" spans="13:21" x14ac:dyDescent="0.25">
      <c r="M447"/>
      <c r="N447"/>
      <c r="O447"/>
      <c r="P447"/>
      <c r="Q447"/>
      <c r="R447"/>
      <c r="S447"/>
      <c r="T447"/>
      <c r="U447"/>
    </row>
    <row r="448" spans="13:21" x14ac:dyDescent="0.25">
      <c r="M448"/>
      <c r="N448"/>
      <c r="O448"/>
      <c r="P448"/>
      <c r="Q448"/>
      <c r="R448"/>
      <c r="S448"/>
      <c r="T448"/>
      <c r="U448"/>
    </row>
    <row r="449" spans="13:21" x14ac:dyDescent="0.25">
      <c r="M449"/>
      <c r="N449"/>
      <c r="O449"/>
      <c r="P449"/>
      <c r="Q449"/>
      <c r="R449"/>
      <c r="S449"/>
      <c r="T449"/>
      <c r="U449"/>
    </row>
    <row r="450" spans="13:21" x14ac:dyDescent="0.25">
      <c r="M450"/>
      <c r="N450"/>
      <c r="O450"/>
      <c r="P450"/>
      <c r="Q450"/>
      <c r="R450"/>
      <c r="S450"/>
      <c r="T450"/>
      <c r="U450"/>
    </row>
    <row r="451" spans="13:21" x14ac:dyDescent="0.25">
      <c r="M451"/>
      <c r="N451"/>
      <c r="O451"/>
      <c r="P451"/>
      <c r="Q451"/>
      <c r="R451"/>
      <c r="S451"/>
      <c r="T451"/>
      <c r="U451"/>
    </row>
    <row r="452" spans="13:21" x14ac:dyDescent="0.25">
      <c r="M452"/>
      <c r="N452"/>
      <c r="O452"/>
      <c r="P452"/>
      <c r="Q452"/>
      <c r="R452"/>
      <c r="S452"/>
      <c r="T452"/>
      <c r="U452"/>
    </row>
    <row r="453" spans="13:21" x14ac:dyDescent="0.25">
      <c r="M453"/>
      <c r="N453"/>
      <c r="O453"/>
      <c r="P453"/>
      <c r="Q453"/>
      <c r="R453"/>
      <c r="S453"/>
      <c r="T453"/>
      <c r="U453"/>
    </row>
    <row r="454" spans="13:21" x14ac:dyDescent="0.25">
      <c r="M454"/>
      <c r="N454"/>
      <c r="O454"/>
      <c r="P454"/>
      <c r="Q454"/>
      <c r="R454"/>
      <c r="S454"/>
      <c r="T454"/>
      <c r="U454"/>
    </row>
    <row r="455" spans="13:21" x14ac:dyDescent="0.25">
      <c r="M455"/>
      <c r="N455"/>
      <c r="O455"/>
      <c r="P455"/>
      <c r="Q455"/>
      <c r="R455"/>
      <c r="S455"/>
      <c r="T455"/>
      <c r="U455"/>
    </row>
    <row r="456" spans="13:21" x14ac:dyDescent="0.25">
      <c r="M456"/>
      <c r="N456"/>
      <c r="O456"/>
      <c r="P456"/>
      <c r="Q456"/>
      <c r="R456"/>
      <c r="S456"/>
      <c r="T456"/>
      <c r="U456"/>
    </row>
    <row r="457" spans="13:21" x14ac:dyDescent="0.25">
      <c r="M457"/>
      <c r="N457"/>
      <c r="O457"/>
      <c r="P457"/>
      <c r="Q457"/>
      <c r="R457"/>
      <c r="S457"/>
      <c r="T457"/>
      <c r="U457"/>
    </row>
    <row r="458" spans="13:21" x14ac:dyDescent="0.25">
      <c r="M458"/>
      <c r="N458"/>
      <c r="O458"/>
      <c r="P458"/>
      <c r="Q458"/>
      <c r="R458"/>
      <c r="S458"/>
      <c r="T458"/>
      <c r="U458"/>
    </row>
    <row r="459" spans="13:21" x14ac:dyDescent="0.25">
      <c r="M459"/>
      <c r="N459"/>
      <c r="O459"/>
      <c r="P459"/>
      <c r="Q459"/>
      <c r="R459"/>
      <c r="S459"/>
      <c r="T459"/>
      <c r="U459"/>
    </row>
    <row r="460" spans="13:21" x14ac:dyDescent="0.25">
      <c r="M460"/>
      <c r="N460"/>
      <c r="O460"/>
      <c r="P460"/>
      <c r="Q460"/>
      <c r="R460"/>
      <c r="S460"/>
      <c r="T460"/>
      <c r="U460"/>
    </row>
    <row r="461" spans="13:21" x14ac:dyDescent="0.25">
      <c r="M461"/>
      <c r="N461"/>
      <c r="O461"/>
      <c r="P461"/>
      <c r="Q461"/>
      <c r="R461"/>
      <c r="S461"/>
      <c r="T461"/>
      <c r="U461"/>
    </row>
    <row r="462" spans="13:21" x14ac:dyDescent="0.25">
      <c r="M462"/>
      <c r="N462"/>
      <c r="O462"/>
      <c r="P462"/>
      <c r="Q462"/>
      <c r="R462"/>
      <c r="S462"/>
      <c r="T462"/>
      <c r="U462"/>
    </row>
    <row r="463" spans="13:21" x14ac:dyDescent="0.25">
      <c r="M463"/>
      <c r="N463"/>
      <c r="O463"/>
      <c r="P463"/>
      <c r="Q463"/>
      <c r="R463"/>
      <c r="S463"/>
      <c r="T463"/>
      <c r="U463"/>
    </row>
    <row r="464" spans="13:21" x14ac:dyDescent="0.25">
      <c r="M464"/>
      <c r="N464"/>
      <c r="O464"/>
      <c r="P464"/>
      <c r="Q464"/>
      <c r="R464"/>
      <c r="S464"/>
      <c r="T464"/>
      <c r="U464"/>
    </row>
    <row r="465" spans="13:21" x14ac:dyDescent="0.25">
      <c r="M465"/>
      <c r="N465"/>
      <c r="O465"/>
      <c r="P465"/>
      <c r="Q465"/>
      <c r="R465"/>
      <c r="S465"/>
      <c r="T465"/>
      <c r="U465"/>
    </row>
    <row r="466" spans="13:21" x14ac:dyDescent="0.25">
      <c r="M466"/>
      <c r="N466"/>
      <c r="O466"/>
      <c r="P466"/>
      <c r="Q466"/>
      <c r="R466"/>
      <c r="S466"/>
      <c r="T466"/>
      <c r="U466"/>
    </row>
    <row r="467" spans="13:21" x14ac:dyDescent="0.25">
      <c r="M467"/>
      <c r="N467"/>
      <c r="O467"/>
      <c r="P467"/>
      <c r="Q467"/>
      <c r="R467"/>
      <c r="S467"/>
      <c r="T467"/>
      <c r="U467"/>
    </row>
    <row r="468" spans="13:21" x14ac:dyDescent="0.25">
      <c r="M468"/>
      <c r="N468"/>
      <c r="O468"/>
      <c r="P468"/>
      <c r="Q468"/>
      <c r="R468"/>
      <c r="S468"/>
      <c r="T468"/>
      <c r="U468"/>
    </row>
    <row r="469" spans="13:21" x14ac:dyDescent="0.25">
      <c r="M469"/>
      <c r="N469"/>
      <c r="O469"/>
      <c r="P469"/>
      <c r="Q469"/>
      <c r="R469"/>
      <c r="S469"/>
      <c r="T469"/>
      <c r="U469"/>
    </row>
    <row r="470" spans="13:21" x14ac:dyDescent="0.25">
      <c r="M470"/>
      <c r="N470"/>
      <c r="O470"/>
      <c r="P470"/>
      <c r="Q470"/>
      <c r="R470"/>
      <c r="S470"/>
      <c r="T470"/>
      <c r="U470"/>
    </row>
    <row r="471" spans="13:21" x14ac:dyDescent="0.25">
      <c r="M471"/>
      <c r="N471"/>
      <c r="O471"/>
      <c r="P471"/>
      <c r="Q471"/>
      <c r="R471"/>
      <c r="S471"/>
      <c r="T471"/>
      <c r="U471"/>
    </row>
    <row r="472" spans="13:21" x14ac:dyDescent="0.25">
      <c r="M472"/>
      <c r="N472"/>
      <c r="O472"/>
      <c r="P472"/>
      <c r="Q472"/>
      <c r="R472"/>
      <c r="S472"/>
      <c r="T472"/>
      <c r="U472"/>
    </row>
    <row r="473" spans="13:21" x14ac:dyDescent="0.25">
      <c r="M473"/>
      <c r="N473"/>
      <c r="O473"/>
      <c r="P473"/>
      <c r="Q473"/>
      <c r="R473"/>
      <c r="S473"/>
      <c r="T473"/>
      <c r="U473"/>
    </row>
    <row r="474" spans="13:21" x14ac:dyDescent="0.25">
      <c r="M474"/>
      <c r="N474"/>
      <c r="O474"/>
      <c r="P474"/>
      <c r="Q474"/>
      <c r="R474"/>
      <c r="S474"/>
      <c r="T474"/>
      <c r="U474"/>
    </row>
    <row r="475" spans="13:21" x14ac:dyDescent="0.25">
      <c r="M475"/>
      <c r="N475"/>
      <c r="O475"/>
      <c r="P475"/>
      <c r="Q475"/>
      <c r="R475"/>
      <c r="S475"/>
      <c r="T475"/>
      <c r="U475"/>
    </row>
    <row r="476" spans="13:21" x14ac:dyDescent="0.25">
      <c r="M476"/>
      <c r="N476"/>
      <c r="O476"/>
      <c r="P476"/>
      <c r="Q476"/>
      <c r="R476"/>
      <c r="S476"/>
      <c r="T476"/>
      <c r="U476"/>
    </row>
    <row r="477" spans="13:21" x14ac:dyDescent="0.25">
      <c r="M477"/>
      <c r="N477"/>
      <c r="O477"/>
      <c r="P477"/>
      <c r="Q477"/>
      <c r="R477"/>
      <c r="S477"/>
      <c r="T477"/>
      <c r="U477"/>
    </row>
    <row r="478" spans="13:21" x14ac:dyDescent="0.25">
      <c r="M478"/>
      <c r="N478"/>
      <c r="O478"/>
      <c r="P478"/>
      <c r="Q478"/>
      <c r="R478"/>
      <c r="S478"/>
      <c r="T478"/>
      <c r="U478"/>
    </row>
    <row r="479" spans="13:21" x14ac:dyDescent="0.25">
      <c r="M479"/>
      <c r="N479"/>
      <c r="O479"/>
      <c r="P479"/>
      <c r="Q479"/>
      <c r="R479"/>
      <c r="S479"/>
      <c r="T479"/>
      <c r="U479"/>
    </row>
    <row r="480" spans="13:21" x14ac:dyDescent="0.25">
      <c r="M480"/>
      <c r="N480"/>
      <c r="O480"/>
      <c r="P480"/>
      <c r="Q480"/>
      <c r="R480"/>
      <c r="S480"/>
      <c r="T480"/>
      <c r="U480"/>
    </row>
    <row r="481" spans="13:21" x14ac:dyDescent="0.25">
      <c r="M481"/>
      <c r="N481"/>
      <c r="O481"/>
      <c r="P481"/>
      <c r="Q481"/>
      <c r="R481"/>
      <c r="S481"/>
      <c r="T481"/>
      <c r="U481"/>
    </row>
    <row r="482" spans="13:21" x14ac:dyDescent="0.25">
      <c r="M482"/>
      <c r="N482"/>
      <c r="O482"/>
      <c r="P482"/>
      <c r="Q482"/>
      <c r="R482"/>
      <c r="S482"/>
      <c r="T482"/>
      <c r="U482"/>
    </row>
    <row r="483" spans="13:21" x14ac:dyDescent="0.25">
      <c r="M483"/>
      <c r="N483"/>
      <c r="O483"/>
      <c r="P483"/>
      <c r="Q483"/>
      <c r="R483"/>
      <c r="S483"/>
      <c r="T483"/>
      <c r="U483"/>
    </row>
    <row r="484" spans="13:21" x14ac:dyDescent="0.25">
      <c r="M484"/>
      <c r="N484"/>
      <c r="O484"/>
      <c r="P484"/>
      <c r="Q484"/>
      <c r="R484"/>
      <c r="S484"/>
      <c r="T484"/>
      <c r="U484"/>
    </row>
    <row r="485" spans="13:21" x14ac:dyDescent="0.25">
      <c r="M485"/>
      <c r="N485"/>
      <c r="O485"/>
      <c r="P485"/>
      <c r="Q485"/>
      <c r="R485"/>
      <c r="S485"/>
      <c r="T485"/>
      <c r="U485"/>
    </row>
    <row r="486" spans="13:21" x14ac:dyDescent="0.25">
      <c r="M486"/>
      <c r="N486"/>
      <c r="O486"/>
      <c r="P486"/>
      <c r="Q486"/>
      <c r="R486"/>
      <c r="S486"/>
      <c r="T486"/>
      <c r="U486"/>
    </row>
    <row r="487" spans="13:21" x14ac:dyDescent="0.25">
      <c r="M487"/>
      <c r="N487"/>
      <c r="O487"/>
      <c r="P487"/>
      <c r="Q487"/>
      <c r="R487"/>
      <c r="S487"/>
      <c r="T487"/>
      <c r="U487"/>
    </row>
    <row r="488" spans="13:21" x14ac:dyDescent="0.25">
      <c r="M488"/>
      <c r="N488"/>
      <c r="O488"/>
      <c r="P488"/>
      <c r="Q488"/>
      <c r="R488"/>
      <c r="S488"/>
      <c r="T488"/>
      <c r="U488"/>
    </row>
    <row r="489" spans="13:21" x14ac:dyDescent="0.25">
      <c r="M489"/>
      <c r="N489"/>
      <c r="O489"/>
      <c r="P489"/>
      <c r="Q489"/>
      <c r="R489"/>
      <c r="S489"/>
      <c r="T489"/>
      <c r="U489"/>
    </row>
    <row r="490" spans="13:21" x14ac:dyDescent="0.25">
      <c r="M490"/>
      <c r="N490"/>
      <c r="O490"/>
      <c r="P490"/>
      <c r="Q490"/>
      <c r="R490"/>
      <c r="S490"/>
      <c r="T490"/>
      <c r="U490"/>
    </row>
    <row r="491" spans="13:21" x14ac:dyDescent="0.25">
      <c r="M491"/>
      <c r="N491"/>
      <c r="O491"/>
      <c r="P491"/>
      <c r="Q491"/>
      <c r="R491"/>
      <c r="S491"/>
      <c r="T491"/>
      <c r="U491"/>
    </row>
    <row r="492" spans="13:21" x14ac:dyDescent="0.25">
      <c r="M492"/>
      <c r="N492"/>
      <c r="O492"/>
      <c r="P492"/>
      <c r="Q492"/>
      <c r="R492"/>
      <c r="S492"/>
      <c r="T492"/>
      <c r="U492"/>
    </row>
    <row r="493" spans="13:21" x14ac:dyDescent="0.25">
      <c r="M493"/>
      <c r="N493"/>
      <c r="O493"/>
      <c r="P493"/>
      <c r="Q493"/>
      <c r="R493"/>
      <c r="S493"/>
      <c r="T493"/>
      <c r="U493"/>
    </row>
    <row r="494" spans="13:21" x14ac:dyDescent="0.25">
      <c r="M494"/>
      <c r="N494"/>
      <c r="O494"/>
      <c r="P494"/>
      <c r="Q494"/>
      <c r="R494"/>
      <c r="S494"/>
      <c r="T494"/>
      <c r="U494"/>
    </row>
    <row r="495" spans="13:21" x14ac:dyDescent="0.25">
      <c r="M495"/>
      <c r="N495"/>
      <c r="O495"/>
      <c r="P495"/>
      <c r="Q495"/>
      <c r="R495"/>
      <c r="S495"/>
      <c r="T495"/>
      <c r="U495"/>
    </row>
    <row r="496" spans="13:21" x14ac:dyDescent="0.25">
      <c r="M496"/>
      <c r="N496"/>
      <c r="O496"/>
      <c r="P496"/>
      <c r="Q496"/>
      <c r="R496"/>
      <c r="S496"/>
      <c r="T496"/>
      <c r="U496"/>
    </row>
    <row r="497" spans="13:21" x14ac:dyDescent="0.25">
      <c r="M497"/>
      <c r="N497"/>
      <c r="O497"/>
      <c r="P497"/>
      <c r="Q497"/>
      <c r="R497"/>
      <c r="S497"/>
      <c r="T497"/>
      <c r="U497"/>
    </row>
    <row r="498" spans="13:21" x14ac:dyDescent="0.25">
      <c r="M498"/>
      <c r="N498"/>
      <c r="O498"/>
      <c r="P498"/>
      <c r="Q498"/>
      <c r="R498"/>
      <c r="S498"/>
      <c r="T498"/>
      <c r="U498"/>
    </row>
    <row r="499" spans="13:21" x14ac:dyDescent="0.25">
      <c r="M499"/>
      <c r="N499"/>
      <c r="O499"/>
      <c r="P499"/>
      <c r="Q499"/>
      <c r="R499"/>
      <c r="S499"/>
      <c r="T499"/>
      <c r="U499"/>
    </row>
    <row r="500" spans="13:21" x14ac:dyDescent="0.25">
      <c r="M500"/>
      <c r="N500"/>
      <c r="O500"/>
      <c r="P500"/>
      <c r="Q500"/>
      <c r="R500"/>
      <c r="S500"/>
      <c r="T500"/>
      <c r="U500"/>
    </row>
    <row r="501" spans="13:21" x14ac:dyDescent="0.25">
      <c r="M501"/>
      <c r="N501"/>
      <c r="O501"/>
      <c r="P501"/>
      <c r="Q501"/>
      <c r="R501"/>
      <c r="S501"/>
      <c r="T501"/>
      <c r="U501"/>
    </row>
    <row r="502" spans="13:21" x14ac:dyDescent="0.25">
      <c r="M502"/>
      <c r="N502"/>
      <c r="O502"/>
      <c r="P502"/>
      <c r="Q502"/>
      <c r="R502"/>
      <c r="S502"/>
      <c r="T502"/>
      <c r="U502"/>
    </row>
    <row r="503" spans="13:21" x14ac:dyDescent="0.25">
      <c r="M503"/>
      <c r="N503"/>
      <c r="O503"/>
      <c r="P503"/>
      <c r="Q503"/>
      <c r="R503"/>
      <c r="S503"/>
      <c r="T503"/>
      <c r="U503"/>
    </row>
    <row r="504" spans="13:21" x14ac:dyDescent="0.25">
      <c r="M504"/>
      <c r="N504"/>
      <c r="O504"/>
      <c r="P504"/>
      <c r="Q504"/>
      <c r="R504"/>
      <c r="S504"/>
      <c r="T504"/>
      <c r="U504"/>
    </row>
    <row r="505" spans="13:21" x14ac:dyDescent="0.25">
      <c r="M505"/>
      <c r="N505"/>
      <c r="O505"/>
      <c r="P505"/>
      <c r="Q505"/>
      <c r="R505"/>
      <c r="S505"/>
      <c r="T505"/>
      <c r="U505"/>
    </row>
    <row r="506" spans="13:21" x14ac:dyDescent="0.25">
      <c r="M506"/>
      <c r="N506"/>
      <c r="O506"/>
      <c r="P506"/>
      <c r="Q506"/>
      <c r="R506"/>
      <c r="S506"/>
      <c r="T506"/>
      <c r="U506"/>
    </row>
    <row r="507" spans="13:21" x14ac:dyDescent="0.25">
      <c r="M507"/>
      <c r="N507"/>
      <c r="O507"/>
      <c r="P507"/>
      <c r="Q507"/>
      <c r="R507"/>
      <c r="S507"/>
      <c r="T507"/>
      <c r="U507"/>
    </row>
    <row r="508" spans="13:21" x14ac:dyDescent="0.25">
      <c r="M508"/>
      <c r="N508"/>
      <c r="O508"/>
      <c r="P508"/>
      <c r="Q508"/>
      <c r="R508"/>
      <c r="S508"/>
      <c r="T508"/>
      <c r="U508"/>
    </row>
    <row r="509" spans="13:21" x14ac:dyDescent="0.25">
      <c r="M509"/>
      <c r="N509"/>
      <c r="O509"/>
      <c r="P509"/>
      <c r="Q509"/>
      <c r="R509"/>
      <c r="S509"/>
      <c r="T509"/>
      <c r="U509"/>
    </row>
    <row r="510" spans="13:21" x14ac:dyDescent="0.25">
      <c r="M510"/>
      <c r="N510"/>
      <c r="O510"/>
      <c r="P510"/>
      <c r="Q510"/>
      <c r="R510"/>
      <c r="S510"/>
      <c r="T510"/>
      <c r="U510"/>
    </row>
    <row r="511" spans="13:21" x14ac:dyDescent="0.25">
      <c r="M511"/>
      <c r="N511"/>
      <c r="O511"/>
      <c r="P511"/>
      <c r="Q511"/>
      <c r="R511"/>
      <c r="S511"/>
      <c r="T511"/>
      <c r="U511"/>
    </row>
    <row r="512" spans="13:21" x14ac:dyDescent="0.25">
      <c r="M512"/>
      <c r="N512"/>
      <c r="O512"/>
      <c r="P512"/>
      <c r="Q512"/>
      <c r="R512"/>
      <c r="S512"/>
      <c r="T512"/>
      <c r="U512"/>
    </row>
    <row r="513" spans="13:21" x14ac:dyDescent="0.25">
      <c r="M513"/>
      <c r="N513"/>
      <c r="O513"/>
      <c r="P513"/>
      <c r="Q513"/>
      <c r="R513"/>
      <c r="S513"/>
      <c r="T513"/>
      <c r="U513"/>
    </row>
    <row r="514" spans="13:21" x14ac:dyDescent="0.25">
      <c r="M514"/>
      <c r="N514"/>
      <c r="O514"/>
      <c r="P514"/>
      <c r="Q514"/>
      <c r="R514"/>
      <c r="S514"/>
      <c r="T514"/>
      <c r="U514"/>
    </row>
    <row r="515" spans="13:21" x14ac:dyDescent="0.25">
      <c r="M515"/>
      <c r="N515"/>
      <c r="O515"/>
      <c r="P515"/>
      <c r="Q515"/>
      <c r="R515"/>
      <c r="S515"/>
      <c r="T515"/>
      <c r="U515"/>
    </row>
    <row r="516" spans="13:21" x14ac:dyDescent="0.25">
      <c r="M516"/>
      <c r="N516"/>
      <c r="O516"/>
      <c r="P516"/>
      <c r="Q516"/>
      <c r="R516"/>
      <c r="S516"/>
      <c r="T516"/>
      <c r="U516"/>
    </row>
    <row r="517" spans="13:21" x14ac:dyDescent="0.25">
      <c r="M517"/>
      <c r="N517"/>
      <c r="O517"/>
      <c r="P517"/>
      <c r="Q517"/>
      <c r="R517"/>
      <c r="S517"/>
      <c r="T517"/>
      <c r="U517"/>
    </row>
    <row r="518" spans="13:21" x14ac:dyDescent="0.25">
      <c r="M518"/>
      <c r="N518"/>
      <c r="O518"/>
      <c r="P518"/>
      <c r="Q518"/>
      <c r="R518"/>
      <c r="S518"/>
      <c r="T518"/>
      <c r="U518"/>
    </row>
    <row r="519" spans="13:21" x14ac:dyDescent="0.25">
      <c r="M519"/>
      <c r="N519"/>
      <c r="O519"/>
      <c r="P519"/>
      <c r="Q519"/>
      <c r="R519"/>
      <c r="S519"/>
      <c r="T519"/>
      <c r="U519"/>
    </row>
    <row r="520" spans="13:21" x14ac:dyDescent="0.25">
      <c r="M520"/>
      <c r="N520"/>
      <c r="O520"/>
      <c r="P520"/>
      <c r="Q520"/>
      <c r="R520"/>
      <c r="S520"/>
      <c r="T520"/>
      <c r="U520"/>
    </row>
    <row r="521" spans="13:21" x14ac:dyDescent="0.25">
      <c r="M521"/>
      <c r="N521"/>
      <c r="O521"/>
      <c r="P521"/>
      <c r="Q521"/>
      <c r="R521"/>
      <c r="S521"/>
      <c r="T521"/>
      <c r="U521"/>
    </row>
    <row r="522" spans="13:21" x14ac:dyDescent="0.25">
      <c r="M522"/>
      <c r="N522"/>
      <c r="O522"/>
      <c r="P522"/>
      <c r="Q522"/>
      <c r="R522"/>
      <c r="S522"/>
      <c r="T522"/>
      <c r="U522"/>
    </row>
    <row r="523" spans="13:21" x14ac:dyDescent="0.25">
      <c r="M523"/>
      <c r="N523"/>
      <c r="O523"/>
      <c r="P523"/>
      <c r="Q523"/>
      <c r="R523"/>
      <c r="S523"/>
      <c r="T523"/>
      <c r="U523"/>
    </row>
    <row r="524" spans="13:21" x14ac:dyDescent="0.25">
      <c r="M524"/>
      <c r="N524"/>
      <c r="O524"/>
      <c r="P524"/>
      <c r="Q524"/>
      <c r="R524"/>
      <c r="S524"/>
      <c r="T524"/>
      <c r="U524"/>
    </row>
    <row r="525" spans="13:21" x14ac:dyDescent="0.25">
      <c r="M525"/>
      <c r="N525"/>
      <c r="O525"/>
      <c r="P525"/>
      <c r="Q525"/>
      <c r="R525"/>
      <c r="S525"/>
      <c r="T525"/>
      <c r="U525"/>
    </row>
    <row r="526" spans="13:21" x14ac:dyDescent="0.25">
      <c r="M526"/>
      <c r="N526"/>
      <c r="O526"/>
      <c r="P526"/>
      <c r="Q526"/>
      <c r="R526"/>
      <c r="S526"/>
      <c r="T526"/>
      <c r="U526"/>
    </row>
    <row r="527" spans="13:21" x14ac:dyDescent="0.25">
      <c r="M527"/>
      <c r="N527"/>
      <c r="O527"/>
      <c r="P527"/>
      <c r="Q527"/>
      <c r="R527"/>
      <c r="S527"/>
      <c r="T527"/>
      <c r="U527"/>
    </row>
    <row r="528" spans="13:21" x14ac:dyDescent="0.25">
      <c r="M528"/>
      <c r="N528"/>
      <c r="O528"/>
      <c r="P528"/>
      <c r="Q528"/>
      <c r="R528"/>
      <c r="S528"/>
      <c r="T528"/>
      <c r="U528"/>
    </row>
    <row r="529" spans="13:21" x14ac:dyDescent="0.25">
      <c r="M529"/>
      <c r="N529"/>
      <c r="O529"/>
      <c r="P529"/>
      <c r="Q529"/>
      <c r="R529"/>
      <c r="S529"/>
      <c r="T529"/>
      <c r="U529"/>
    </row>
    <row r="530" spans="13:21" x14ac:dyDescent="0.25">
      <c r="M530"/>
      <c r="N530"/>
      <c r="O530"/>
      <c r="P530"/>
      <c r="Q530"/>
      <c r="R530"/>
      <c r="S530"/>
      <c r="T530"/>
      <c r="U530"/>
    </row>
    <row r="531" spans="13:21" x14ac:dyDescent="0.25">
      <c r="M531"/>
      <c r="N531"/>
      <c r="O531"/>
      <c r="P531"/>
      <c r="Q531"/>
      <c r="R531"/>
      <c r="S531"/>
      <c r="T531"/>
      <c r="U531"/>
    </row>
    <row r="532" spans="13:21" x14ac:dyDescent="0.25">
      <c r="M532"/>
      <c r="N532"/>
      <c r="O532"/>
      <c r="P532"/>
      <c r="Q532"/>
      <c r="R532"/>
      <c r="S532"/>
      <c r="T532"/>
      <c r="U532"/>
    </row>
    <row r="533" spans="13:21" x14ac:dyDescent="0.25">
      <c r="M533"/>
      <c r="N533"/>
      <c r="O533"/>
      <c r="P533"/>
      <c r="Q533"/>
      <c r="R533"/>
      <c r="S533"/>
      <c r="T533"/>
      <c r="U533"/>
    </row>
    <row r="534" spans="13:21" x14ac:dyDescent="0.25">
      <c r="M534"/>
      <c r="N534"/>
      <c r="O534"/>
      <c r="P534"/>
      <c r="Q534"/>
      <c r="R534"/>
      <c r="S534"/>
      <c r="T534"/>
      <c r="U534"/>
    </row>
    <row r="535" spans="13:21" x14ac:dyDescent="0.25">
      <c r="M535"/>
      <c r="N535"/>
      <c r="O535"/>
      <c r="P535"/>
      <c r="Q535"/>
      <c r="R535"/>
      <c r="S535"/>
      <c r="T535"/>
      <c r="U535"/>
    </row>
    <row r="536" spans="13:21" x14ac:dyDescent="0.25">
      <c r="M536"/>
      <c r="N536"/>
      <c r="O536"/>
      <c r="P536"/>
      <c r="Q536"/>
      <c r="R536"/>
      <c r="S536"/>
      <c r="T536"/>
      <c r="U536"/>
    </row>
    <row r="537" spans="13:21" x14ac:dyDescent="0.25">
      <c r="M537"/>
      <c r="N537"/>
      <c r="O537"/>
      <c r="P537"/>
      <c r="Q537"/>
      <c r="R537"/>
      <c r="S537"/>
      <c r="T537"/>
      <c r="U537"/>
    </row>
    <row r="538" spans="13:21" x14ac:dyDescent="0.25">
      <c r="M538"/>
      <c r="N538"/>
      <c r="O538"/>
      <c r="P538"/>
      <c r="Q538"/>
      <c r="R538"/>
      <c r="S538"/>
      <c r="T538"/>
      <c r="U538"/>
    </row>
    <row r="539" spans="13:21" x14ac:dyDescent="0.25">
      <c r="M539"/>
      <c r="N539"/>
      <c r="O539"/>
      <c r="P539"/>
      <c r="Q539"/>
      <c r="R539"/>
      <c r="S539"/>
      <c r="T539"/>
      <c r="U539"/>
    </row>
    <row r="540" spans="13:21" x14ac:dyDescent="0.25">
      <c r="M540"/>
      <c r="N540"/>
      <c r="O540"/>
      <c r="P540"/>
      <c r="Q540"/>
      <c r="R540"/>
      <c r="S540"/>
      <c r="T540"/>
      <c r="U540"/>
    </row>
    <row r="541" spans="13:21" x14ac:dyDescent="0.25">
      <c r="M541"/>
      <c r="N541"/>
      <c r="O541"/>
      <c r="P541"/>
      <c r="Q541"/>
      <c r="R541"/>
      <c r="S541"/>
      <c r="T541"/>
      <c r="U541"/>
    </row>
    <row r="542" spans="13:21" x14ac:dyDescent="0.25">
      <c r="M542"/>
      <c r="N542"/>
      <c r="O542"/>
      <c r="P542"/>
      <c r="Q542"/>
      <c r="R542"/>
      <c r="S542"/>
      <c r="T542"/>
      <c r="U542"/>
    </row>
    <row r="543" spans="13:21" x14ac:dyDescent="0.25">
      <c r="M543"/>
      <c r="N543"/>
      <c r="O543"/>
      <c r="P543"/>
      <c r="Q543"/>
      <c r="R543"/>
      <c r="S543"/>
      <c r="T543"/>
      <c r="U543"/>
    </row>
    <row r="544" spans="13:21" x14ac:dyDescent="0.25">
      <c r="M544"/>
      <c r="N544"/>
      <c r="O544"/>
      <c r="P544"/>
      <c r="Q544"/>
      <c r="R544"/>
      <c r="S544"/>
      <c r="T544"/>
      <c r="U544"/>
    </row>
    <row r="545" spans="13:21" x14ac:dyDescent="0.25">
      <c r="M545"/>
      <c r="N545"/>
      <c r="O545"/>
      <c r="P545"/>
      <c r="Q545"/>
      <c r="R545"/>
      <c r="S545"/>
      <c r="T545"/>
      <c r="U545"/>
    </row>
    <row r="546" spans="13:21" x14ac:dyDescent="0.25">
      <c r="M546"/>
      <c r="N546"/>
      <c r="O546"/>
      <c r="P546"/>
      <c r="Q546"/>
      <c r="R546"/>
      <c r="S546"/>
      <c r="T546"/>
      <c r="U546"/>
    </row>
    <row r="547" spans="13:21" x14ac:dyDescent="0.25">
      <c r="M547"/>
      <c r="N547"/>
      <c r="O547"/>
      <c r="P547"/>
      <c r="Q547"/>
      <c r="R547"/>
      <c r="S547"/>
      <c r="T547"/>
      <c r="U547"/>
    </row>
    <row r="548" spans="13:21" x14ac:dyDescent="0.25">
      <c r="M548"/>
      <c r="N548"/>
      <c r="O548"/>
      <c r="P548"/>
      <c r="Q548"/>
      <c r="R548"/>
      <c r="S548"/>
      <c r="T548"/>
      <c r="U548"/>
    </row>
    <row r="549" spans="13:21" x14ac:dyDescent="0.25">
      <c r="M549"/>
      <c r="N549"/>
      <c r="O549"/>
      <c r="P549"/>
      <c r="Q549"/>
      <c r="R549"/>
      <c r="S549"/>
      <c r="T549"/>
      <c r="U549"/>
    </row>
    <row r="550" spans="13:21" x14ac:dyDescent="0.25">
      <c r="M550"/>
      <c r="N550"/>
      <c r="O550"/>
      <c r="P550"/>
      <c r="Q550"/>
      <c r="R550"/>
      <c r="S550"/>
      <c r="T550"/>
      <c r="U550"/>
    </row>
    <row r="551" spans="13:21" x14ac:dyDescent="0.25">
      <c r="M551"/>
      <c r="N551"/>
      <c r="O551"/>
      <c r="P551"/>
      <c r="Q551"/>
      <c r="R551"/>
      <c r="S551"/>
      <c r="T551"/>
      <c r="U551"/>
    </row>
    <row r="552" spans="13:21" x14ac:dyDescent="0.25">
      <c r="M552"/>
      <c r="N552"/>
      <c r="O552"/>
      <c r="P552"/>
      <c r="Q552"/>
      <c r="R552"/>
      <c r="S552"/>
      <c r="T552"/>
      <c r="U552"/>
    </row>
    <row r="553" spans="13:21" x14ac:dyDescent="0.25">
      <c r="M553"/>
      <c r="N553"/>
      <c r="O553"/>
      <c r="P553"/>
      <c r="Q553"/>
      <c r="R553"/>
      <c r="S553"/>
      <c r="T553"/>
      <c r="U553"/>
    </row>
    <row r="554" spans="13:21" x14ac:dyDescent="0.25">
      <c r="M554"/>
      <c r="N554"/>
      <c r="O554"/>
      <c r="P554"/>
      <c r="Q554"/>
      <c r="R554"/>
      <c r="S554"/>
      <c r="T554"/>
      <c r="U554"/>
    </row>
    <row r="555" spans="13:21" x14ac:dyDescent="0.25">
      <c r="M555"/>
      <c r="N555"/>
      <c r="O555"/>
      <c r="P555"/>
      <c r="Q555"/>
      <c r="R555"/>
      <c r="S555"/>
      <c r="T555"/>
      <c r="U555"/>
    </row>
    <row r="556" spans="13:21" x14ac:dyDescent="0.25">
      <c r="M556"/>
      <c r="N556"/>
      <c r="O556"/>
      <c r="P556"/>
      <c r="Q556"/>
      <c r="R556"/>
      <c r="S556"/>
      <c r="T556"/>
      <c r="U556"/>
    </row>
    <row r="557" spans="13:21" x14ac:dyDescent="0.25">
      <c r="M557"/>
      <c r="N557"/>
      <c r="O557"/>
      <c r="P557"/>
      <c r="Q557"/>
      <c r="R557"/>
      <c r="S557"/>
      <c r="T557"/>
      <c r="U557"/>
    </row>
    <row r="558" spans="13:21" x14ac:dyDescent="0.25">
      <c r="M558"/>
      <c r="N558"/>
      <c r="O558"/>
      <c r="P558"/>
      <c r="Q558"/>
      <c r="R558"/>
      <c r="S558"/>
      <c r="T558"/>
      <c r="U558"/>
    </row>
    <row r="559" spans="13:21" x14ac:dyDescent="0.25">
      <c r="M559"/>
      <c r="N559"/>
      <c r="O559"/>
      <c r="P559"/>
      <c r="Q559"/>
      <c r="R559"/>
      <c r="S559"/>
      <c r="T559"/>
      <c r="U559"/>
    </row>
    <row r="560" spans="13:21" x14ac:dyDescent="0.25">
      <c r="M560"/>
      <c r="N560"/>
      <c r="O560"/>
      <c r="P560"/>
      <c r="Q560"/>
      <c r="R560"/>
      <c r="S560"/>
      <c r="T560"/>
      <c r="U560"/>
    </row>
    <row r="561" spans="13:21" x14ac:dyDescent="0.25">
      <c r="M561"/>
      <c r="N561"/>
      <c r="O561"/>
      <c r="P561"/>
      <c r="Q561"/>
      <c r="R561"/>
      <c r="S561"/>
      <c r="T561"/>
      <c r="U561"/>
    </row>
    <row r="562" spans="13:21" x14ac:dyDescent="0.25">
      <c r="M562"/>
      <c r="N562"/>
      <c r="O562"/>
      <c r="P562"/>
      <c r="Q562"/>
      <c r="R562"/>
      <c r="S562"/>
      <c r="T562"/>
      <c r="U562"/>
    </row>
    <row r="563" spans="13:21" x14ac:dyDescent="0.25">
      <c r="M563"/>
      <c r="N563"/>
      <c r="O563"/>
      <c r="P563"/>
      <c r="Q563"/>
      <c r="R563"/>
      <c r="S563"/>
      <c r="T563"/>
      <c r="U563"/>
    </row>
    <row r="564" spans="13:21" x14ac:dyDescent="0.25">
      <c r="M564"/>
      <c r="N564"/>
      <c r="O564"/>
      <c r="P564"/>
      <c r="Q564"/>
      <c r="R564"/>
      <c r="S564"/>
      <c r="T564"/>
      <c r="U564"/>
    </row>
    <row r="565" spans="13:21" x14ac:dyDescent="0.25">
      <c r="M565"/>
      <c r="N565"/>
      <c r="O565"/>
      <c r="P565"/>
      <c r="Q565"/>
      <c r="R565"/>
      <c r="S565"/>
      <c r="T565"/>
      <c r="U565"/>
    </row>
    <row r="566" spans="13:21" x14ac:dyDescent="0.25">
      <c r="M566"/>
      <c r="N566"/>
      <c r="O566"/>
      <c r="P566"/>
      <c r="Q566"/>
      <c r="R566"/>
      <c r="S566"/>
      <c r="T566"/>
      <c r="U566"/>
    </row>
    <row r="567" spans="13:21" x14ac:dyDescent="0.25">
      <c r="M567"/>
      <c r="N567"/>
      <c r="O567"/>
      <c r="P567"/>
      <c r="Q567"/>
      <c r="R567"/>
      <c r="S567"/>
      <c r="T567"/>
      <c r="U567"/>
    </row>
    <row r="568" spans="13:21" x14ac:dyDescent="0.25">
      <c r="M568"/>
      <c r="N568"/>
      <c r="O568"/>
      <c r="P568"/>
      <c r="Q568"/>
      <c r="R568"/>
      <c r="S568"/>
      <c r="T568"/>
      <c r="U568"/>
    </row>
    <row r="569" spans="13:21" x14ac:dyDescent="0.25">
      <c r="M569"/>
      <c r="N569"/>
      <c r="O569"/>
      <c r="P569"/>
      <c r="Q569"/>
      <c r="R569"/>
      <c r="S569"/>
      <c r="T569"/>
      <c r="U569"/>
    </row>
    <row r="570" spans="13:21" x14ac:dyDescent="0.25">
      <c r="M570"/>
      <c r="N570"/>
      <c r="O570"/>
      <c r="P570"/>
      <c r="Q570"/>
      <c r="R570"/>
      <c r="S570"/>
      <c r="T570"/>
      <c r="U570"/>
    </row>
    <row r="571" spans="13:21" x14ac:dyDescent="0.25">
      <c r="M571"/>
      <c r="N571"/>
      <c r="O571"/>
      <c r="P571"/>
      <c r="Q571"/>
      <c r="R571"/>
      <c r="S571"/>
      <c r="T571"/>
      <c r="U571"/>
    </row>
    <row r="572" spans="13:21" x14ac:dyDescent="0.25">
      <c r="M572"/>
      <c r="N572"/>
      <c r="O572"/>
      <c r="P572"/>
      <c r="Q572"/>
      <c r="R572"/>
      <c r="S572"/>
      <c r="T572"/>
      <c r="U572"/>
    </row>
    <row r="573" spans="13:21" x14ac:dyDescent="0.25">
      <c r="M573"/>
      <c r="N573"/>
      <c r="O573"/>
      <c r="P573"/>
      <c r="Q573"/>
      <c r="R573"/>
      <c r="S573"/>
      <c r="T573"/>
      <c r="U573"/>
    </row>
    <row r="574" spans="13:21" x14ac:dyDescent="0.25">
      <c r="M574"/>
      <c r="N574"/>
      <c r="O574"/>
      <c r="P574"/>
      <c r="Q574"/>
      <c r="R574"/>
      <c r="S574"/>
      <c r="T574"/>
      <c r="U574"/>
    </row>
    <row r="575" spans="13:21" x14ac:dyDescent="0.25">
      <c r="M575"/>
      <c r="N575"/>
      <c r="O575"/>
      <c r="P575"/>
      <c r="Q575"/>
      <c r="R575"/>
      <c r="S575"/>
      <c r="T575"/>
      <c r="U575"/>
    </row>
    <row r="576" spans="13:21" x14ac:dyDescent="0.25">
      <c r="M576"/>
      <c r="N576"/>
      <c r="O576"/>
      <c r="P576"/>
      <c r="Q576"/>
      <c r="R576"/>
      <c r="S576"/>
      <c r="T576"/>
      <c r="U576"/>
    </row>
    <row r="577" spans="13:21" x14ac:dyDescent="0.25">
      <c r="M577"/>
      <c r="N577"/>
      <c r="O577"/>
      <c r="P577"/>
      <c r="Q577"/>
      <c r="R577"/>
      <c r="S577"/>
      <c r="T577"/>
      <c r="U577"/>
    </row>
    <row r="578" spans="13:21" x14ac:dyDescent="0.25">
      <c r="M578"/>
      <c r="N578"/>
      <c r="O578"/>
      <c r="P578"/>
      <c r="Q578"/>
      <c r="R578"/>
      <c r="S578"/>
      <c r="T578"/>
      <c r="U578"/>
    </row>
    <row r="579" spans="13:21" x14ac:dyDescent="0.25">
      <c r="M579"/>
      <c r="N579"/>
      <c r="O579"/>
      <c r="P579"/>
      <c r="Q579"/>
      <c r="R579"/>
      <c r="S579"/>
      <c r="T579"/>
      <c r="U579"/>
    </row>
    <row r="580" spans="13:21" x14ac:dyDescent="0.25">
      <c r="M580"/>
      <c r="N580"/>
      <c r="O580"/>
      <c r="P580"/>
      <c r="Q580"/>
      <c r="R580"/>
      <c r="S580"/>
      <c r="T580"/>
      <c r="U580"/>
    </row>
    <row r="581" spans="13:21" x14ac:dyDescent="0.25">
      <c r="M581"/>
      <c r="N581"/>
      <c r="O581"/>
      <c r="P581"/>
      <c r="Q581"/>
      <c r="R581"/>
      <c r="S581"/>
      <c r="T581"/>
      <c r="U581"/>
    </row>
    <row r="582" spans="13:21" x14ac:dyDescent="0.25">
      <c r="M582"/>
      <c r="N582"/>
      <c r="O582"/>
      <c r="P582"/>
      <c r="Q582"/>
      <c r="R582"/>
      <c r="S582"/>
      <c r="T582"/>
      <c r="U582"/>
    </row>
    <row r="583" spans="13:21" x14ac:dyDescent="0.25">
      <c r="M583"/>
      <c r="N583"/>
      <c r="O583"/>
      <c r="P583"/>
      <c r="Q583"/>
      <c r="R583"/>
      <c r="S583"/>
      <c r="T583"/>
      <c r="U583"/>
    </row>
    <row r="584" spans="13:21" x14ac:dyDescent="0.25">
      <c r="M584"/>
      <c r="N584"/>
      <c r="O584"/>
      <c r="P584"/>
      <c r="Q584"/>
      <c r="R584"/>
      <c r="S584"/>
      <c r="T584"/>
      <c r="U584"/>
    </row>
    <row r="585" spans="13:21" x14ac:dyDescent="0.25">
      <c r="M585"/>
      <c r="N585"/>
      <c r="O585"/>
      <c r="P585"/>
      <c r="Q585"/>
      <c r="R585"/>
      <c r="S585"/>
      <c r="T585"/>
      <c r="U585"/>
    </row>
    <row r="586" spans="13:21" x14ac:dyDescent="0.25">
      <c r="M586"/>
      <c r="N586"/>
      <c r="O586"/>
      <c r="P586"/>
      <c r="Q586"/>
      <c r="R586"/>
      <c r="S586"/>
      <c r="T586"/>
      <c r="U586"/>
    </row>
    <row r="587" spans="13:21" x14ac:dyDescent="0.25">
      <c r="M587"/>
      <c r="N587"/>
      <c r="O587"/>
      <c r="P587"/>
      <c r="Q587"/>
      <c r="R587"/>
      <c r="S587"/>
      <c r="T587"/>
      <c r="U587"/>
    </row>
    <row r="588" spans="13:21" x14ac:dyDescent="0.25">
      <c r="M588"/>
      <c r="N588"/>
      <c r="O588"/>
      <c r="P588"/>
      <c r="Q588"/>
      <c r="R588"/>
      <c r="S588"/>
      <c r="T588"/>
      <c r="U588"/>
    </row>
    <row r="589" spans="13:21" x14ac:dyDescent="0.25">
      <c r="M589"/>
      <c r="N589"/>
      <c r="O589"/>
      <c r="P589"/>
      <c r="Q589"/>
      <c r="R589"/>
      <c r="S589"/>
      <c r="T589"/>
      <c r="U589"/>
    </row>
    <row r="590" spans="13:21" x14ac:dyDescent="0.25">
      <c r="M590"/>
      <c r="N590"/>
      <c r="O590"/>
      <c r="P590"/>
      <c r="Q590"/>
      <c r="R590"/>
      <c r="S590"/>
      <c r="T590"/>
      <c r="U590"/>
    </row>
    <row r="591" spans="13:21" x14ac:dyDescent="0.25">
      <c r="M591"/>
      <c r="N591"/>
      <c r="O591"/>
      <c r="P591"/>
      <c r="Q591"/>
      <c r="R591"/>
      <c r="S591"/>
      <c r="T591"/>
      <c r="U591"/>
    </row>
    <row r="592" spans="13:21" x14ac:dyDescent="0.25">
      <c r="M592"/>
      <c r="N592"/>
      <c r="O592"/>
      <c r="P592"/>
      <c r="Q592"/>
      <c r="R592"/>
      <c r="S592"/>
      <c r="T592"/>
      <c r="U592"/>
    </row>
    <row r="593" spans="13:21" x14ac:dyDescent="0.25">
      <c r="M593"/>
      <c r="N593"/>
      <c r="O593"/>
      <c r="P593"/>
      <c r="Q593"/>
      <c r="R593"/>
      <c r="S593"/>
      <c r="T593"/>
      <c r="U593"/>
    </row>
    <row r="594" spans="13:21" x14ac:dyDescent="0.25">
      <c r="M594"/>
      <c r="N594"/>
      <c r="O594"/>
      <c r="P594"/>
      <c r="Q594"/>
      <c r="R594"/>
      <c r="S594"/>
      <c r="T594"/>
      <c r="U594"/>
    </row>
    <row r="595" spans="13:21" x14ac:dyDescent="0.25">
      <c r="M595"/>
      <c r="N595"/>
      <c r="O595"/>
      <c r="P595"/>
      <c r="Q595"/>
      <c r="R595"/>
      <c r="S595"/>
      <c r="T595"/>
      <c r="U595"/>
    </row>
    <row r="596" spans="13:21" x14ac:dyDescent="0.25">
      <c r="M596"/>
      <c r="N596"/>
      <c r="O596"/>
      <c r="P596"/>
      <c r="Q596"/>
      <c r="R596"/>
      <c r="S596"/>
      <c r="T596"/>
      <c r="U596"/>
    </row>
    <row r="597" spans="13:21" x14ac:dyDescent="0.25">
      <c r="M597"/>
      <c r="N597"/>
      <c r="O597"/>
      <c r="P597"/>
      <c r="Q597"/>
      <c r="R597"/>
      <c r="S597"/>
      <c r="T597"/>
      <c r="U597"/>
    </row>
    <row r="598" spans="13:21" x14ac:dyDescent="0.25">
      <c r="M598"/>
      <c r="N598"/>
      <c r="O598"/>
      <c r="P598"/>
      <c r="Q598"/>
      <c r="R598"/>
      <c r="S598"/>
      <c r="T598"/>
      <c r="U598"/>
    </row>
    <row r="599" spans="13:21" x14ac:dyDescent="0.25">
      <c r="M599"/>
      <c r="N599"/>
      <c r="O599"/>
      <c r="P599"/>
      <c r="Q599"/>
      <c r="R599"/>
      <c r="S599"/>
      <c r="T599"/>
      <c r="U599"/>
    </row>
    <row r="600" spans="13:21" x14ac:dyDescent="0.25">
      <c r="M600"/>
      <c r="N600"/>
      <c r="O600"/>
      <c r="P600"/>
      <c r="Q600"/>
      <c r="R600"/>
      <c r="S600"/>
      <c r="T600"/>
      <c r="U600"/>
    </row>
    <row r="601" spans="13:21" x14ac:dyDescent="0.25">
      <c r="M601"/>
      <c r="N601"/>
      <c r="O601"/>
      <c r="P601"/>
      <c r="Q601"/>
      <c r="R601"/>
      <c r="S601"/>
      <c r="T601"/>
      <c r="U601"/>
    </row>
    <row r="602" spans="13:21" x14ac:dyDescent="0.25">
      <c r="M602"/>
      <c r="N602"/>
      <c r="O602"/>
      <c r="P602"/>
      <c r="Q602"/>
      <c r="R602"/>
      <c r="S602"/>
      <c r="T602"/>
      <c r="U602"/>
    </row>
    <row r="603" spans="13:21" x14ac:dyDescent="0.25">
      <c r="M603"/>
      <c r="N603"/>
      <c r="O603"/>
      <c r="P603"/>
      <c r="Q603"/>
      <c r="R603"/>
      <c r="S603"/>
      <c r="T603"/>
      <c r="U603"/>
    </row>
    <row r="604" spans="13:21" x14ac:dyDescent="0.25">
      <c r="M604"/>
      <c r="N604"/>
      <c r="O604"/>
      <c r="P604"/>
      <c r="Q604"/>
      <c r="R604"/>
      <c r="S604"/>
      <c r="T604"/>
      <c r="U604"/>
    </row>
    <row r="605" spans="13:21" x14ac:dyDescent="0.25">
      <c r="M605"/>
      <c r="N605"/>
      <c r="O605"/>
      <c r="P605"/>
      <c r="Q605"/>
      <c r="R605"/>
      <c r="S605"/>
      <c r="T605"/>
      <c r="U605"/>
    </row>
    <row r="606" spans="13:21" x14ac:dyDescent="0.25">
      <c r="M606"/>
      <c r="N606"/>
      <c r="O606"/>
      <c r="P606"/>
      <c r="Q606"/>
      <c r="R606"/>
      <c r="S606"/>
      <c r="T606"/>
      <c r="U606"/>
    </row>
    <row r="607" spans="13:21" x14ac:dyDescent="0.25">
      <c r="M607"/>
      <c r="N607"/>
      <c r="O607"/>
      <c r="P607"/>
      <c r="Q607"/>
      <c r="R607"/>
      <c r="S607"/>
      <c r="T607"/>
      <c r="U607"/>
    </row>
    <row r="608" spans="13:21" x14ac:dyDescent="0.25">
      <c r="M608"/>
      <c r="N608"/>
      <c r="O608"/>
      <c r="P608"/>
      <c r="Q608"/>
      <c r="R608"/>
      <c r="S608"/>
      <c r="T608"/>
      <c r="U608"/>
    </row>
    <row r="609" spans="13:21" x14ac:dyDescent="0.25">
      <c r="M609"/>
      <c r="N609"/>
      <c r="O609"/>
      <c r="P609"/>
      <c r="Q609"/>
      <c r="R609"/>
      <c r="S609"/>
      <c r="T609"/>
      <c r="U609"/>
    </row>
    <row r="610" spans="13:21" x14ac:dyDescent="0.25">
      <c r="M610"/>
      <c r="N610"/>
      <c r="O610"/>
      <c r="P610"/>
      <c r="Q610"/>
      <c r="R610"/>
      <c r="S610"/>
      <c r="T610"/>
      <c r="U610"/>
    </row>
    <row r="611" spans="13:21" x14ac:dyDescent="0.25">
      <c r="M611"/>
      <c r="N611"/>
      <c r="O611"/>
      <c r="P611"/>
      <c r="Q611"/>
      <c r="R611"/>
      <c r="S611"/>
      <c r="T611"/>
      <c r="U611"/>
    </row>
    <row r="612" spans="13:21" x14ac:dyDescent="0.25">
      <c r="M612"/>
      <c r="N612"/>
      <c r="O612"/>
      <c r="P612"/>
      <c r="Q612"/>
      <c r="R612"/>
      <c r="S612"/>
      <c r="T612"/>
      <c r="U612"/>
    </row>
    <row r="613" spans="13:21" x14ac:dyDescent="0.25">
      <c r="M613"/>
      <c r="N613"/>
      <c r="O613"/>
      <c r="P613"/>
      <c r="Q613"/>
      <c r="R613"/>
      <c r="S613"/>
      <c r="T613"/>
      <c r="U613"/>
    </row>
  </sheetData>
  <mergeCells count="25">
    <mergeCell ref="H47:I47"/>
    <mergeCell ref="D47:G47"/>
    <mergeCell ref="H46:I46"/>
    <mergeCell ref="D46:G46"/>
    <mergeCell ref="J3:K3"/>
    <mergeCell ref="A4:J4"/>
    <mergeCell ref="A6:E6"/>
    <mergeCell ref="A7:E7"/>
    <mergeCell ref="I7:J7"/>
    <mergeCell ref="A3:I3"/>
    <mergeCell ref="A8:E8"/>
    <mergeCell ref="I8:J8"/>
    <mergeCell ref="A43:J43"/>
    <mergeCell ref="A10:C10"/>
    <mergeCell ref="D10:D11"/>
    <mergeCell ref="E10:E11"/>
    <mergeCell ref="A38:J38"/>
    <mergeCell ref="C40:I40"/>
    <mergeCell ref="A41:J41"/>
    <mergeCell ref="A44:J44"/>
    <mergeCell ref="F10:F11"/>
    <mergeCell ref="G10:G11"/>
    <mergeCell ref="H10:H11"/>
    <mergeCell ref="I10:I11"/>
    <mergeCell ref="J10:J11"/>
  </mergeCells>
  <conditionalFormatting sqref="A12:J35">
    <cfRule type="cellIs" dxfId="1" priority="2" operator="equal">
      <formula>0</formula>
    </cfRule>
  </conditionalFormatting>
  <conditionalFormatting sqref="E1:F2 E4:F45 E48:F1048576">
    <cfRule type="cellIs" dxfId="0" priority="1" operator="equal">
      <formula>"(blank)"</formula>
    </cfRule>
  </conditionalFormatting>
  <pageMargins left="0.17" right="0.118110236220472" top="0.52" bottom="0.74803149606299202" header="0.5" footer="0.118110236220472"/>
  <pageSetup paperSize="256" scale="60" fitToHeight="0" orientation="landscape" horizontalDpi="0" verticalDpi="0" r:id="rId2"/>
  <headerFooter>
    <oddFooter>&amp;L&amp;G
&amp;"Arial,Italic"&amp;8NIA-RO1-AFD-FS-EXT-Form60 Rev.00&amp;CPage &amp;P of &amp;N&amp;R&amp;G</oddFooter>
  </headerFooter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pageSetUpPr fitToPage="1"/>
  </sheetPr>
  <dimension ref="A1:U57"/>
  <sheetViews>
    <sheetView showZeros="0" workbookViewId="0"/>
  </sheetViews>
  <sheetFormatPr defaultColWidth="9" defaultRowHeight="15.75" x14ac:dyDescent="0.25"/>
  <cols>
    <col min="1" max="1" width="6" style="40" customWidth="1"/>
    <col min="2" max="3" width="2.125" style="40" customWidth="1"/>
    <col min="4" max="4" width="4.875" style="40" customWidth="1"/>
    <col min="5" max="5" width="8.125" style="40" customWidth="1"/>
    <col min="6" max="6" width="6.75" style="40" customWidth="1"/>
    <col min="7" max="7" width="0.875" style="40" customWidth="1"/>
    <col min="8" max="8" width="5.375" style="40" customWidth="1"/>
    <col min="9" max="9" width="27.75" style="40" customWidth="1"/>
    <col min="10" max="10" width="5.375" style="40" customWidth="1"/>
    <col min="11" max="11" width="22.5" style="40" customWidth="1"/>
    <col min="12" max="12" width="4.875" style="40" customWidth="1"/>
    <col min="13" max="13" width="14.125" style="40" hidden="1" customWidth="1"/>
    <col min="14" max="14" width="13.875" style="40" hidden="1" customWidth="1"/>
    <col min="15" max="15" width="10.625" style="40" customWidth="1"/>
    <col min="16" max="16" width="2.125" style="40" customWidth="1"/>
    <col min="17" max="17" width="2.625" style="40" customWidth="1"/>
    <col min="18" max="19" width="2.125" style="40" customWidth="1"/>
    <col min="20" max="21" width="5.625" style="40" customWidth="1"/>
    <col min="22" max="16384" width="9" style="40"/>
  </cols>
  <sheetData>
    <row r="1" spans="1:21" ht="22.5" x14ac:dyDescent="0.25">
      <c r="A1" s="41" t="s">
        <v>131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3"/>
      <c r="Q1" s="516">
        <f>+O51-R51</f>
        <v>0</v>
      </c>
      <c r="R1" s="517"/>
      <c r="S1" s="517"/>
      <c r="T1" s="517"/>
      <c r="U1" s="518"/>
    </row>
    <row r="2" spans="1:21" x14ac:dyDescent="0.25">
      <c r="A2" s="93" t="str">
        <f>CONCATENATE(Account!H3,", ", Account!H4)</f>
        <v>NIA PANGASINAN IMO, Bayaoas, Urdaneta City, Pangasinan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5"/>
      <c r="Q2" s="46" t="s">
        <v>132</v>
      </c>
      <c r="R2"/>
      <c r="S2" s="519"/>
      <c r="T2" s="519"/>
      <c r="U2" s="520"/>
    </row>
    <row r="3" spans="1:21" x14ac:dyDescent="0.25">
      <c r="A3" s="47" t="s">
        <v>133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5"/>
      <c r="Q3" s="46" t="s">
        <v>0</v>
      </c>
      <c r="R3"/>
      <c r="S3" s="521">
        <f>Account!$H$2</f>
        <v>45504</v>
      </c>
      <c r="T3" s="521"/>
      <c r="U3" s="522"/>
    </row>
    <row r="4" spans="1:21" ht="16.5" thickBot="1" x14ac:dyDescent="0.3">
      <c r="A4" s="48"/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50"/>
      <c r="Q4" s="51"/>
      <c r="R4" s="52"/>
      <c r="S4" s="52"/>
      <c r="T4" s="52"/>
      <c r="U4" s="53"/>
    </row>
    <row r="5" spans="1:21" x14ac:dyDescent="0.25">
      <c r="A5" s="54"/>
      <c r="B5" s="55"/>
      <c r="C5" s="55"/>
      <c r="D5" s="55"/>
      <c r="E5" s="55"/>
      <c r="F5" s="55"/>
      <c r="G5" s="55"/>
      <c r="H5" s="56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7"/>
    </row>
    <row r="6" spans="1:21" x14ac:dyDescent="0.25">
      <c r="A6" s="58"/>
      <c r="B6" s="523"/>
      <c r="C6" s="523"/>
      <c r="D6" s="59" t="s">
        <v>134</v>
      </c>
      <c r="H6" s="78" t="s">
        <v>135</v>
      </c>
      <c r="I6" s="40" t="s">
        <v>136</v>
      </c>
      <c r="J6" s="101"/>
      <c r="K6" s="60" t="s">
        <v>137</v>
      </c>
      <c r="P6" s="523"/>
      <c r="Q6" s="523"/>
      <c r="R6" s="59" t="s">
        <v>138</v>
      </c>
      <c r="S6" s="59"/>
      <c r="T6" s="59"/>
      <c r="U6" s="61"/>
    </row>
    <row r="7" spans="1:21" ht="16.5" thickBot="1" x14ac:dyDescent="0.3">
      <c r="A7" s="62"/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4"/>
    </row>
    <row r="8" spans="1:21" x14ac:dyDescent="0.25">
      <c r="A8" s="524" t="s">
        <v>129</v>
      </c>
      <c r="B8" s="525"/>
      <c r="C8" s="525"/>
      <c r="D8" s="526"/>
      <c r="E8" s="533" t="s">
        <v>139</v>
      </c>
      <c r="F8" s="533"/>
      <c r="G8" s="533"/>
      <c r="H8" s="533"/>
      <c r="I8" s="533"/>
      <c r="J8" s="533"/>
      <c r="K8" s="533"/>
      <c r="L8" s="533"/>
      <c r="M8" s="533"/>
      <c r="N8" s="533"/>
      <c r="O8" s="533"/>
      <c r="P8" s="533"/>
      <c r="Q8" s="533"/>
      <c r="R8" s="533"/>
      <c r="S8" s="533"/>
      <c r="T8" s="533"/>
      <c r="U8" s="534"/>
    </row>
    <row r="9" spans="1:21" ht="15.75" customHeight="1" x14ac:dyDescent="0.25">
      <c r="A9" s="527"/>
      <c r="B9" s="528"/>
      <c r="C9" s="528"/>
      <c r="D9" s="529"/>
      <c r="E9" s="535" t="s">
        <v>140</v>
      </c>
      <c r="F9" s="535"/>
      <c r="G9" s="535"/>
      <c r="H9" s="535"/>
      <c r="I9" s="535"/>
      <c r="J9" s="535"/>
      <c r="K9" s="544" t="s">
        <v>127</v>
      </c>
      <c r="L9" s="535" t="s">
        <v>141</v>
      </c>
      <c r="M9" s="537" t="s">
        <v>142</v>
      </c>
      <c r="N9" s="538"/>
      <c r="O9" s="538"/>
      <c r="P9" s="538"/>
      <c r="Q9" s="538"/>
      <c r="R9" s="538"/>
      <c r="S9" s="538"/>
      <c r="T9" s="538"/>
      <c r="U9" s="539"/>
    </row>
    <row r="10" spans="1:21" ht="16.5" thickBot="1" x14ac:dyDescent="0.3">
      <c r="A10" s="530"/>
      <c r="B10" s="531"/>
      <c r="C10" s="531"/>
      <c r="D10" s="532"/>
      <c r="E10" s="536"/>
      <c r="F10" s="536"/>
      <c r="G10" s="536"/>
      <c r="H10" s="536"/>
      <c r="I10" s="536"/>
      <c r="J10" s="536"/>
      <c r="K10" s="545"/>
      <c r="L10" s="536"/>
      <c r="M10" s="81" t="s">
        <v>148</v>
      </c>
      <c r="N10" s="81" t="s">
        <v>149</v>
      </c>
      <c r="O10" s="540" t="s">
        <v>1</v>
      </c>
      <c r="P10" s="541"/>
      <c r="Q10" s="542"/>
      <c r="R10" s="540" t="s">
        <v>2</v>
      </c>
      <c r="S10" s="541"/>
      <c r="T10" s="541"/>
      <c r="U10" s="543"/>
    </row>
    <row r="11" spans="1:21" ht="19.5" x14ac:dyDescent="0.3">
      <c r="A11" s="546">
        <f>O51-R51</f>
        <v>0</v>
      </c>
      <c r="B11" s="547"/>
      <c r="C11" s="547"/>
      <c r="D11" s="547"/>
      <c r="E11" s="548" t="str">
        <f>Account!$H$1</f>
        <v>Fund 501 CARP (LBP Account # 0112-1156-92)</v>
      </c>
      <c r="F11" s="549"/>
      <c r="G11" s="549"/>
      <c r="H11" s="549"/>
      <c r="I11" s="549"/>
      <c r="J11" s="550"/>
      <c r="K11" s="139"/>
      <c r="L11" s="80"/>
      <c r="M11" s="80"/>
      <c r="N11" s="80"/>
      <c r="O11" s="551"/>
      <c r="P11" s="551"/>
      <c r="Q11" s="551"/>
      <c r="R11" s="551"/>
      <c r="S11" s="551"/>
      <c r="T11" s="551"/>
      <c r="U11" s="552"/>
    </row>
    <row r="12" spans="1:21" x14ac:dyDescent="0.25">
      <c r="A12" s="509"/>
      <c r="B12" s="510"/>
      <c r="C12" s="510"/>
      <c r="D12" s="510"/>
      <c r="E12" s="510"/>
      <c r="F12" s="510"/>
      <c r="G12" s="510"/>
      <c r="H12" s="510"/>
      <c r="I12" s="510"/>
      <c r="J12" s="510"/>
      <c r="K12" s="36"/>
      <c r="L12" s="79"/>
      <c r="M12" s="79"/>
      <c r="N12" s="79"/>
      <c r="O12" s="510"/>
      <c r="P12" s="510"/>
      <c r="Q12" s="510"/>
      <c r="R12" s="510"/>
      <c r="S12" s="510"/>
      <c r="T12" s="510"/>
      <c r="U12" s="553"/>
    </row>
    <row r="13" spans="1:21" x14ac:dyDescent="0.25">
      <c r="A13" s="509"/>
      <c r="B13" s="510"/>
      <c r="C13" s="510"/>
      <c r="D13" s="510"/>
      <c r="E13" s="511">
        <f>IF(K13=0,0,(INDEX(AccountCodes[ACCOUNT NAME],MATCH(K13,AccountCodes[PPSAS CODE],0))))</f>
        <v>0</v>
      </c>
      <c r="F13" s="512"/>
      <c r="G13" s="512"/>
      <c r="H13" s="512"/>
      <c r="I13" s="512"/>
      <c r="J13" s="513"/>
      <c r="K13" s="128"/>
      <c r="L13" s="79"/>
      <c r="M13" s="77">
        <f>SUMIF(Data[PPSAS Code],K13,Data[Debit])</f>
        <v>0</v>
      </c>
      <c r="N13" s="77">
        <f>SUMIF(Data[PPSAS Code],K13,Data[Credit])</f>
        <v>0</v>
      </c>
      <c r="O13" s="514">
        <f>M13</f>
        <v>0</v>
      </c>
      <c r="P13" s="514"/>
      <c r="Q13" s="514"/>
      <c r="R13" s="514">
        <f>N13</f>
        <v>0</v>
      </c>
      <c r="S13" s="514"/>
      <c r="T13" s="514"/>
      <c r="U13" s="515"/>
    </row>
    <row r="14" spans="1:21" x14ac:dyDescent="0.25">
      <c r="A14" s="509"/>
      <c r="B14" s="510"/>
      <c r="C14" s="510"/>
      <c r="D14" s="510"/>
      <c r="E14" s="511">
        <f>IF(K14=0,0,(INDEX(AccountCodes[ACCOUNT NAME],MATCH(K14,AccountCodes[PPSAS CODE],0))))</f>
        <v>0</v>
      </c>
      <c r="F14" s="512"/>
      <c r="G14" s="512"/>
      <c r="H14" s="512"/>
      <c r="I14" s="512"/>
      <c r="J14" s="513"/>
      <c r="K14" s="128"/>
      <c r="L14" s="79"/>
      <c r="M14" s="77">
        <f>SUMIF(Data[PPSAS Code],K14,Data[Debit])</f>
        <v>0</v>
      </c>
      <c r="N14" s="77">
        <f>SUMIF(Data[PPSAS Code],K14,Data[Credit])</f>
        <v>0</v>
      </c>
      <c r="O14" s="514">
        <f>M14</f>
        <v>0</v>
      </c>
      <c r="P14" s="514"/>
      <c r="Q14" s="514"/>
      <c r="R14" s="514">
        <f>N14</f>
        <v>0</v>
      </c>
      <c r="S14" s="514"/>
      <c r="T14" s="514"/>
      <c r="U14" s="515"/>
    </row>
    <row r="15" spans="1:21" x14ac:dyDescent="0.25">
      <c r="A15" s="509"/>
      <c r="B15" s="510"/>
      <c r="C15" s="510"/>
      <c r="D15" s="510"/>
      <c r="E15" s="511">
        <f>IF(K15=0,0,(INDEX(AccountCodes[ACCOUNT NAME],MATCH(K15,AccountCodes[PPSAS CODE],0))))</f>
        <v>0</v>
      </c>
      <c r="F15" s="512"/>
      <c r="G15" s="512"/>
      <c r="H15" s="512"/>
      <c r="I15" s="512"/>
      <c r="J15" s="513"/>
      <c r="K15" s="128"/>
      <c r="L15" s="79"/>
      <c r="M15" s="77">
        <f>SUMIF(Data[PPSAS Code],K15,Data[Debit])</f>
        <v>0</v>
      </c>
      <c r="N15" s="77">
        <f>SUMIF(Data[PPSAS Code],K15,Data[Credit])</f>
        <v>0</v>
      </c>
      <c r="O15" s="514">
        <f t="shared" ref="O15:O50" si="0">M15</f>
        <v>0</v>
      </c>
      <c r="P15" s="514"/>
      <c r="Q15" s="514"/>
      <c r="R15" s="514">
        <f t="shared" ref="R15:R50" si="1">N15</f>
        <v>0</v>
      </c>
      <c r="S15" s="514"/>
      <c r="T15" s="514"/>
      <c r="U15" s="515"/>
    </row>
    <row r="16" spans="1:21" x14ac:dyDescent="0.25">
      <c r="A16" s="509"/>
      <c r="B16" s="510"/>
      <c r="C16" s="510"/>
      <c r="D16" s="510"/>
      <c r="E16" s="511">
        <f>IF(K16=0,0,(INDEX(AccountCodes[ACCOUNT NAME],MATCH(K16,AccountCodes[PPSAS CODE],0))))</f>
        <v>0</v>
      </c>
      <c r="F16" s="512"/>
      <c r="G16" s="512"/>
      <c r="H16" s="512"/>
      <c r="I16" s="512"/>
      <c r="J16" s="513"/>
      <c r="K16" s="128"/>
      <c r="L16" s="79"/>
      <c r="M16" s="77">
        <f>SUMIF(Data[PPSAS Code],K16,Data[Debit])</f>
        <v>0</v>
      </c>
      <c r="N16" s="77">
        <f>SUMIF(Data[PPSAS Code],K16,Data[Credit])</f>
        <v>0</v>
      </c>
      <c r="O16" s="514">
        <f>M16</f>
        <v>0</v>
      </c>
      <c r="P16" s="514"/>
      <c r="Q16" s="514"/>
      <c r="R16" s="514">
        <f>N16</f>
        <v>0</v>
      </c>
      <c r="S16" s="514"/>
      <c r="T16" s="514"/>
      <c r="U16" s="515"/>
    </row>
    <row r="17" spans="1:21" x14ac:dyDescent="0.25">
      <c r="A17" s="509"/>
      <c r="B17" s="510"/>
      <c r="C17" s="510"/>
      <c r="D17" s="510"/>
      <c r="E17" s="511">
        <f>IF(K17=0,0,(INDEX(AccountCodes[ACCOUNT NAME],MATCH(K17,AccountCodes[PPSAS CODE],0))))</f>
        <v>0</v>
      </c>
      <c r="F17" s="512"/>
      <c r="G17" s="512"/>
      <c r="H17" s="512"/>
      <c r="I17" s="512"/>
      <c r="J17" s="513"/>
      <c r="K17" s="140"/>
      <c r="L17" s="79"/>
      <c r="M17" s="77">
        <f>SUMIF(Data[PPSAS Code],K17,Data[Debit])</f>
        <v>0</v>
      </c>
      <c r="N17" s="77">
        <f>SUMIF(Data[PPSAS Code],K17,Data[Credit])</f>
        <v>0</v>
      </c>
      <c r="O17" s="514">
        <f>M17</f>
        <v>0</v>
      </c>
      <c r="P17" s="514"/>
      <c r="Q17" s="514"/>
      <c r="R17" s="514">
        <f>N17</f>
        <v>0</v>
      </c>
      <c r="S17" s="514"/>
      <c r="T17" s="514"/>
      <c r="U17" s="515"/>
    </row>
    <row r="18" spans="1:21" x14ac:dyDescent="0.25">
      <c r="A18" s="509"/>
      <c r="B18" s="510"/>
      <c r="C18" s="510"/>
      <c r="D18" s="510"/>
      <c r="E18" s="511">
        <f>IF(K18=0,0,(INDEX(AccountCodes[ACCOUNT NAME],MATCH(K18,AccountCodes[PPSAS CODE],0))))</f>
        <v>0</v>
      </c>
      <c r="F18" s="512"/>
      <c r="G18" s="512"/>
      <c r="H18" s="512"/>
      <c r="I18" s="512"/>
      <c r="J18" s="513"/>
      <c r="K18" s="140"/>
      <c r="L18" s="79"/>
      <c r="M18" s="77">
        <f>SUMIF(Data[PPSAS Code],K18,Data[Debit])</f>
        <v>0</v>
      </c>
      <c r="N18" s="77">
        <f>SUMIF(Data[PPSAS Code],K18,Data[Credit])</f>
        <v>0</v>
      </c>
      <c r="O18" s="514">
        <f>M18</f>
        <v>0</v>
      </c>
      <c r="P18" s="514"/>
      <c r="Q18" s="514"/>
      <c r="R18" s="514">
        <f>N18</f>
        <v>0</v>
      </c>
      <c r="S18" s="514"/>
      <c r="T18" s="514"/>
      <c r="U18" s="515"/>
    </row>
    <row r="19" spans="1:21" x14ac:dyDescent="0.25">
      <c r="A19" s="509"/>
      <c r="B19" s="510"/>
      <c r="C19" s="510"/>
      <c r="D19" s="510"/>
      <c r="E19" s="511">
        <f>IF(K19=0,0,(INDEX(AccountCodes[ACCOUNT NAME],MATCH(K19,AccountCodes[PPSAS CODE],0))))</f>
        <v>0</v>
      </c>
      <c r="F19" s="512"/>
      <c r="G19" s="512"/>
      <c r="H19" s="512"/>
      <c r="I19" s="512"/>
      <c r="J19" s="513"/>
      <c r="K19" s="140"/>
      <c r="L19" s="79"/>
      <c r="M19" s="77">
        <f>SUMIF(Data[PPSAS Code],K19,Data[Debit])</f>
        <v>0</v>
      </c>
      <c r="N19" s="77">
        <f>SUMIF(Data[PPSAS Code],K19,Data[Credit])</f>
        <v>0</v>
      </c>
      <c r="O19" s="514">
        <f>M19</f>
        <v>0</v>
      </c>
      <c r="P19" s="514"/>
      <c r="Q19" s="514"/>
      <c r="R19" s="514">
        <f>N19</f>
        <v>0</v>
      </c>
      <c r="S19" s="514"/>
      <c r="T19" s="514"/>
      <c r="U19" s="515"/>
    </row>
    <row r="20" spans="1:21" x14ac:dyDescent="0.25">
      <c r="A20" s="509"/>
      <c r="B20" s="510"/>
      <c r="C20" s="510"/>
      <c r="D20" s="510"/>
      <c r="E20" s="511">
        <f>IF(K20=0,0,(INDEX(AccountCodes[ACCOUNT NAME],MATCH(K20,AccountCodes[PPSAS CODE],0))))</f>
        <v>0</v>
      </c>
      <c r="F20" s="512"/>
      <c r="G20" s="512"/>
      <c r="H20" s="512"/>
      <c r="I20" s="512"/>
      <c r="J20" s="513"/>
      <c r="K20" s="140"/>
      <c r="L20" s="79"/>
      <c r="M20" s="77">
        <f>SUMIF(Data[PPSAS Code],K20,Data[Debit])</f>
        <v>0</v>
      </c>
      <c r="N20" s="77">
        <f>SUMIF(Data[PPSAS Code],K20,Data[Credit])</f>
        <v>0</v>
      </c>
      <c r="O20" s="514">
        <f>M20</f>
        <v>0</v>
      </c>
      <c r="P20" s="514"/>
      <c r="Q20" s="514"/>
      <c r="R20" s="514">
        <f>N20</f>
        <v>0</v>
      </c>
      <c r="S20" s="514"/>
      <c r="T20" s="514"/>
      <c r="U20" s="515"/>
    </row>
    <row r="21" spans="1:21" x14ac:dyDescent="0.25">
      <c r="A21" s="509"/>
      <c r="B21" s="510"/>
      <c r="C21" s="510"/>
      <c r="D21" s="510"/>
      <c r="E21" s="511">
        <f>IF(K21=0,0,(INDEX(AccountCodes[ACCOUNT NAME],MATCH(K21,AccountCodes[PPSAS CODE],0))))</f>
        <v>0</v>
      </c>
      <c r="F21" s="512"/>
      <c r="G21" s="512"/>
      <c r="H21" s="512"/>
      <c r="I21" s="512"/>
      <c r="J21" s="513"/>
      <c r="K21" s="140"/>
      <c r="L21" s="79"/>
      <c r="M21" s="77">
        <f>SUMIF(Data[PPSAS Code],K21,Data[Debit])</f>
        <v>0</v>
      </c>
      <c r="N21" s="77">
        <f>SUMIF(Data[PPSAS Code],K21,Data[Credit])</f>
        <v>0</v>
      </c>
      <c r="O21" s="514">
        <f t="shared" si="0"/>
        <v>0</v>
      </c>
      <c r="P21" s="514"/>
      <c r="Q21" s="514"/>
      <c r="R21" s="514">
        <f t="shared" si="1"/>
        <v>0</v>
      </c>
      <c r="S21" s="514"/>
      <c r="T21" s="514"/>
      <c r="U21" s="515"/>
    </row>
    <row r="22" spans="1:21" x14ac:dyDescent="0.25">
      <c r="A22" s="509"/>
      <c r="B22" s="510"/>
      <c r="C22" s="510"/>
      <c r="D22" s="510"/>
      <c r="E22" s="511">
        <f>IF(K22=0,0,(INDEX(AccountCodes[ACCOUNT NAME],MATCH(K22,AccountCodes[PPSAS CODE],0))))</f>
        <v>0</v>
      </c>
      <c r="F22" s="512"/>
      <c r="G22" s="512"/>
      <c r="H22" s="512"/>
      <c r="I22" s="512"/>
      <c r="J22" s="513"/>
      <c r="K22" s="140"/>
      <c r="L22" s="79"/>
      <c r="M22" s="77">
        <f>SUMIF(Data[PPSAS Code],K22,Data[Debit])</f>
        <v>0</v>
      </c>
      <c r="N22" s="77">
        <f>SUMIF(Data[PPSAS Code],K22,Data[Credit])</f>
        <v>0</v>
      </c>
      <c r="O22" s="514">
        <f t="shared" si="0"/>
        <v>0</v>
      </c>
      <c r="P22" s="514"/>
      <c r="Q22" s="514"/>
      <c r="R22" s="514">
        <f t="shared" si="1"/>
        <v>0</v>
      </c>
      <c r="S22" s="514"/>
      <c r="T22" s="514"/>
      <c r="U22" s="515"/>
    </row>
    <row r="23" spans="1:21" x14ac:dyDescent="0.25">
      <c r="A23" s="509"/>
      <c r="B23" s="510"/>
      <c r="C23" s="510"/>
      <c r="D23" s="510"/>
      <c r="E23" s="511">
        <f>IF(K23=0,0,(INDEX(AccountCodes[ACCOUNT NAME],MATCH(K23,AccountCodes[PPSAS CODE],0))))</f>
        <v>0</v>
      </c>
      <c r="F23" s="512"/>
      <c r="G23" s="512"/>
      <c r="H23" s="512"/>
      <c r="I23" s="512"/>
      <c r="J23" s="513"/>
      <c r="K23" s="140"/>
      <c r="L23" s="79"/>
      <c r="M23" s="77">
        <f>SUMIF(Data[PPSAS Code],K23,Data[Debit])</f>
        <v>0</v>
      </c>
      <c r="N23" s="77">
        <f>SUMIF(Data[PPSAS Code],K23,Data[Credit])</f>
        <v>0</v>
      </c>
      <c r="O23" s="514">
        <f t="shared" si="0"/>
        <v>0</v>
      </c>
      <c r="P23" s="514"/>
      <c r="Q23" s="514"/>
      <c r="R23" s="514">
        <f t="shared" si="1"/>
        <v>0</v>
      </c>
      <c r="S23" s="514"/>
      <c r="T23" s="514"/>
      <c r="U23" s="515"/>
    </row>
    <row r="24" spans="1:21" x14ac:dyDescent="0.25">
      <c r="A24" s="509"/>
      <c r="B24" s="510"/>
      <c r="C24" s="510"/>
      <c r="D24" s="510"/>
      <c r="E24" s="511">
        <f>IF(K24=0,0,(INDEX(AccountCodes[ACCOUNT NAME],MATCH(K24,AccountCodes[PPSAS CODE],0))))</f>
        <v>0</v>
      </c>
      <c r="F24" s="512"/>
      <c r="G24" s="512"/>
      <c r="H24" s="512"/>
      <c r="I24" s="512"/>
      <c r="J24" s="513"/>
      <c r="K24" s="140"/>
      <c r="L24" s="79"/>
      <c r="M24" s="77">
        <f>SUMIF(Data[PPSAS Code],K24,Data[Debit])</f>
        <v>0</v>
      </c>
      <c r="N24" s="77">
        <f>SUMIF(Data[PPSAS Code],K24,Data[Credit])</f>
        <v>0</v>
      </c>
      <c r="O24" s="514">
        <f t="shared" si="0"/>
        <v>0</v>
      </c>
      <c r="P24" s="514"/>
      <c r="Q24" s="514"/>
      <c r="R24" s="514">
        <f t="shared" si="1"/>
        <v>0</v>
      </c>
      <c r="S24" s="514"/>
      <c r="T24" s="514"/>
      <c r="U24" s="515"/>
    </row>
    <row r="25" spans="1:21" x14ac:dyDescent="0.25">
      <c r="A25" s="509"/>
      <c r="B25" s="510"/>
      <c r="C25" s="510"/>
      <c r="D25" s="510"/>
      <c r="E25" s="511">
        <f>IF(K25=0,0,(INDEX(AccountCodes[ACCOUNT NAME],MATCH(K25,AccountCodes[PPSAS CODE],0))))</f>
        <v>0</v>
      </c>
      <c r="F25" s="512"/>
      <c r="G25" s="512"/>
      <c r="H25" s="512"/>
      <c r="I25" s="512"/>
      <c r="J25" s="513"/>
      <c r="K25" s="140"/>
      <c r="L25" s="79"/>
      <c r="M25" s="77">
        <f>SUMIF(Data[PPSAS Code],K25,Data[Debit])</f>
        <v>0</v>
      </c>
      <c r="N25" s="77">
        <f>SUMIF(Data[PPSAS Code],K25,Data[Credit])</f>
        <v>0</v>
      </c>
      <c r="O25" s="514">
        <f t="shared" si="0"/>
        <v>0</v>
      </c>
      <c r="P25" s="514"/>
      <c r="Q25" s="514"/>
      <c r="R25" s="514">
        <f t="shared" si="1"/>
        <v>0</v>
      </c>
      <c r="S25" s="514"/>
      <c r="T25" s="514"/>
      <c r="U25" s="515"/>
    </row>
    <row r="26" spans="1:21" x14ac:dyDescent="0.25">
      <c r="A26" s="509"/>
      <c r="B26" s="510"/>
      <c r="C26" s="510"/>
      <c r="D26" s="510"/>
      <c r="E26" s="511">
        <f>IF(K26=0,0,(INDEX(AccountCodes[ACCOUNT NAME],MATCH(K26,AccountCodes[PPSAS CODE],0))))</f>
        <v>0</v>
      </c>
      <c r="F26" s="512"/>
      <c r="G26" s="512"/>
      <c r="H26" s="512"/>
      <c r="I26" s="512"/>
      <c r="J26" s="513"/>
      <c r="K26" s="140"/>
      <c r="L26" s="79"/>
      <c r="M26" s="77">
        <f>SUMIF(Data[PPSAS Code],K26,Data[Debit])</f>
        <v>0</v>
      </c>
      <c r="N26" s="77">
        <f>SUMIF(Data[PPSAS Code],K26,Data[Credit])</f>
        <v>0</v>
      </c>
      <c r="O26" s="514">
        <f t="shared" ref="O26:O35" si="2">M26</f>
        <v>0</v>
      </c>
      <c r="P26" s="514"/>
      <c r="Q26" s="514"/>
      <c r="R26" s="514">
        <f t="shared" ref="R26:R35" si="3">N26</f>
        <v>0</v>
      </c>
      <c r="S26" s="514"/>
      <c r="T26" s="514"/>
      <c r="U26" s="515"/>
    </row>
    <row r="27" spans="1:21" x14ac:dyDescent="0.25">
      <c r="A27" s="509"/>
      <c r="B27" s="510"/>
      <c r="C27" s="510"/>
      <c r="D27" s="510"/>
      <c r="E27" s="511">
        <f>IF(K27=0,0,(INDEX(AccountCodes[ACCOUNT NAME],MATCH(K27,AccountCodes[PPSAS CODE],0))))</f>
        <v>0</v>
      </c>
      <c r="F27" s="512"/>
      <c r="G27" s="512"/>
      <c r="H27" s="512"/>
      <c r="I27" s="512"/>
      <c r="J27" s="513"/>
      <c r="K27" s="140"/>
      <c r="L27" s="79"/>
      <c r="M27" s="77">
        <f>SUMIF(Data[PPSAS Code],K27,Data[Debit])</f>
        <v>0</v>
      </c>
      <c r="N27" s="77">
        <f>SUMIF(Data[PPSAS Code],K27,Data[Credit])</f>
        <v>0</v>
      </c>
      <c r="O27" s="514">
        <f t="shared" si="2"/>
        <v>0</v>
      </c>
      <c r="P27" s="514"/>
      <c r="Q27" s="514"/>
      <c r="R27" s="514">
        <f t="shared" si="3"/>
        <v>0</v>
      </c>
      <c r="S27" s="514"/>
      <c r="T27" s="514"/>
      <c r="U27" s="515"/>
    </row>
    <row r="28" spans="1:21" x14ac:dyDescent="0.25">
      <c r="A28" s="509"/>
      <c r="B28" s="510"/>
      <c r="C28" s="510"/>
      <c r="D28" s="510"/>
      <c r="E28" s="511">
        <f>IF(K28=0,0,(INDEX(AccountCodes[ACCOUNT NAME],MATCH(K28,AccountCodes[PPSAS CODE],0))))</f>
        <v>0</v>
      </c>
      <c r="F28" s="512"/>
      <c r="G28" s="512"/>
      <c r="H28" s="512"/>
      <c r="I28" s="512"/>
      <c r="J28" s="513"/>
      <c r="K28" s="140"/>
      <c r="L28" s="79"/>
      <c r="M28" s="77">
        <f>SUMIF(Data[PPSAS Code],K28,Data[Debit])</f>
        <v>0</v>
      </c>
      <c r="N28" s="77">
        <f>SUMIF(Data[PPSAS Code],K28,Data[Credit])</f>
        <v>0</v>
      </c>
      <c r="O28" s="514">
        <f t="shared" si="2"/>
        <v>0</v>
      </c>
      <c r="P28" s="514"/>
      <c r="Q28" s="514"/>
      <c r="R28" s="514">
        <f t="shared" si="3"/>
        <v>0</v>
      </c>
      <c r="S28" s="514"/>
      <c r="T28" s="514"/>
      <c r="U28" s="515"/>
    </row>
    <row r="29" spans="1:21" x14ac:dyDescent="0.25">
      <c r="A29" s="509"/>
      <c r="B29" s="510"/>
      <c r="C29" s="510"/>
      <c r="D29" s="510"/>
      <c r="E29" s="511">
        <f>IF(K29=0,0,(INDEX(AccountCodes[ACCOUNT NAME],MATCH(K29,AccountCodes[PPSAS CODE],0))))</f>
        <v>0</v>
      </c>
      <c r="F29" s="512"/>
      <c r="G29" s="512"/>
      <c r="H29" s="512"/>
      <c r="I29" s="512"/>
      <c r="J29" s="513"/>
      <c r="K29" s="140"/>
      <c r="L29" s="79"/>
      <c r="M29" s="77">
        <f>SUMIF(Data[PPSAS Code],K29,Data[Debit])</f>
        <v>0</v>
      </c>
      <c r="N29" s="77">
        <f>SUMIF(Data[PPSAS Code],K29,Data[Credit])</f>
        <v>0</v>
      </c>
      <c r="O29" s="514">
        <f t="shared" si="2"/>
        <v>0</v>
      </c>
      <c r="P29" s="514"/>
      <c r="Q29" s="514"/>
      <c r="R29" s="514">
        <f t="shared" si="3"/>
        <v>0</v>
      </c>
      <c r="S29" s="514"/>
      <c r="T29" s="514"/>
      <c r="U29" s="515"/>
    </row>
    <row r="30" spans="1:21" x14ac:dyDescent="0.25">
      <c r="A30" s="509"/>
      <c r="B30" s="510"/>
      <c r="C30" s="510"/>
      <c r="D30" s="510"/>
      <c r="E30" s="511">
        <f>IF(K30=0,0,(INDEX(AccountCodes[ACCOUNT NAME],MATCH(K30,AccountCodes[PPSAS CODE],0))))</f>
        <v>0</v>
      </c>
      <c r="F30" s="512"/>
      <c r="G30" s="512"/>
      <c r="H30" s="512"/>
      <c r="I30" s="512"/>
      <c r="J30" s="513"/>
      <c r="K30" s="140"/>
      <c r="L30" s="79"/>
      <c r="M30" s="77">
        <f>SUMIF(Data[PPSAS Code],K30,Data[Debit])</f>
        <v>0</v>
      </c>
      <c r="N30" s="77">
        <f>SUMIF(Data[PPSAS Code],K30,Data[Credit])</f>
        <v>0</v>
      </c>
      <c r="O30" s="514">
        <f t="shared" si="2"/>
        <v>0</v>
      </c>
      <c r="P30" s="514"/>
      <c r="Q30" s="514"/>
      <c r="R30" s="514">
        <f t="shared" si="3"/>
        <v>0</v>
      </c>
      <c r="S30" s="514"/>
      <c r="T30" s="514"/>
      <c r="U30" s="515"/>
    </row>
    <row r="31" spans="1:21" x14ac:dyDescent="0.25">
      <c r="A31" s="509"/>
      <c r="B31" s="510"/>
      <c r="C31" s="510"/>
      <c r="D31" s="510"/>
      <c r="E31" s="511">
        <f>IF(K31=0,0,(INDEX(AccountCodes[ACCOUNT NAME],MATCH(K31,AccountCodes[PPSAS CODE],0))))</f>
        <v>0</v>
      </c>
      <c r="F31" s="512"/>
      <c r="G31" s="512"/>
      <c r="H31" s="512"/>
      <c r="I31" s="512"/>
      <c r="J31" s="513"/>
      <c r="K31" s="140"/>
      <c r="L31" s="79"/>
      <c r="M31" s="77">
        <f>SUMIF(Data[PPSAS Code],K31,Data[Debit])</f>
        <v>0</v>
      </c>
      <c r="N31" s="77">
        <f>SUMIF(Data[PPSAS Code],K31,Data[Credit])</f>
        <v>0</v>
      </c>
      <c r="O31" s="514">
        <f t="shared" si="2"/>
        <v>0</v>
      </c>
      <c r="P31" s="514"/>
      <c r="Q31" s="514"/>
      <c r="R31" s="514">
        <f t="shared" si="3"/>
        <v>0</v>
      </c>
      <c r="S31" s="514"/>
      <c r="T31" s="514"/>
      <c r="U31" s="515"/>
    </row>
    <row r="32" spans="1:21" x14ac:dyDescent="0.25">
      <c r="A32" s="509"/>
      <c r="B32" s="510"/>
      <c r="C32" s="510"/>
      <c r="D32" s="510"/>
      <c r="E32" s="511">
        <f>IF(K32=0,0,(INDEX(AccountCodes[ACCOUNT NAME],MATCH(K32,AccountCodes[PPSAS CODE],0))))</f>
        <v>0</v>
      </c>
      <c r="F32" s="512"/>
      <c r="G32" s="512"/>
      <c r="H32" s="512"/>
      <c r="I32" s="512"/>
      <c r="J32" s="513"/>
      <c r="K32" s="140"/>
      <c r="L32" s="79"/>
      <c r="M32" s="77">
        <f>SUMIF(Data[PPSAS Code],K32,Data[Debit])</f>
        <v>0</v>
      </c>
      <c r="N32" s="77">
        <f>SUMIF(Data[PPSAS Code],K32,Data[Credit])</f>
        <v>0</v>
      </c>
      <c r="O32" s="514">
        <f t="shared" si="2"/>
        <v>0</v>
      </c>
      <c r="P32" s="514"/>
      <c r="Q32" s="514"/>
      <c r="R32" s="514">
        <f t="shared" si="3"/>
        <v>0</v>
      </c>
      <c r="S32" s="514"/>
      <c r="T32" s="514"/>
      <c r="U32" s="515"/>
    </row>
    <row r="33" spans="1:21" x14ac:dyDescent="0.25">
      <c r="A33" s="509"/>
      <c r="B33" s="510"/>
      <c r="C33" s="510"/>
      <c r="D33" s="510"/>
      <c r="E33" s="511">
        <f>IF(K33=0,0,(INDEX(AccountCodes[ACCOUNT NAME],MATCH(K33,AccountCodes[PPSAS CODE],0))))</f>
        <v>0</v>
      </c>
      <c r="F33" s="512"/>
      <c r="G33" s="512"/>
      <c r="H33" s="512"/>
      <c r="I33" s="512"/>
      <c r="J33" s="513"/>
      <c r="K33" s="140"/>
      <c r="L33" s="79"/>
      <c r="M33" s="77">
        <f>SUMIF(Data[PPSAS Code],K33,Data[Debit])</f>
        <v>0</v>
      </c>
      <c r="N33" s="77">
        <f>SUMIF(Data[PPSAS Code],K33,Data[Credit])</f>
        <v>0</v>
      </c>
      <c r="O33" s="514">
        <f t="shared" si="2"/>
        <v>0</v>
      </c>
      <c r="P33" s="514"/>
      <c r="Q33" s="514"/>
      <c r="R33" s="514">
        <f t="shared" si="3"/>
        <v>0</v>
      </c>
      <c r="S33" s="514"/>
      <c r="T33" s="514"/>
      <c r="U33" s="515"/>
    </row>
    <row r="34" spans="1:21" x14ac:dyDescent="0.25">
      <c r="A34" s="509"/>
      <c r="B34" s="510"/>
      <c r="C34" s="510"/>
      <c r="D34" s="510"/>
      <c r="E34" s="511">
        <f>IF(K34=0,0,(INDEX(AccountCodes[ACCOUNT NAME],MATCH(K34,AccountCodes[PPSAS CODE],0))))</f>
        <v>0</v>
      </c>
      <c r="F34" s="512"/>
      <c r="G34" s="512"/>
      <c r="H34" s="512"/>
      <c r="I34" s="512"/>
      <c r="J34" s="513"/>
      <c r="K34" s="140"/>
      <c r="L34" s="79"/>
      <c r="M34" s="77">
        <f>SUMIF(Data[PPSAS Code],K34,Data[Debit])</f>
        <v>0</v>
      </c>
      <c r="N34" s="77">
        <f>SUMIF(Data[PPSAS Code],K34,Data[Credit])</f>
        <v>0</v>
      </c>
      <c r="O34" s="514">
        <f t="shared" si="2"/>
        <v>0</v>
      </c>
      <c r="P34" s="514"/>
      <c r="Q34" s="514"/>
      <c r="R34" s="514">
        <f t="shared" si="3"/>
        <v>0</v>
      </c>
      <c r="S34" s="514"/>
      <c r="T34" s="514"/>
      <c r="U34" s="515"/>
    </row>
    <row r="35" spans="1:21" x14ac:dyDescent="0.25">
      <c r="A35" s="509"/>
      <c r="B35" s="510"/>
      <c r="C35" s="510"/>
      <c r="D35" s="510"/>
      <c r="E35" s="511">
        <f>IF(K35=0,0,(INDEX(AccountCodes[ACCOUNT NAME],MATCH(K35,AccountCodes[PPSAS CODE],0))))</f>
        <v>0</v>
      </c>
      <c r="F35" s="512"/>
      <c r="G35" s="512"/>
      <c r="H35" s="512"/>
      <c r="I35" s="512"/>
      <c r="J35" s="513"/>
      <c r="K35" s="140"/>
      <c r="L35" s="79"/>
      <c r="M35" s="77">
        <f>SUMIF(Data[PPSAS Code],K35,Data[Debit])</f>
        <v>0</v>
      </c>
      <c r="N35" s="77">
        <f>SUMIF(Data[PPSAS Code],K35,Data[Credit])</f>
        <v>0</v>
      </c>
      <c r="O35" s="514">
        <f t="shared" si="2"/>
        <v>0</v>
      </c>
      <c r="P35" s="514"/>
      <c r="Q35" s="514"/>
      <c r="R35" s="514">
        <f t="shared" si="3"/>
        <v>0</v>
      </c>
      <c r="S35" s="514"/>
      <c r="T35" s="514"/>
      <c r="U35" s="515"/>
    </row>
    <row r="36" spans="1:21" x14ac:dyDescent="0.25">
      <c r="A36" s="509"/>
      <c r="B36" s="510"/>
      <c r="C36" s="510"/>
      <c r="D36" s="510"/>
      <c r="E36" s="511">
        <f>IF(K36=0,0,(INDEX(AccountCodes[ACCOUNT NAME],MATCH(K36,AccountCodes[PPSAS CODE],0))))</f>
        <v>0</v>
      </c>
      <c r="F36" s="512"/>
      <c r="G36" s="512"/>
      <c r="H36" s="512"/>
      <c r="I36" s="512"/>
      <c r="J36" s="513"/>
      <c r="K36" s="140"/>
      <c r="L36" s="79"/>
      <c r="M36" s="77">
        <f>SUMIF(Data[PPSAS Code],K36,Data[Debit])</f>
        <v>0</v>
      </c>
      <c r="N36" s="77">
        <f>SUMIF(Data[PPSAS Code],K36,Data[Credit])</f>
        <v>0</v>
      </c>
      <c r="O36" s="514">
        <f t="shared" si="0"/>
        <v>0</v>
      </c>
      <c r="P36" s="514"/>
      <c r="Q36" s="514"/>
      <c r="R36" s="514">
        <f t="shared" si="1"/>
        <v>0</v>
      </c>
      <c r="S36" s="514"/>
      <c r="T36" s="514"/>
      <c r="U36" s="515"/>
    </row>
    <row r="37" spans="1:21" x14ac:dyDescent="0.25">
      <c r="A37" s="509"/>
      <c r="B37" s="510"/>
      <c r="C37" s="510"/>
      <c r="D37" s="510"/>
      <c r="E37" s="511">
        <f>IF(K37=0,0,(INDEX(AccountCodes[ACCOUNT NAME],MATCH(K37,AccountCodes[PPSAS CODE],0))))</f>
        <v>0</v>
      </c>
      <c r="F37" s="512"/>
      <c r="G37" s="512"/>
      <c r="H37" s="512"/>
      <c r="I37" s="512"/>
      <c r="J37" s="513"/>
      <c r="K37" s="140"/>
      <c r="L37" s="79"/>
      <c r="M37" s="77">
        <f>SUMIF(Data[PPSAS Code],K37,Data[Debit])</f>
        <v>0</v>
      </c>
      <c r="N37" s="77">
        <f>SUMIF(Data[PPSAS Code],K37,Data[Credit])</f>
        <v>0</v>
      </c>
      <c r="O37" s="514">
        <f t="shared" si="0"/>
        <v>0</v>
      </c>
      <c r="P37" s="514"/>
      <c r="Q37" s="514"/>
      <c r="R37" s="514">
        <f t="shared" si="1"/>
        <v>0</v>
      </c>
      <c r="S37" s="514"/>
      <c r="T37" s="514"/>
      <c r="U37" s="515"/>
    </row>
    <row r="38" spans="1:21" x14ac:dyDescent="0.25">
      <c r="A38" s="509"/>
      <c r="B38" s="510"/>
      <c r="C38" s="510"/>
      <c r="D38" s="510"/>
      <c r="E38" s="511">
        <f>IF(K38=0,0,(INDEX(AccountCodes[ACCOUNT NAME],MATCH(K38,AccountCodes[PPSAS CODE],0))))</f>
        <v>0</v>
      </c>
      <c r="F38" s="512"/>
      <c r="G38" s="512"/>
      <c r="H38" s="512"/>
      <c r="I38" s="512"/>
      <c r="J38" s="513"/>
      <c r="K38" s="140"/>
      <c r="L38" s="79"/>
      <c r="M38" s="77">
        <f>SUMIF(Data[PPSAS Code],K38,Data[Debit])</f>
        <v>0</v>
      </c>
      <c r="N38" s="77">
        <f>SUMIF(Data[PPSAS Code],K38,Data[Credit])</f>
        <v>0</v>
      </c>
      <c r="O38" s="514">
        <f t="shared" si="0"/>
        <v>0</v>
      </c>
      <c r="P38" s="514"/>
      <c r="Q38" s="514"/>
      <c r="R38" s="514">
        <f t="shared" si="1"/>
        <v>0</v>
      </c>
      <c r="S38" s="514"/>
      <c r="T38" s="514"/>
      <c r="U38" s="515"/>
    </row>
    <row r="39" spans="1:21" x14ac:dyDescent="0.25">
      <c r="A39" s="509"/>
      <c r="B39" s="510"/>
      <c r="C39" s="510"/>
      <c r="D39" s="510"/>
      <c r="E39" s="511">
        <f>IF(K39=0,0,(INDEX(AccountCodes[ACCOUNT NAME],MATCH(K39,AccountCodes[PPSAS CODE],0))))</f>
        <v>0</v>
      </c>
      <c r="F39" s="512"/>
      <c r="G39" s="512"/>
      <c r="H39" s="512"/>
      <c r="I39" s="512"/>
      <c r="J39" s="513"/>
      <c r="K39" s="140"/>
      <c r="L39" s="79"/>
      <c r="M39" s="77">
        <f>SUMIF(Data[PPSAS Code],K39,Data[Debit])</f>
        <v>0</v>
      </c>
      <c r="N39" s="77">
        <f>SUMIF(Data[PPSAS Code],K39,Data[Credit])</f>
        <v>0</v>
      </c>
      <c r="O39" s="514">
        <f t="shared" si="0"/>
        <v>0</v>
      </c>
      <c r="P39" s="514"/>
      <c r="Q39" s="514"/>
      <c r="R39" s="514">
        <f t="shared" si="1"/>
        <v>0</v>
      </c>
      <c r="S39" s="514"/>
      <c r="T39" s="514"/>
      <c r="U39" s="515"/>
    </row>
    <row r="40" spans="1:21" x14ac:dyDescent="0.25">
      <c r="A40" s="509"/>
      <c r="B40" s="510"/>
      <c r="C40" s="510"/>
      <c r="D40" s="510"/>
      <c r="E40" s="511">
        <f>IF(K40=0,0,(INDEX(AccountCodes[ACCOUNT NAME],MATCH(K40,AccountCodes[PPSAS CODE],0))))</f>
        <v>0</v>
      </c>
      <c r="F40" s="512"/>
      <c r="G40" s="512"/>
      <c r="H40" s="512"/>
      <c r="I40" s="512"/>
      <c r="J40" s="513"/>
      <c r="K40" s="140"/>
      <c r="L40" s="79"/>
      <c r="M40" s="77">
        <f>SUMIF(Data[PPSAS Code],K40,Data[Debit])</f>
        <v>0</v>
      </c>
      <c r="N40" s="77">
        <f>SUMIF(Data[PPSAS Code],K40,Data[Credit])</f>
        <v>0</v>
      </c>
      <c r="O40" s="514">
        <f t="shared" si="0"/>
        <v>0</v>
      </c>
      <c r="P40" s="514"/>
      <c r="Q40" s="514"/>
      <c r="R40" s="514">
        <f t="shared" si="1"/>
        <v>0</v>
      </c>
      <c r="S40" s="514"/>
      <c r="T40" s="514"/>
      <c r="U40" s="515"/>
    </row>
    <row r="41" spans="1:21" x14ac:dyDescent="0.25">
      <c r="A41" s="509"/>
      <c r="B41" s="510"/>
      <c r="C41" s="510"/>
      <c r="D41" s="510"/>
      <c r="E41" s="511">
        <f>IF(K41=0,0,(INDEX(AccountCodes[ACCOUNT NAME],MATCH(K41,AccountCodes[PPSAS CODE],0))))</f>
        <v>0</v>
      </c>
      <c r="F41" s="512"/>
      <c r="G41" s="512"/>
      <c r="H41" s="512"/>
      <c r="I41" s="512"/>
      <c r="J41" s="513"/>
      <c r="K41" s="140"/>
      <c r="L41" s="79"/>
      <c r="M41" s="77">
        <f>SUMIF(Data[PPSAS Code],K41,Data[Debit])</f>
        <v>0</v>
      </c>
      <c r="N41" s="77">
        <f>SUMIF(Data[PPSAS Code],K41,Data[Credit])</f>
        <v>0</v>
      </c>
      <c r="O41" s="514">
        <f t="shared" si="0"/>
        <v>0</v>
      </c>
      <c r="P41" s="514"/>
      <c r="Q41" s="514"/>
      <c r="R41" s="514">
        <f t="shared" si="1"/>
        <v>0</v>
      </c>
      <c r="S41" s="514"/>
      <c r="T41" s="514"/>
      <c r="U41" s="515"/>
    </row>
    <row r="42" spans="1:21" x14ac:dyDescent="0.25">
      <c r="A42" s="509"/>
      <c r="B42" s="510"/>
      <c r="C42" s="510"/>
      <c r="D42" s="510"/>
      <c r="E42" s="511">
        <f>IF(K42=0,0,(INDEX(AccountCodes[ACCOUNT NAME],MATCH(K42,AccountCodes[PPSAS CODE],0))))</f>
        <v>0</v>
      </c>
      <c r="F42" s="512"/>
      <c r="G42" s="512"/>
      <c r="H42" s="512"/>
      <c r="I42" s="512"/>
      <c r="J42" s="513"/>
      <c r="K42" s="140"/>
      <c r="L42" s="79"/>
      <c r="M42" s="77">
        <f>SUMIF(Data[PPSAS Code],K42,Data[Debit])</f>
        <v>0</v>
      </c>
      <c r="N42" s="77">
        <f>SUMIF(Data[PPSAS Code],K42,Data[Credit])</f>
        <v>0</v>
      </c>
      <c r="O42" s="514">
        <f t="shared" si="0"/>
        <v>0</v>
      </c>
      <c r="P42" s="514"/>
      <c r="Q42" s="514"/>
      <c r="R42" s="514">
        <f t="shared" si="1"/>
        <v>0</v>
      </c>
      <c r="S42" s="514"/>
      <c r="T42" s="514"/>
      <c r="U42" s="515"/>
    </row>
    <row r="43" spans="1:21" x14ac:dyDescent="0.25">
      <c r="A43" s="509"/>
      <c r="B43" s="510"/>
      <c r="C43" s="510"/>
      <c r="D43" s="510"/>
      <c r="E43" s="511">
        <f>IF(K43=0,0,(INDEX(AccountCodes[ACCOUNT NAME],MATCH(K43,AccountCodes[PPSAS CODE],0))))</f>
        <v>0</v>
      </c>
      <c r="F43" s="512"/>
      <c r="G43" s="512"/>
      <c r="H43" s="512"/>
      <c r="I43" s="512"/>
      <c r="J43" s="513"/>
      <c r="K43" s="140"/>
      <c r="L43" s="79"/>
      <c r="M43" s="77">
        <f>SUMIF(Data[PPSAS Code],K43,Data[Debit])</f>
        <v>0</v>
      </c>
      <c r="N43" s="77">
        <f>SUMIF(Data[PPSAS Code],K43,Data[Credit])</f>
        <v>0</v>
      </c>
      <c r="O43" s="514">
        <f t="shared" si="0"/>
        <v>0</v>
      </c>
      <c r="P43" s="514"/>
      <c r="Q43" s="514"/>
      <c r="R43" s="514">
        <f t="shared" si="1"/>
        <v>0</v>
      </c>
      <c r="S43" s="514"/>
      <c r="T43" s="514"/>
      <c r="U43" s="515"/>
    </row>
    <row r="44" spans="1:21" x14ac:dyDescent="0.25">
      <c r="A44" s="509"/>
      <c r="B44" s="510"/>
      <c r="C44" s="510"/>
      <c r="D44" s="510"/>
      <c r="E44" s="511">
        <f>IF(K44=0,0,(INDEX(AccountCodes[ACCOUNT NAME],MATCH(K44,AccountCodes[PPSAS CODE],0))))</f>
        <v>0</v>
      </c>
      <c r="F44" s="512"/>
      <c r="G44" s="512"/>
      <c r="H44" s="512"/>
      <c r="I44" s="512"/>
      <c r="J44" s="513"/>
      <c r="K44" s="140"/>
      <c r="L44" s="79"/>
      <c r="M44" s="77">
        <f>SUMIF(Data[PPSAS Code],K44,Data[Debit])</f>
        <v>0</v>
      </c>
      <c r="N44" s="77">
        <f>SUMIF(Data[PPSAS Code],K44,Data[Credit])</f>
        <v>0</v>
      </c>
      <c r="O44" s="514">
        <f t="shared" si="0"/>
        <v>0</v>
      </c>
      <c r="P44" s="514"/>
      <c r="Q44" s="514"/>
      <c r="R44" s="514">
        <f t="shared" si="1"/>
        <v>0</v>
      </c>
      <c r="S44" s="514"/>
      <c r="T44" s="514"/>
      <c r="U44" s="515"/>
    </row>
    <row r="45" spans="1:21" x14ac:dyDescent="0.25">
      <c r="A45" s="509"/>
      <c r="B45" s="510"/>
      <c r="C45" s="510"/>
      <c r="D45" s="510"/>
      <c r="E45" s="511">
        <f>IF(K45=0,0,(INDEX(AccountCodes[ACCOUNT NAME],MATCH(K45,AccountCodes[PPSAS CODE],0))))</f>
        <v>0</v>
      </c>
      <c r="F45" s="512"/>
      <c r="G45" s="512"/>
      <c r="H45" s="512"/>
      <c r="I45" s="512"/>
      <c r="J45" s="513"/>
      <c r="K45" s="140"/>
      <c r="L45" s="79"/>
      <c r="M45" s="77">
        <f>SUMIF(Data[PPSAS Code],K45,Data[Debit])</f>
        <v>0</v>
      </c>
      <c r="N45" s="77">
        <f>SUMIF(Data[PPSAS Code],K45,Data[Credit])</f>
        <v>0</v>
      </c>
      <c r="O45" s="514">
        <f t="shared" si="0"/>
        <v>0</v>
      </c>
      <c r="P45" s="514"/>
      <c r="Q45" s="514"/>
      <c r="R45" s="514">
        <f t="shared" si="1"/>
        <v>0</v>
      </c>
      <c r="S45" s="514"/>
      <c r="T45" s="514"/>
      <c r="U45" s="515"/>
    </row>
    <row r="46" spans="1:21" x14ac:dyDescent="0.25">
      <c r="A46" s="509"/>
      <c r="B46" s="510"/>
      <c r="C46" s="510"/>
      <c r="D46" s="510"/>
      <c r="E46" s="554" t="s">
        <v>173</v>
      </c>
      <c r="F46" s="555"/>
      <c r="G46" s="555"/>
      <c r="H46" s="555"/>
      <c r="I46" s="555"/>
      <c r="J46" s="556"/>
      <c r="K46" s="140"/>
      <c r="L46" s="79"/>
      <c r="M46" s="77">
        <f>SUMIF(Data[PPSAS Code],K46,Data[Debit])</f>
        <v>0</v>
      </c>
      <c r="N46" s="77">
        <f>SUMIF(Data[PPSAS Code],K46,Data[Credit])</f>
        <v>0</v>
      </c>
      <c r="O46" s="514">
        <f t="shared" si="0"/>
        <v>0</v>
      </c>
      <c r="P46" s="514"/>
      <c r="Q46" s="514"/>
      <c r="R46" s="514">
        <f t="shared" si="1"/>
        <v>0</v>
      </c>
      <c r="S46" s="514"/>
      <c r="T46" s="514"/>
      <c r="U46" s="515"/>
    </row>
    <row r="47" spans="1:21" x14ac:dyDescent="0.25">
      <c r="A47" s="509"/>
      <c r="B47" s="510"/>
      <c r="C47" s="510"/>
      <c r="D47" s="510"/>
      <c r="E47" s="557" t="s">
        <v>143</v>
      </c>
      <c r="F47" s="558"/>
      <c r="G47" s="558"/>
      <c r="H47" s="558"/>
      <c r="I47" s="559">
        <f>S3</f>
        <v>45504</v>
      </c>
      <c r="J47" s="560"/>
      <c r="K47" s="140"/>
      <c r="L47" s="79"/>
      <c r="M47" s="77">
        <f>SUMIF(Data[PPSAS Code],K47,Data[Debit])</f>
        <v>0</v>
      </c>
      <c r="N47" s="77">
        <f>SUMIF(Data[PPSAS Code],K47,Data[Credit])</f>
        <v>0</v>
      </c>
      <c r="O47" s="514">
        <f t="shared" si="0"/>
        <v>0</v>
      </c>
      <c r="P47" s="514"/>
      <c r="Q47" s="514"/>
      <c r="R47" s="514">
        <f t="shared" si="1"/>
        <v>0</v>
      </c>
      <c r="S47" s="514"/>
      <c r="T47" s="514"/>
      <c r="U47" s="515"/>
    </row>
    <row r="48" spans="1:21" x14ac:dyDescent="0.25">
      <c r="A48" s="509"/>
      <c r="B48" s="510"/>
      <c r="C48" s="510"/>
      <c r="D48" s="510"/>
      <c r="E48" s="557" t="s">
        <v>144</v>
      </c>
      <c r="F48" s="558"/>
      <c r="G48" s="558"/>
      <c r="H48" s="558"/>
      <c r="I48" s="572" t="s">
        <v>484</v>
      </c>
      <c r="J48" s="573"/>
      <c r="K48" s="140"/>
      <c r="L48" s="79"/>
      <c r="M48" s="77">
        <f>SUMIF(Data[PPSAS Code],K48,Data[Debit])</f>
        <v>0</v>
      </c>
      <c r="N48" s="77">
        <f>SUMIF(Data[PPSAS Code],K48,Data[Credit])</f>
        <v>0</v>
      </c>
      <c r="O48" s="514">
        <f t="shared" si="0"/>
        <v>0</v>
      </c>
      <c r="P48" s="514"/>
      <c r="Q48" s="514"/>
      <c r="R48" s="514">
        <f t="shared" si="1"/>
        <v>0</v>
      </c>
      <c r="S48" s="514"/>
      <c r="T48" s="514"/>
      <c r="U48" s="515"/>
    </row>
    <row r="49" spans="1:21" x14ac:dyDescent="0.25">
      <c r="A49" s="509"/>
      <c r="B49" s="510"/>
      <c r="C49" s="510"/>
      <c r="D49" s="510"/>
      <c r="E49" s="557" t="s">
        <v>145</v>
      </c>
      <c r="F49" s="558"/>
      <c r="G49" s="558"/>
      <c r="H49" s="558"/>
      <c r="I49" s="570" t="str">
        <f>IF(I48="Rommel T. De Vera","Regional Office", IF(I48="Luz R. De Cozar","BANE IMO", IF(I48="Mineonette A. Dela Cruz","PAMBAT IMO", IF(I48="Resella B. Lopez","TARZAM IMO"))))</f>
        <v>Regional Office</v>
      </c>
      <c r="J49" s="571"/>
      <c r="K49" s="140"/>
      <c r="L49" s="79"/>
      <c r="M49" s="77">
        <f>SUMIF(Data[PPSAS Code],K49,Data[Debit])</f>
        <v>0</v>
      </c>
      <c r="N49" s="77">
        <f>SUMIF(Data[PPSAS Code],K49,Data[Credit])</f>
        <v>0</v>
      </c>
      <c r="O49" s="514">
        <f t="shared" si="0"/>
        <v>0</v>
      </c>
      <c r="P49" s="514"/>
      <c r="Q49" s="514"/>
      <c r="R49" s="514">
        <f t="shared" si="1"/>
        <v>0</v>
      </c>
      <c r="S49" s="514"/>
      <c r="T49" s="514"/>
      <c r="U49" s="515"/>
    </row>
    <row r="50" spans="1:21" x14ac:dyDescent="0.25">
      <c r="A50" s="509"/>
      <c r="B50" s="510"/>
      <c r="C50" s="510"/>
      <c r="D50" s="510"/>
      <c r="E50" s="557"/>
      <c r="F50" s="558"/>
      <c r="G50" s="558"/>
      <c r="H50" s="558"/>
      <c r="I50" s="558"/>
      <c r="J50" s="564"/>
      <c r="K50" s="140"/>
      <c r="L50" s="79"/>
      <c r="M50" s="77">
        <f>SUMIF(Data[PPSAS Code],K50,Data[Debit])</f>
        <v>0</v>
      </c>
      <c r="N50" s="77">
        <f>SUMIF(Data[PPSAS Code],K50,Data[Credit])</f>
        <v>0</v>
      </c>
      <c r="O50" s="514">
        <f t="shared" si="0"/>
        <v>0</v>
      </c>
      <c r="P50" s="514"/>
      <c r="Q50" s="514"/>
      <c r="R50" s="514">
        <f t="shared" si="1"/>
        <v>0</v>
      </c>
      <c r="S50" s="514"/>
      <c r="T50" s="514"/>
      <c r="U50" s="515"/>
    </row>
    <row r="51" spans="1:21" ht="16.5" thickBot="1" x14ac:dyDescent="0.3">
      <c r="A51" s="565"/>
      <c r="B51" s="566"/>
      <c r="C51" s="566"/>
      <c r="D51" s="566"/>
      <c r="E51" s="566"/>
      <c r="F51" s="566"/>
      <c r="G51" s="566"/>
      <c r="H51" s="566"/>
      <c r="I51" s="566"/>
      <c r="J51" s="566"/>
      <c r="K51" s="566"/>
      <c r="L51" s="567"/>
      <c r="M51" s="102"/>
      <c r="N51" s="102"/>
      <c r="O51" s="568">
        <f>SUM(O11:Q50)</f>
        <v>0</v>
      </c>
      <c r="P51" s="568"/>
      <c r="Q51" s="568"/>
      <c r="R51" s="568">
        <f>SUM(R11:U50)</f>
        <v>0</v>
      </c>
      <c r="S51" s="568"/>
      <c r="T51" s="568"/>
      <c r="U51" s="569"/>
    </row>
    <row r="52" spans="1:21" x14ac:dyDescent="0.25">
      <c r="A52" s="65"/>
      <c r="B52" s="66"/>
      <c r="C52" s="66"/>
      <c r="D52" s="66"/>
      <c r="E52" s="66"/>
      <c r="F52" s="66"/>
      <c r="G52" s="67"/>
      <c r="H52" s="66"/>
      <c r="I52" s="66"/>
      <c r="J52" s="67"/>
      <c r="K52" s="68"/>
      <c r="L52" s="66"/>
      <c r="M52" s="66"/>
      <c r="N52" s="66"/>
      <c r="O52" s="561"/>
      <c r="P52" s="562"/>
      <c r="Q52" s="562"/>
      <c r="R52" s="562"/>
      <c r="S52" s="562"/>
      <c r="T52" s="562"/>
      <c r="U52" s="563"/>
    </row>
    <row r="53" spans="1:21" x14ac:dyDescent="0.25">
      <c r="A53" s="69" t="s">
        <v>154</v>
      </c>
      <c r="B53"/>
      <c r="C53"/>
      <c r="D53"/>
      <c r="E53"/>
      <c r="F53"/>
      <c r="G53" s="70" t="s">
        <v>102</v>
      </c>
      <c r="H53"/>
      <c r="I53" s="71"/>
      <c r="J53" s="70" t="s">
        <v>146</v>
      </c>
      <c r="K53" s="71"/>
      <c r="L53" s="59"/>
      <c r="M53" s="71"/>
      <c r="N53" s="71"/>
      <c r="O53" s="106" t="s">
        <v>192</v>
      </c>
      <c r="P53" s="72"/>
      <c r="Q53" s="72"/>
      <c r="R53" s="72"/>
      <c r="S53" s="72"/>
      <c r="T53" s="72"/>
      <c r="U53" s="73"/>
    </row>
    <row r="54" spans="1:21" x14ac:dyDescent="0.25">
      <c r="A54" s="46"/>
      <c r="B54"/>
      <c r="C54"/>
      <c r="D54"/>
      <c r="E54"/>
      <c r="F54"/>
      <c r="G54" s="74"/>
      <c r="H54"/>
      <c r="I54"/>
      <c r="J54" s="74"/>
      <c r="K54"/>
      <c r="L54"/>
      <c r="M54"/>
      <c r="N54"/>
      <c r="O54" s="74"/>
      <c r="P54"/>
      <c r="Q54"/>
      <c r="R54"/>
      <c r="S54"/>
      <c r="T54"/>
      <c r="U54" s="75"/>
    </row>
    <row r="55" spans="1:21" x14ac:dyDescent="0.25">
      <c r="A55" s="114" t="str">
        <f>Account!H25</f>
        <v>RHODA S. ECHANES</v>
      </c>
      <c r="B55" s="94"/>
      <c r="C55" s="94"/>
      <c r="D55" s="94"/>
      <c r="E55" s="94"/>
      <c r="F55" s="94"/>
      <c r="G55" s="115" t="str">
        <f>Account!H28</f>
        <v>ROCHELLE E. RABANAL, CPA</v>
      </c>
      <c r="H55" s="44"/>
      <c r="I55" s="94"/>
      <c r="J55" s="115" t="str">
        <f>Account!H31</f>
        <v>VANESSA C. MOULIC, CPA</v>
      </c>
      <c r="K55" s="94"/>
      <c r="L55" s="94"/>
      <c r="M55" s="94"/>
      <c r="N55" s="94"/>
      <c r="O55" s="115">
        <f>Account!H34</f>
        <v>0</v>
      </c>
      <c r="P55" s="94"/>
      <c r="Q55" s="94"/>
      <c r="R55" s="94"/>
      <c r="S55" s="94"/>
      <c r="T55" s="94"/>
      <c r="U55" s="45"/>
    </row>
    <row r="56" spans="1:21" ht="16.5" thickBot="1" x14ac:dyDescent="0.3">
      <c r="A56" s="116" t="str">
        <f>Account!H26</f>
        <v>Financial Planning Specialist</v>
      </c>
      <c r="B56" s="103"/>
      <c r="C56" s="103"/>
      <c r="D56" s="103"/>
      <c r="E56" s="103"/>
      <c r="F56" s="103"/>
      <c r="G56" s="117" t="str">
        <f>Account!H29</f>
        <v>Chief Corporate Accountant B</v>
      </c>
      <c r="H56" s="103"/>
      <c r="I56" s="103"/>
      <c r="J56" s="117" t="str">
        <f>Account!H32</f>
        <v>Division Manager-AFD</v>
      </c>
      <c r="K56" s="103"/>
      <c r="L56" s="103"/>
      <c r="M56" s="103"/>
      <c r="N56" s="103"/>
      <c r="O56" s="117">
        <f>Account!H35</f>
        <v>0</v>
      </c>
      <c r="P56" s="104"/>
      <c r="Q56" s="104"/>
      <c r="R56" s="104"/>
      <c r="S56" s="104"/>
      <c r="T56" s="104"/>
      <c r="U56" s="105"/>
    </row>
    <row r="57" spans="1:21" x14ac:dyDescent="0.25">
      <c r="A57" s="95" t="s">
        <v>147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</row>
  </sheetData>
  <mergeCells count="181">
    <mergeCell ref="R19:U19"/>
    <mergeCell ref="A20:D20"/>
    <mergeCell ref="E20:J20"/>
    <mergeCell ref="O20:Q20"/>
    <mergeCell ref="R20:U20"/>
    <mergeCell ref="O52:Q52"/>
    <mergeCell ref="R52:U52"/>
    <mergeCell ref="A50:D50"/>
    <mergeCell ref="E50:J50"/>
    <mergeCell ref="O50:Q50"/>
    <mergeCell ref="R50:U50"/>
    <mergeCell ref="A51:L51"/>
    <mergeCell ref="O51:Q51"/>
    <mergeCell ref="R51:U51"/>
    <mergeCell ref="A49:D49"/>
    <mergeCell ref="E49:H49"/>
    <mergeCell ref="I49:J49"/>
    <mergeCell ref="O49:Q49"/>
    <mergeCell ref="R49:U49"/>
    <mergeCell ref="R47:U47"/>
    <mergeCell ref="A48:D48"/>
    <mergeCell ref="E48:H48"/>
    <mergeCell ref="I48:J48"/>
    <mergeCell ref="O48:Q48"/>
    <mergeCell ref="R48:U48"/>
    <mergeCell ref="A46:D46"/>
    <mergeCell ref="E46:J46"/>
    <mergeCell ref="O46:Q46"/>
    <mergeCell ref="R46:U46"/>
    <mergeCell ref="A47:D47"/>
    <mergeCell ref="E47:H47"/>
    <mergeCell ref="I47:J47"/>
    <mergeCell ref="O47:Q47"/>
    <mergeCell ref="A44:D44"/>
    <mergeCell ref="E44:J44"/>
    <mergeCell ref="O44:Q44"/>
    <mergeCell ref="R44:U44"/>
    <mergeCell ref="A45:D45"/>
    <mergeCell ref="E45:J45"/>
    <mergeCell ref="O45:Q45"/>
    <mergeCell ref="R45:U45"/>
    <mergeCell ref="A42:D42"/>
    <mergeCell ref="E42:J42"/>
    <mergeCell ref="O42:Q42"/>
    <mergeCell ref="R42:U42"/>
    <mergeCell ref="A43:D43"/>
    <mergeCell ref="E43:J43"/>
    <mergeCell ref="O43:Q43"/>
    <mergeCell ref="R43:U43"/>
    <mergeCell ref="A40:D40"/>
    <mergeCell ref="E40:J40"/>
    <mergeCell ref="O40:Q40"/>
    <mergeCell ref="R40:U40"/>
    <mergeCell ref="A41:D41"/>
    <mergeCell ref="E41:J41"/>
    <mergeCell ref="O41:Q41"/>
    <mergeCell ref="R41:U41"/>
    <mergeCell ref="A38:D38"/>
    <mergeCell ref="E38:J38"/>
    <mergeCell ref="O38:Q38"/>
    <mergeCell ref="R38:U38"/>
    <mergeCell ref="A39:D39"/>
    <mergeCell ref="E39:J39"/>
    <mergeCell ref="O39:Q39"/>
    <mergeCell ref="R39:U39"/>
    <mergeCell ref="A36:D36"/>
    <mergeCell ref="E36:J36"/>
    <mergeCell ref="O36:Q36"/>
    <mergeCell ref="R36:U36"/>
    <mergeCell ref="A37:D37"/>
    <mergeCell ref="E37:J37"/>
    <mergeCell ref="O37:Q37"/>
    <mergeCell ref="R37:U37"/>
    <mergeCell ref="A24:D24"/>
    <mergeCell ref="E24:J24"/>
    <mergeCell ref="O24:Q24"/>
    <mergeCell ref="R24:U24"/>
    <mergeCell ref="A25:D25"/>
    <mergeCell ref="E25:J25"/>
    <mergeCell ref="O25:Q25"/>
    <mergeCell ref="R25:U25"/>
    <mergeCell ref="A26:D26"/>
    <mergeCell ref="E26:J26"/>
    <mergeCell ref="O26:Q26"/>
    <mergeCell ref="R26:U26"/>
    <mergeCell ref="A27:D27"/>
    <mergeCell ref="E27:J27"/>
    <mergeCell ref="O27:Q27"/>
    <mergeCell ref="R27:U27"/>
    <mergeCell ref="A22:D22"/>
    <mergeCell ref="E22:J22"/>
    <mergeCell ref="O22:Q22"/>
    <mergeCell ref="R22:U22"/>
    <mergeCell ref="A23:D23"/>
    <mergeCell ref="E23:J23"/>
    <mergeCell ref="O23:Q23"/>
    <mergeCell ref="R23:U23"/>
    <mergeCell ref="A21:D21"/>
    <mergeCell ref="E21:J21"/>
    <mergeCell ref="O21:Q21"/>
    <mergeCell ref="R21:U21"/>
    <mergeCell ref="E16:J16"/>
    <mergeCell ref="O16:Q16"/>
    <mergeCell ref="R16:U16"/>
    <mergeCell ref="A17:D17"/>
    <mergeCell ref="E17:J17"/>
    <mergeCell ref="O17:Q17"/>
    <mergeCell ref="R17:U17"/>
    <mergeCell ref="A18:D18"/>
    <mergeCell ref="E18:J18"/>
    <mergeCell ref="O18:Q18"/>
    <mergeCell ref="R18:U18"/>
    <mergeCell ref="A19:D19"/>
    <mergeCell ref="E19:J19"/>
    <mergeCell ref="O19:Q19"/>
    <mergeCell ref="A14:D14"/>
    <mergeCell ref="E14:J14"/>
    <mergeCell ref="O14:Q14"/>
    <mergeCell ref="R14:U14"/>
    <mergeCell ref="A11:D11"/>
    <mergeCell ref="E11:J11"/>
    <mergeCell ref="O11:Q11"/>
    <mergeCell ref="R11:U11"/>
    <mergeCell ref="A12:D12"/>
    <mergeCell ref="E12:J12"/>
    <mergeCell ref="O12:Q12"/>
    <mergeCell ref="R12:U12"/>
    <mergeCell ref="R13:U13"/>
    <mergeCell ref="A15:D15"/>
    <mergeCell ref="E15:J15"/>
    <mergeCell ref="O15:Q15"/>
    <mergeCell ref="R15:U15"/>
    <mergeCell ref="A13:D13"/>
    <mergeCell ref="E13:J13"/>
    <mergeCell ref="O13:Q13"/>
    <mergeCell ref="A16:D16"/>
    <mergeCell ref="Q1:U1"/>
    <mergeCell ref="S2:U2"/>
    <mergeCell ref="S3:U3"/>
    <mergeCell ref="B6:C6"/>
    <mergeCell ref="P6:Q6"/>
    <mergeCell ref="A8:D10"/>
    <mergeCell ref="E8:U8"/>
    <mergeCell ref="E9:J10"/>
    <mergeCell ref="L9:L10"/>
    <mergeCell ref="M9:U9"/>
    <mergeCell ref="O10:Q10"/>
    <mergeCell ref="R10:U10"/>
    <mergeCell ref="K9:K10"/>
    <mergeCell ref="A28:D28"/>
    <mergeCell ref="E28:J28"/>
    <mergeCell ref="O28:Q28"/>
    <mergeCell ref="R28:U28"/>
    <mergeCell ref="A29:D29"/>
    <mergeCell ref="E29:J29"/>
    <mergeCell ref="O29:Q29"/>
    <mergeCell ref="R29:U29"/>
    <mergeCell ref="A30:D30"/>
    <mergeCell ref="E30:J30"/>
    <mergeCell ref="O30:Q30"/>
    <mergeCell ref="R30:U30"/>
    <mergeCell ref="A34:D34"/>
    <mergeCell ref="E34:J34"/>
    <mergeCell ref="O34:Q34"/>
    <mergeCell ref="R34:U34"/>
    <mergeCell ref="A35:D35"/>
    <mergeCell ref="E35:J35"/>
    <mergeCell ref="O35:Q35"/>
    <mergeCell ref="R35:U35"/>
    <mergeCell ref="A31:D31"/>
    <mergeCell ref="E31:J31"/>
    <mergeCell ref="O31:Q31"/>
    <mergeCell ref="R31:U31"/>
    <mergeCell ref="A32:D32"/>
    <mergeCell ref="E32:J32"/>
    <mergeCell ref="O32:Q32"/>
    <mergeCell ref="R32:U32"/>
    <mergeCell ref="A33:D33"/>
    <mergeCell ref="E33:J33"/>
    <mergeCell ref="O33:Q33"/>
    <mergeCell ref="R33:U33"/>
  </mergeCells>
  <dataValidations count="1">
    <dataValidation type="list" allowBlank="1" showInputMessage="1" showErrorMessage="1" sqref="I48:J48" xr:uid="{00000000-0002-0000-0700-000000000000}">
      <formula1>Cashier</formula1>
    </dataValidation>
  </dataValidations>
  <printOptions horizontalCentered="1"/>
  <pageMargins left="0.25" right="0.25" top="0.75" bottom="1.5" header="0.3" footer="0.3"/>
  <pageSetup paperSize="5" scale="74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pageSetUpPr fitToPage="1"/>
  </sheetPr>
  <dimension ref="A1:G27"/>
  <sheetViews>
    <sheetView workbookViewId="0">
      <selection activeCell="G18" sqref="G18"/>
    </sheetView>
  </sheetViews>
  <sheetFormatPr defaultRowHeight="15.75" x14ac:dyDescent="0.25"/>
  <cols>
    <col min="1" max="1" width="14.875" style="91" customWidth="1"/>
    <col min="2" max="2" width="25.875" style="91" customWidth="1"/>
    <col min="3" max="3" width="25.125" style="91" customWidth="1"/>
    <col min="4" max="4" width="19" style="91" customWidth="1"/>
    <col min="5" max="6" width="9" style="91"/>
    <col min="7" max="7" width="30.625" style="91" customWidth="1"/>
    <col min="8" max="16384" width="9" style="91"/>
  </cols>
  <sheetData>
    <row r="1" spans="1:7" x14ac:dyDescent="0.25">
      <c r="A1" s="129" t="s">
        <v>191</v>
      </c>
      <c r="B1" s="85"/>
    </row>
    <row r="2" spans="1:7" x14ac:dyDescent="0.25">
      <c r="A2" s="85" t="s">
        <v>150</v>
      </c>
      <c r="B2" s="130" t="str">
        <f>Account!H1</f>
        <v>Fund 501 CARP (LBP Account # 0112-1156-92)</v>
      </c>
    </row>
    <row r="3" spans="1:7" x14ac:dyDescent="0.25">
      <c r="A3" s="85" t="s">
        <v>143</v>
      </c>
      <c r="B3" s="131">
        <f>Account!H2</f>
        <v>45504</v>
      </c>
    </row>
    <row r="4" spans="1:7" x14ac:dyDescent="0.25">
      <c r="A4" s="85" t="s">
        <v>145</v>
      </c>
      <c r="B4" s="130" t="str">
        <f>Account!H3</f>
        <v>NIA PANGASINAN IMO</v>
      </c>
    </row>
    <row r="5" spans="1:7" x14ac:dyDescent="0.25">
      <c r="A5" s="129"/>
    </row>
    <row r="6" spans="1:7" x14ac:dyDescent="0.25">
      <c r="A6" s="148" t="s">
        <v>151</v>
      </c>
      <c r="B6" s="148" t="s">
        <v>186</v>
      </c>
      <c r="C6" s="148" t="s">
        <v>188</v>
      </c>
      <c r="D6" s="148" t="s">
        <v>187</v>
      </c>
    </row>
    <row r="7" spans="1:7" ht="31.5" x14ac:dyDescent="0.25">
      <c r="A7" s="141">
        <v>45495</v>
      </c>
      <c r="B7" s="143" t="s">
        <v>1621</v>
      </c>
      <c r="C7" s="143" t="s">
        <v>1473</v>
      </c>
      <c r="D7" s="429">
        <v>29896500</v>
      </c>
      <c r="G7" s="429"/>
    </row>
    <row r="8" spans="1:7" x14ac:dyDescent="0.25">
      <c r="A8" s="141"/>
      <c r="B8" s="143"/>
      <c r="C8" s="143"/>
      <c r="D8" s="144"/>
    </row>
    <row r="9" spans="1:7" x14ac:dyDescent="0.25">
      <c r="A9" s="141"/>
      <c r="B9" s="142"/>
      <c r="C9" s="143"/>
      <c r="D9" s="144"/>
    </row>
    <row r="10" spans="1:7" x14ac:dyDescent="0.25">
      <c r="A10" s="141"/>
      <c r="B10" s="143"/>
      <c r="C10" s="143"/>
      <c r="D10" s="144"/>
    </row>
    <row r="11" spans="1:7" x14ac:dyDescent="0.25">
      <c r="A11" s="141"/>
      <c r="B11" s="142"/>
      <c r="C11" s="143"/>
      <c r="D11" s="144"/>
    </row>
    <row r="12" spans="1:7" x14ac:dyDescent="0.25">
      <c r="A12" s="141"/>
      <c r="B12" s="145"/>
      <c r="C12" s="142"/>
      <c r="D12" s="144"/>
    </row>
    <row r="13" spans="1:7" x14ac:dyDescent="0.25">
      <c r="A13" s="141"/>
      <c r="B13" s="145"/>
      <c r="C13" s="142"/>
      <c r="D13" s="144"/>
    </row>
    <row r="14" spans="1:7" x14ac:dyDescent="0.25">
      <c r="A14" s="141"/>
      <c r="B14" s="145"/>
      <c r="C14" s="142"/>
      <c r="D14" s="144"/>
    </row>
    <row r="15" spans="1:7" x14ac:dyDescent="0.25">
      <c r="A15" s="141"/>
      <c r="B15" s="145"/>
      <c r="C15" s="142"/>
      <c r="D15" s="144"/>
    </row>
    <row r="16" spans="1:7" x14ac:dyDescent="0.25">
      <c r="A16" s="141"/>
      <c r="B16" s="145"/>
      <c r="C16" s="142"/>
      <c r="D16" s="144"/>
    </row>
    <row r="17" spans="1:4" x14ac:dyDescent="0.25">
      <c r="A17" s="141"/>
      <c r="B17" s="145"/>
      <c r="C17" s="142"/>
      <c r="D17" s="144"/>
    </row>
    <row r="18" spans="1:4" x14ac:dyDescent="0.25">
      <c r="A18" s="141"/>
      <c r="B18" s="145"/>
      <c r="C18" s="142"/>
      <c r="D18" s="144"/>
    </row>
    <row r="19" spans="1:4" x14ac:dyDescent="0.25">
      <c r="A19" s="141"/>
      <c r="B19" s="145"/>
      <c r="C19" s="142"/>
      <c r="D19" s="144"/>
    </row>
    <row r="20" spans="1:4" x14ac:dyDescent="0.25">
      <c r="A20" s="537" t="s">
        <v>106</v>
      </c>
      <c r="B20" s="538"/>
      <c r="C20" s="574"/>
      <c r="D20" s="132">
        <f>SUM(D7:D19)</f>
        <v>29896500</v>
      </c>
    </row>
    <row r="23" spans="1:4" x14ac:dyDescent="0.25">
      <c r="A23" s="91" t="s">
        <v>154</v>
      </c>
    </row>
    <row r="26" spans="1:4" x14ac:dyDescent="0.25">
      <c r="B26" s="137" t="str">
        <f>Account!H14</f>
        <v>MALOU S. FERRER</v>
      </c>
    </row>
    <row r="27" spans="1:4" x14ac:dyDescent="0.25">
      <c r="B27" s="138" t="str">
        <f>Account!H15</f>
        <v>Data Encoder</v>
      </c>
    </row>
  </sheetData>
  <autoFilter ref="D6:D20" xr:uid="{00000000-0009-0000-0000-000008000000}"/>
  <mergeCells count="1">
    <mergeCell ref="A20:C20"/>
  </mergeCells>
  <printOptions horizontalCentered="1"/>
  <pageMargins left="0.5" right="0.5" top="0.75" bottom="1.5" header="0.3" footer="0.3"/>
  <pageSetup paperSize="10000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63C55-219C-44B7-9D76-F33A7672F6F0}">
  <sheetPr>
    <tabColor rgb="FFFF0000"/>
  </sheetPr>
  <dimension ref="B2:L273"/>
  <sheetViews>
    <sheetView topLeftCell="A62" workbookViewId="0">
      <selection activeCell="E153" sqref="E153:E260"/>
    </sheetView>
  </sheetViews>
  <sheetFormatPr defaultRowHeight="15.75" x14ac:dyDescent="0.25"/>
  <cols>
    <col min="2" max="2" width="13" customWidth="1"/>
    <col min="3" max="3" width="12.625" bestFit="1" customWidth="1"/>
    <col min="4" max="4" width="13.75" bestFit="1" customWidth="1"/>
    <col min="5" max="5" width="12.625" bestFit="1" customWidth="1"/>
    <col min="6" max="6" width="13.75" customWidth="1"/>
    <col min="12" max="12" width="15.125" customWidth="1"/>
  </cols>
  <sheetData>
    <row r="2" spans="2:6" ht="16.5" thickBot="1" x14ac:dyDescent="0.3"/>
    <row r="3" spans="2:6" ht="16.5" thickBot="1" x14ac:dyDescent="0.3">
      <c r="B3" s="219"/>
      <c r="C3" s="219"/>
      <c r="D3" s="219"/>
      <c r="E3" s="219"/>
      <c r="F3" s="220">
        <v>5694730.1699999999</v>
      </c>
    </row>
    <row r="4" spans="2:6" ht="16.5" thickBot="1" x14ac:dyDescent="0.3">
      <c r="B4" s="219" t="s">
        <v>1314</v>
      </c>
      <c r="C4" s="221">
        <v>1817650</v>
      </c>
      <c r="D4" s="220"/>
      <c r="E4" s="220">
        <v>5000</v>
      </c>
      <c r="F4" s="222">
        <f>F3+D4-E4</f>
        <v>5689730.1699999999</v>
      </c>
    </row>
    <row r="5" spans="2:6" ht="16.5" thickBot="1" x14ac:dyDescent="0.3">
      <c r="B5" s="219" t="s">
        <v>1315</v>
      </c>
      <c r="C5" s="221">
        <v>1817651</v>
      </c>
      <c r="D5" s="220"/>
      <c r="E5" s="220">
        <v>8200</v>
      </c>
      <c r="F5" s="222">
        <f t="shared" ref="F5:F70" si="0">F4+D5-E5</f>
        <v>5681530.1699999999</v>
      </c>
    </row>
    <row r="6" spans="2:6" ht="16.5" thickBot="1" x14ac:dyDescent="0.3">
      <c r="B6" s="219" t="s">
        <v>1316</v>
      </c>
      <c r="C6" s="221">
        <v>1817652</v>
      </c>
      <c r="D6" s="220"/>
      <c r="E6" s="220">
        <v>5114</v>
      </c>
      <c r="F6" s="222">
        <f t="shared" si="0"/>
        <v>5676416.1699999999</v>
      </c>
    </row>
    <row r="7" spans="2:6" ht="16.5" thickBot="1" x14ac:dyDescent="0.3">
      <c r="B7" s="219" t="s">
        <v>1317</v>
      </c>
      <c r="C7" s="221">
        <v>1817653</v>
      </c>
      <c r="D7" s="220"/>
      <c r="E7" s="220">
        <v>2424.5700000000002</v>
      </c>
      <c r="F7" s="222">
        <f t="shared" si="0"/>
        <v>5673991.5999999996</v>
      </c>
    </row>
    <row r="8" spans="2:6" ht="16.5" thickBot="1" x14ac:dyDescent="0.3">
      <c r="B8" s="219"/>
      <c r="C8" s="223" t="s">
        <v>1313</v>
      </c>
      <c r="D8" s="220"/>
      <c r="E8" s="220">
        <v>1309122.28</v>
      </c>
      <c r="F8" s="222">
        <f t="shared" si="0"/>
        <v>4364869.32</v>
      </c>
    </row>
    <row r="9" spans="2:6" ht="16.5" thickBot="1" x14ac:dyDescent="0.3">
      <c r="B9" s="219" t="s">
        <v>1318</v>
      </c>
      <c r="C9" s="221">
        <v>1817654</v>
      </c>
      <c r="D9" s="220"/>
      <c r="E9" s="220">
        <v>1000</v>
      </c>
      <c r="F9" s="222">
        <f t="shared" si="0"/>
        <v>4363869.32</v>
      </c>
    </row>
    <row r="10" spans="2:6" ht="16.5" thickBot="1" x14ac:dyDescent="0.3">
      <c r="B10" s="219" t="s">
        <v>1319</v>
      </c>
      <c r="C10" s="221">
        <v>1817655</v>
      </c>
      <c r="D10" s="220"/>
      <c r="E10" s="220">
        <v>1000</v>
      </c>
      <c r="F10" s="222">
        <f t="shared" si="0"/>
        <v>4362869.32</v>
      </c>
    </row>
    <row r="11" spans="2:6" ht="16.5" thickBot="1" x14ac:dyDescent="0.3">
      <c r="B11" s="219" t="s">
        <v>1320</v>
      </c>
      <c r="C11" s="221">
        <v>1817656</v>
      </c>
      <c r="D11" s="220"/>
      <c r="E11" s="220">
        <v>336.21</v>
      </c>
      <c r="F11" s="222">
        <f t="shared" si="0"/>
        <v>4362533.1100000003</v>
      </c>
    </row>
    <row r="12" spans="2:6" ht="16.5" thickBot="1" x14ac:dyDescent="0.3">
      <c r="B12" s="219" t="s">
        <v>1321</v>
      </c>
      <c r="C12" s="221">
        <v>1817657</v>
      </c>
      <c r="D12" s="220"/>
      <c r="E12" s="220">
        <v>6661.81</v>
      </c>
      <c r="F12" s="222">
        <f t="shared" si="0"/>
        <v>4355871.3</v>
      </c>
    </row>
    <row r="13" spans="2:6" ht="16.5" thickBot="1" x14ac:dyDescent="0.3">
      <c r="B13" s="219" t="s">
        <v>1322</v>
      </c>
      <c r="C13" s="221">
        <v>1817658</v>
      </c>
      <c r="D13" s="220"/>
      <c r="E13" s="220">
        <v>6317.64</v>
      </c>
      <c r="F13" s="222">
        <f t="shared" si="0"/>
        <v>4349553.66</v>
      </c>
    </row>
    <row r="14" spans="2:6" ht="16.5" thickBot="1" x14ac:dyDescent="0.3">
      <c r="B14" s="219" t="s">
        <v>1323</v>
      </c>
      <c r="C14" s="221">
        <v>1817659</v>
      </c>
      <c r="D14" s="220"/>
      <c r="E14" s="220">
        <v>20644.2</v>
      </c>
      <c r="F14" s="222">
        <f t="shared" si="0"/>
        <v>4328909.46</v>
      </c>
    </row>
    <row r="15" spans="2:6" ht="16.5" thickBot="1" x14ac:dyDescent="0.3">
      <c r="B15" s="219" t="s">
        <v>1324</v>
      </c>
      <c r="C15" s="221">
        <v>1817660</v>
      </c>
      <c r="D15" s="220"/>
      <c r="E15" s="220">
        <v>10154.299999999999</v>
      </c>
      <c r="F15" s="222">
        <f t="shared" si="0"/>
        <v>4318755.16</v>
      </c>
    </row>
    <row r="16" spans="2:6" ht="16.5" thickBot="1" x14ac:dyDescent="0.3">
      <c r="B16" s="219" t="s">
        <v>1325</v>
      </c>
      <c r="C16" s="221">
        <v>1817661</v>
      </c>
      <c r="D16" s="220"/>
      <c r="E16" s="220">
        <v>3784.75</v>
      </c>
      <c r="F16" s="222">
        <f t="shared" si="0"/>
        <v>4314970.41</v>
      </c>
    </row>
    <row r="17" spans="2:6" ht="16.5" thickBot="1" x14ac:dyDescent="0.3">
      <c r="B17" s="219" t="s">
        <v>1326</v>
      </c>
      <c r="C17" s="221">
        <v>1817662</v>
      </c>
      <c r="D17" s="220"/>
      <c r="E17" s="220">
        <v>6251.66</v>
      </c>
      <c r="F17" s="222">
        <f t="shared" si="0"/>
        <v>4308718.75</v>
      </c>
    </row>
    <row r="18" spans="2:6" ht="16.5" thickBot="1" x14ac:dyDescent="0.3">
      <c r="B18" s="219" t="s">
        <v>1327</v>
      </c>
      <c r="C18" s="221">
        <v>1817663</v>
      </c>
      <c r="D18" s="220"/>
      <c r="E18" s="220">
        <v>7968.74</v>
      </c>
      <c r="F18" s="222">
        <f t="shared" si="0"/>
        <v>4300750.01</v>
      </c>
    </row>
    <row r="19" spans="2:6" ht="16.5" thickBot="1" x14ac:dyDescent="0.3">
      <c r="B19" s="219" t="s">
        <v>1328</v>
      </c>
      <c r="C19" s="221">
        <v>1817664</v>
      </c>
      <c r="D19" s="220"/>
      <c r="E19" s="220">
        <v>5633.01</v>
      </c>
      <c r="F19" s="222">
        <f t="shared" si="0"/>
        <v>4295117</v>
      </c>
    </row>
    <row r="20" spans="2:6" ht="16.5" thickBot="1" x14ac:dyDescent="0.3">
      <c r="B20" s="219" t="s">
        <v>1329</v>
      </c>
      <c r="C20" s="221">
        <v>1817665</v>
      </c>
      <c r="D20" s="220"/>
      <c r="E20" s="220">
        <v>0</v>
      </c>
      <c r="F20" s="222">
        <f t="shared" si="0"/>
        <v>4295117</v>
      </c>
    </row>
    <row r="21" spans="2:6" ht="16.5" thickBot="1" x14ac:dyDescent="0.3">
      <c r="B21" s="219" t="s">
        <v>1330</v>
      </c>
      <c r="C21" s="221">
        <v>1817666</v>
      </c>
      <c r="D21" s="220"/>
      <c r="E21" s="220">
        <v>151427.32</v>
      </c>
      <c r="F21" s="222">
        <f t="shared" si="0"/>
        <v>4143689.68</v>
      </c>
    </row>
    <row r="22" spans="2:6" ht="16.5" thickBot="1" x14ac:dyDescent="0.3">
      <c r="B22" s="219" t="s">
        <v>1331</v>
      </c>
      <c r="C22" s="221">
        <v>1817667</v>
      </c>
      <c r="D22" s="220"/>
      <c r="E22" s="220">
        <v>415.97</v>
      </c>
      <c r="F22" s="222">
        <f t="shared" si="0"/>
        <v>4143273.71</v>
      </c>
    </row>
    <row r="23" spans="2:6" ht="16.5" thickBot="1" x14ac:dyDescent="0.3">
      <c r="B23" s="219" t="s">
        <v>1332</v>
      </c>
      <c r="C23" s="221">
        <v>1817668</v>
      </c>
      <c r="D23" s="219"/>
      <c r="E23" s="220">
        <v>1500</v>
      </c>
      <c r="F23" s="222">
        <f t="shared" si="0"/>
        <v>4141773.71</v>
      </c>
    </row>
    <row r="24" spans="2:6" ht="16.5" thickBot="1" x14ac:dyDescent="0.3">
      <c r="B24" s="219" t="s">
        <v>1333</v>
      </c>
      <c r="C24" s="221">
        <v>1817669</v>
      </c>
      <c r="D24" s="219"/>
      <c r="E24" s="220">
        <v>25536</v>
      </c>
      <c r="F24" s="222">
        <f t="shared" si="0"/>
        <v>4116237.71</v>
      </c>
    </row>
    <row r="25" spans="2:6" ht="16.5" thickBot="1" x14ac:dyDescent="0.3">
      <c r="B25" s="219" t="s">
        <v>1334</v>
      </c>
      <c r="C25" s="221">
        <v>1817670</v>
      </c>
      <c r="D25" s="219"/>
      <c r="E25" s="220">
        <v>101353.60000000001</v>
      </c>
      <c r="F25" s="222">
        <f t="shared" si="0"/>
        <v>4014884.11</v>
      </c>
    </row>
    <row r="26" spans="2:6" ht="16.5" thickBot="1" x14ac:dyDescent="0.3">
      <c r="B26" s="219" t="s">
        <v>1335</v>
      </c>
      <c r="C26" s="221">
        <v>1817671</v>
      </c>
      <c r="D26" s="219"/>
      <c r="E26" s="220">
        <v>1000</v>
      </c>
      <c r="F26" s="222">
        <f t="shared" si="0"/>
        <v>4013884.11</v>
      </c>
    </row>
    <row r="27" spans="2:6" ht="16.5" thickBot="1" x14ac:dyDescent="0.3">
      <c r="B27" s="219" t="s">
        <v>1336</v>
      </c>
      <c r="C27" s="221">
        <v>1817672</v>
      </c>
      <c r="D27" s="219"/>
      <c r="E27" s="220">
        <v>1000</v>
      </c>
      <c r="F27" s="222">
        <f t="shared" si="0"/>
        <v>4012884.11</v>
      </c>
    </row>
    <row r="28" spans="2:6" ht="16.5" thickBot="1" x14ac:dyDescent="0.3">
      <c r="B28" s="219" t="s">
        <v>1337</v>
      </c>
      <c r="C28" s="221">
        <v>1817673</v>
      </c>
      <c r="D28" s="219"/>
      <c r="E28" s="220">
        <v>3660</v>
      </c>
      <c r="F28" s="222">
        <f t="shared" si="0"/>
        <v>4009224.11</v>
      </c>
    </row>
    <row r="29" spans="2:6" ht="16.5" thickBot="1" x14ac:dyDescent="0.3">
      <c r="B29" s="219" t="s">
        <v>1338</v>
      </c>
      <c r="C29" s="221">
        <v>1817674</v>
      </c>
      <c r="D29" s="219"/>
      <c r="E29" s="220">
        <v>8723.93</v>
      </c>
      <c r="F29" s="222">
        <f t="shared" si="0"/>
        <v>4000500.18</v>
      </c>
    </row>
    <row r="30" spans="2:6" ht="16.5" thickBot="1" x14ac:dyDescent="0.3">
      <c r="B30" s="219" t="s">
        <v>1339</v>
      </c>
      <c r="C30" s="221">
        <v>1817675</v>
      </c>
      <c r="D30" s="219"/>
      <c r="E30" s="220">
        <v>321.81</v>
      </c>
      <c r="F30" s="222">
        <f t="shared" si="0"/>
        <v>4000178.37</v>
      </c>
    </row>
    <row r="31" spans="2:6" ht="16.5" thickBot="1" x14ac:dyDescent="0.3">
      <c r="B31" s="219" t="s">
        <v>1340</v>
      </c>
      <c r="C31" s="221">
        <v>1817676</v>
      </c>
      <c r="D31" s="219"/>
      <c r="E31" s="220">
        <v>1000</v>
      </c>
      <c r="F31" s="222">
        <f t="shared" si="0"/>
        <v>3999178.37</v>
      </c>
    </row>
    <row r="32" spans="2:6" ht="16.5" thickBot="1" x14ac:dyDescent="0.3">
      <c r="B32" s="219" t="s">
        <v>1341</v>
      </c>
      <c r="C32" s="221">
        <v>1817677</v>
      </c>
      <c r="D32" s="219"/>
      <c r="E32" s="220">
        <v>1000</v>
      </c>
      <c r="F32" s="222">
        <f t="shared" si="0"/>
        <v>3998178.37</v>
      </c>
    </row>
    <row r="33" spans="2:6" ht="16.5" thickBot="1" x14ac:dyDescent="0.3">
      <c r="B33" s="219" t="s">
        <v>1342</v>
      </c>
      <c r="C33" s="221">
        <v>1817678</v>
      </c>
      <c r="D33" s="219"/>
      <c r="E33" s="220">
        <v>2713.42</v>
      </c>
      <c r="F33" s="222">
        <f t="shared" si="0"/>
        <v>3995464.95</v>
      </c>
    </row>
    <row r="34" spans="2:6" ht="16.5" thickBot="1" x14ac:dyDescent="0.3">
      <c r="B34" s="219" t="s">
        <v>1343</v>
      </c>
      <c r="C34" s="221">
        <v>1817679</v>
      </c>
      <c r="D34" s="219"/>
      <c r="E34" s="220">
        <v>26660.02</v>
      </c>
      <c r="F34" s="222">
        <f t="shared" si="0"/>
        <v>3968804.93</v>
      </c>
    </row>
    <row r="35" spans="2:6" ht="16.5" thickBot="1" x14ac:dyDescent="0.3">
      <c r="B35" s="219"/>
      <c r="C35" s="223" t="s">
        <v>1313</v>
      </c>
      <c r="D35" s="219"/>
      <c r="E35" s="220">
        <v>596391.79</v>
      </c>
      <c r="F35" s="222">
        <f t="shared" si="0"/>
        <v>3372413.14</v>
      </c>
    </row>
    <row r="36" spans="2:6" ht="16.5" thickBot="1" x14ac:dyDescent="0.3">
      <c r="B36" s="219"/>
      <c r="C36" s="223" t="s">
        <v>1313</v>
      </c>
      <c r="D36" s="219"/>
      <c r="E36" s="220">
        <v>489381.89</v>
      </c>
      <c r="F36" s="222">
        <f t="shared" si="0"/>
        <v>2883031.25</v>
      </c>
    </row>
    <row r="37" spans="2:6" ht="16.5" thickBot="1" x14ac:dyDescent="0.3">
      <c r="B37" s="219" t="s">
        <v>1344</v>
      </c>
      <c r="C37" s="221">
        <v>1817680</v>
      </c>
      <c r="D37" s="219"/>
      <c r="E37" s="220">
        <v>2689.8</v>
      </c>
      <c r="F37" s="222">
        <f t="shared" si="0"/>
        <v>2880341.45</v>
      </c>
    </row>
    <row r="38" spans="2:6" ht="16.5" thickBot="1" x14ac:dyDescent="0.3">
      <c r="B38" s="219" t="s">
        <v>1345</v>
      </c>
      <c r="C38" s="221">
        <v>1817681</v>
      </c>
      <c r="D38" s="219"/>
      <c r="E38" s="220">
        <v>36269.97</v>
      </c>
      <c r="F38" s="222">
        <f t="shared" si="0"/>
        <v>2844071.48</v>
      </c>
    </row>
    <row r="39" spans="2:6" ht="16.5" thickBot="1" x14ac:dyDescent="0.3">
      <c r="B39" s="219" t="s">
        <v>1346</v>
      </c>
      <c r="C39" s="221">
        <v>1817682</v>
      </c>
      <c r="D39" s="219"/>
      <c r="E39" s="220">
        <v>7921.32</v>
      </c>
      <c r="F39" s="222">
        <f t="shared" si="0"/>
        <v>2836150.16</v>
      </c>
    </row>
    <row r="40" spans="2:6" ht="16.5" thickBot="1" x14ac:dyDescent="0.3">
      <c r="B40" s="219" t="s">
        <v>1347</v>
      </c>
      <c r="C40" s="221">
        <v>1817683</v>
      </c>
      <c r="D40" s="219"/>
      <c r="E40" s="220">
        <v>73125</v>
      </c>
      <c r="F40" s="222">
        <f t="shared" si="0"/>
        <v>2763025.16</v>
      </c>
    </row>
    <row r="41" spans="2:6" ht="16.5" thickBot="1" x14ac:dyDescent="0.3">
      <c r="B41" s="219" t="s">
        <v>1348</v>
      </c>
      <c r="C41" s="221">
        <v>1817684</v>
      </c>
      <c r="D41" s="219"/>
      <c r="E41" s="220">
        <v>36562.5</v>
      </c>
      <c r="F41" s="222">
        <f t="shared" si="0"/>
        <v>2726462.66</v>
      </c>
    </row>
    <row r="42" spans="2:6" ht="16.5" thickBot="1" x14ac:dyDescent="0.3">
      <c r="B42" s="219" t="s">
        <v>1349</v>
      </c>
      <c r="C42" s="221">
        <v>1817685</v>
      </c>
      <c r="D42" s="219"/>
      <c r="E42" s="220">
        <v>41642.85</v>
      </c>
      <c r="F42" s="222">
        <f t="shared" si="0"/>
        <v>2684819.81</v>
      </c>
    </row>
    <row r="43" spans="2:6" ht="16.5" thickBot="1" x14ac:dyDescent="0.3">
      <c r="B43" s="219" t="s">
        <v>1350</v>
      </c>
      <c r="C43" s="221">
        <v>1817686</v>
      </c>
      <c r="D43" s="219"/>
      <c r="E43" s="220">
        <v>9275</v>
      </c>
      <c r="F43" s="222">
        <f t="shared" si="0"/>
        <v>2675544.81</v>
      </c>
    </row>
    <row r="44" spans="2:6" ht="16.5" thickBot="1" x14ac:dyDescent="0.3">
      <c r="B44" s="219" t="s">
        <v>1351</v>
      </c>
      <c r="C44" s="221">
        <v>1817687</v>
      </c>
      <c r="D44" s="219"/>
      <c r="E44" s="220">
        <v>6390</v>
      </c>
      <c r="F44" s="222">
        <f t="shared" si="0"/>
        <v>2669154.81</v>
      </c>
    </row>
    <row r="45" spans="2:6" ht="16.5" thickBot="1" x14ac:dyDescent="0.3">
      <c r="B45" s="219" t="s">
        <v>1352</v>
      </c>
      <c r="C45" s="221">
        <v>1817688</v>
      </c>
      <c r="D45" s="219"/>
      <c r="E45" s="220">
        <v>155888.98000000001</v>
      </c>
      <c r="F45" s="222">
        <f t="shared" si="0"/>
        <v>2513265.83</v>
      </c>
    </row>
    <row r="46" spans="2:6" ht="16.5" thickBot="1" x14ac:dyDescent="0.3">
      <c r="B46" s="219" t="s">
        <v>1353</v>
      </c>
      <c r="C46" s="221">
        <v>1817689</v>
      </c>
      <c r="D46" s="219"/>
      <c r="E46" s="220">
        <v>59070.400000000001</v>
      </c>
      <c r="F46" s="222">
        <f t="shared" si="0"/>
        <v>2454195.4300000002</v>
      </c>
    </row>
    <row r="47" spans="2:6" ht="16.5" thickBot="1" x14ac:dyDescent="0.3">
      <c r="B47" s="219" t="s">
        <v>1354</v>
      </c>
      <c r="C47" s="221">
        <v>1817690</v>
      </c>
      <c r="D47" s="219"/>
      <c r="E47" s="220">
        <v>93627.81</v>
      </c>
      <c r="F47" s="222">
        <f t="shared" si="0"/>
        <v>2360567.62</v>
      </c>
    </row>
    <row r="48" spans="2:6" ht="16.5" thickBot="1" x14ac:dyDescent="0.3">
      <c r="B48" s="219" t="s">
        <v>1355</v>
      </c>
      <c r="C48" s="221">
        <v>1817691</v>
      </c>
      <c r="D48" s="219"/>
      <c r="E48" s="220">
        <v>16800</v>
      </c>
      <c r="F48" s="222">
        <f t="shared" si="0"/>
        <v>2343767.62</v>
      </c>
    </row>
    <row r="49" spans="2:6" ht="16.5" thickBot="1" x14ac:dyDescent="0.3">
      <c r="B49" s="219" t="s">
        <v>1356</v>
      </c>
      <c r="C49" s="221">
        <v>1817692</v>
      </c>
      <c r="D49" s="219"/>
      <c r="E49" s="220">
        <v>29526.400000000001</v>
      </c>
      <c r="F49" s="222">
        <f t="shared" si="0"/>
        <v>2314241.2200000002</v>
      </c>
    </row>
    <row r="50" spans="2:6" ht="16.5" thickBot="1" x14ac:dyDescent="0.3">
      <c r="B50" s="219" t="s">
        <v>1357</v>
      </c>
      <c r="C50" s="221">
        <v>1817693</v>
      </c>
      <c r="D50" s="219"/>
      <c r="E50" s="220">
        <v>1000</v>
      </c>
      <c r="F50" s="222">
        <f t="shared" si="0"/>
        <v>2313241.2200000002</v>
      </c>
    </row>
    <row r="51" spans="2:6" ht="16.5" thickBot="1" x14ac:dyDescent="0.3">
      <c r="B51" s="219"/>
      <c r="C51" s="224" t="s">
        <v>1313</v>
      </c>
      <c r="D51" s="219"/>
      <c r="E51" s="220">
        <v>23210.06</v>
      </c>
      <c r="F51" s="222">
        <f t="shared" si="0"/>
        <v>2290031.16</v>
      </c>
    </row>
    <row r="52" spans="2:6" ht="16.5" thickBot="1" x14ac:dyDescent="0.3">
      <c r="B52" s="225"/>
      <c r="C52" s="224" t="s">
        <v>1313</v>
      </c>
      <c r="D52" s="219"/>
      <c r="E52" s="220">
        <v>89629.65</v>
      </c>
      <c r="F52" s="222">
        <f t="shared" si="0"/>
        <v>2200401.5099999998</v>
      </c>
    </row>
    <row r="53" spans="2:6" ht="16.5" thickBot="1" x14ac:dyDescent="0.3">
      <c r="B53" s="219" t="s">
        <v>1358</v>
      </c>
      <c r="C53" s="221">
        <v>1817694</v>
      </c>
      <c r="D53" s="219"/>
      <c r="E53" s="220">
        <v>1896</v>
      </c>
      <c r="F53" s="222">
        <f t="shared" si="0"/>
        <v>2198505.5099999998</v>
      </c>
    </row>
    <row r="54" spans="2:6" ht="16.5" thickBot="1" x14ac:dyDescent="0.3">
      <c r="B54" s="219" t="s">
        <v>1359</v>
      </c>
      <c r="C54" s="221">
        <v>1817695</v>
      </c>
      <c r="D54" s="220"/>
      <c r="E54" s="220">
        <v>23120.61</v>
      </c>
      <c r="F54" s="222">
        <f t="shared" si="0"/>
        <v>2175384.9</v>
      </c>
    </row>
    <row r="55" spans="2:6" ht="16.5" thickBot="1" x14ac:dyDescent="0.3">
      <c r="B55" s="219" t="s">
        <v>1360</v>
      </c>
      <c r="C55" s="221">
        <v>1817696</v>
      </c>
      <c r="D55" s="219"/>
      <c r="E55" s="220">
        <v>2656.31</v>
      </c>
      <c r="F55" s="222">
        <f t="shared" si="0"/>
        <v>2172728.59</v>
      </c>
    </row>
    <row r="56" spans="2:6" ht="16.5" thickBot="1" x14ac:dyDescent="0.3">
      <c r="B56" s="219" t="s">
        <v>1362</v>
      </c>
      <c r="C56" s="221">
        <v>1817697</v>
      </c>
      <c r="D56" s="219"/>
      <c r="E56" s="220">
        <v>5950</v>
      </c>
      <c r="F56" s="222">
        <f t="shared" si="0"/>
        <v>2166778.59</v>
      </c>
    </row>
    <row r="57" spans="2:6" ht="16.5" thickBot="1" x14ac:dyDescent="0.3">
      <c r="B57" s="219" t="s">
        <v>1363</v>
      </c>
      <c r="C57" s="221">
        <v>1817698</v>
      </c>
      <c r="D57" s="219"/>
      <c r="E57" s="220">
        <v>900</v>
      </c>
      <c r="F57" s="222">
        <f t="shared" si="0"/>
        <v>2165878.59</v>
      </c>
    </row>
    <row r="58" spans="2:6" ht="16.5" thickBot="1" x14ac:dyDescent="0.3">
      <c r="B58" s="219" t="s">
        <v>1364</v>
      </c>
      <c r="C58" s="221">
        <v>1817699</v>
      </c>
      <c r="D58" s="219"/>
      <c r="E58" s="220">
        <v>3000</v>
      </c>
      <c r="F58" s="222">
        <f t="shared" si="0"/>
        <v>2162878.59</v>
      </c>
    </row>
    <row r="59" spans="2:6" ht="16.5" thickBot="1" x14ac:dyDescent="0.3">
      <c r="B59" s="219" t="s">
        <v>1365</v>
      </c>
      <c r="C59" s="221">
        <v>1817700</v>
      </c>
      <c r="D59" s="220"/>
      <c r="E59" s="220">
        <v>1000</v>
      </c>
      <c r="F59" s="222">
        <f t="shared" si="0"/>
        <v>2161878.59</v>
      </c>
    </row>
    <row r="60" spans="2:6" ht="16.5" thickBot="1" x14ac:dyDescent="0.3">
      <c r="B60" s="219" t="s">
        <v>1366</v>
      </c>
      <c r="C60" s="221">
        <v>1817701</v>
      </c>
      <c r="D60" s="219"/>
      <c r="E60" s="220">
        <v>1200</v>
      </c>
      <c r="F60" s="222">
        <f t="shared" si="0"/>
        <v>2160678.59</v>
      </c>
    </row>
    <row r="61" spans="2:6" ht="16.5" thickBot="1" x14ac:dyDescent="0.3">
      <c r="B61" s="219" t="s">
        <v>1367</v>
      </c>
      <c r="C61" s="221">
        <v>1817702</v>
      </c>
      <c r="D61" s="219"/>
      <c r="E61" s="220">
        <v>2979.55</v>
      </c>
      <c r="F61" s="222">
        <f t="shared" si="0"/>
        <v>2157699.04</v>
      </c>
    </row>
    <row r="62" spans="2:6" ht="16.5" thickBot="1" x14ac:dyDescent="0.3">
      <c r="B62" s="219" t="s">
        <v>1368</v>
      </c>
      <c r="C62" s="221">
        <v>1817703</v>
      </c>
      <c r="D62" s="219"/>
      <c r="E62" s="220">
        <v>2371.31</v>
      </c>
      <c r="F62" s="222">
        <f t="shared" si="0"/>
        <v>2155327.73</v>
      </c>
    </row>
    <row r="63" spans="2:6" ht="16.5" thickBot="1" x14ac:dyDescent="0.3">
      <c r="B63" s="219" t="s">
        <v>1369</v>
      </c>
      <c r="C63" s="221">
        <v>1817704</v>
      </c>
      <c r="D63" s="219"/>
      <c r="E63" s="220">
        <v>1770</v>
      </c>
      <c r="F63" s="222">
        <f t="shared" si="0"/>
        <v>2153557.73</v>
      </c>
    </row>
    <row r="64" spans="2:6" ht="16.5" thickBot="1" x14ac:dyDescent="0.3">
      <c r="B64" s="219" t="s">
        <v>1370</v>
      </c>
      <c r="C64" s="221">
        <v>1817705</v>
      </c>
      <c r="D64" s="219"/>
      <c r="E64" s="220">
        <v>2187.56</v>
      </c>
      <c r="F64" s="222">
        <f t="shared" si="0"/>
        <v>2151370.17</v>
      </c>
    </row>
    <row r="65" spans="2:6" ht="16.5" thickBot="1" x14ac:dyDescent="0.3">
      <c r="B65" s="219" t="s">
        <v>1371</v>
      </c>
      <c r="C65" s="221">
        <v>1817706</v>
      </c>
      <c r="D65" s="219"/>
      <c r="E65" s="220">
        <v>2334.36</v>
      </c>
      <c r="F65" s="222">
        <f t="shared" si="0"/>
        <v>2149035.81</v>
      </c>
    </row>
    <row r="66" spans="2:6" ht="16.5" thickBot="1" x14ac:dyDescent="0.3">
      <c r="B66" s="219" t="s">
        <v>1372</v>
      </c>
      <c r="C66" s="221">
        <v>1817707</v>
      </c>
      <c r="D66" s="219"/>
      <c r="E66" s="220">
        <v>22030.77</v>
      </c>
      <c r="F66" s="222">
        <f t="shared" si="0"/>
        <v>2127005.04</v>
      </c>
    </row>
    <row r="67" spans="2:6" ht="16.5" thickBot="1" x14ac:dyDescent="0.3">
      <c r="B67" s="219" t="s">
        <v>1373</v>
      </c>
      <c r="C67" s="221">
        <v>1817708</v>
      </c>
      <c r="D67" s="219"/>
      <c r="E67" s="220">
        <v>10903.76</v>
      </c>
      <c r="F67" s="222">
        <f t="shared" si="0"/>
        <v>2116101.2799999998</v>
      </c>
    </row>
    <row r="68" spans="2:6" ht="16.5" thickBot="1" x14ac:dyDescent="0.3">
      <c r="B68" s="219" t="s">
        <v>1374</v>
      </c>
      <c r="C68" s="221">
        <v>1817709</v>
      </c>
      <c r="D68" s="219"/>
      <c r="E68" s="220">
        <v>3037.94</v>
      </c>
      <c r="F68" s="222">
        <f t="shared" si="0"/>
        <v>2113063.34</v>
      </c>
    </row>
    <row r="69" spans="2:6" ht="16.5" thickBot="1" x14ac:dyDescent="0.3">
      <c r="B69" s="219" t="s">
        <v>1375</v>
      </c>
      <c r="C69" s="221">
        <v>1817710</v>
      </c>
      <c r="D69" s="219"/>
      <c r="E69" s="220">
        <v>7044.57</v>
      </c>
      <c r="F69" s="222">
        <f t="shared" si="0"/>
        <v>2106018.77</v>
      </c>
    </row>
    <row r="70" spans="2:6" ht="16.5" thickBot="1" x14ac:dyDescent="0.3">
      <c r="B70" s="219" t="s">
        <v>1376</v>
      </c>
      <c r="C70" s="221">
        <v>1817711</v>
      </c>
      <c r="D70" s="219"/>
      <c r="E70" s="220">
        <v>3000</v>
      </c>
      <c r="F70" s="222">
        <f t="shared" si="0"/>
        <v>2103018.77</v>
      </c>
    </row>
    <row r="71" spans="2:6" ht="16.5" thickBot="1" x14ac:dyDescent="0.3">
      <c r="B71" s="219" t="s">
        <v>1377</v>
      </c>
      <c r="C71" s="221">
        <v>1817712</v>
      </c>
      <c r="D71" s="219"/>
      <c r="E71" s="220">
        <v>8851.17</v>
      </c>
      <c r="F71" s="222">
        <f t="shared" ref="F71:F134" si="1">F70+D71-E71</f>
        <v>2094167.6</v>
      </c>
    </row>
    <row r="72" spans="2:6" ht="16.5" thickBot="1" x14ac:dyDescent="0.3">
      <c r="B72" s="219" t="s">
        <v>1378</v>
      </c>
      <c r="C72" s="221">
        <v>1817713</v>
      </c>
      <c r="D72" s="219"/>
      <c r="E72" s="220">
        <v>10631.69</v>
      </c>
      <c r="F72" s="222">
        <f t="shared" si="1"/>
        <v>2083535.91</v>
      </c>
    </row>
    <row r="73" spans="2:6" ht="16.5" thickBot="1" x14ac:dyDescent="0.3">
      <c r="B73" s="219" t="s">
        <v>1379</v>
      </c>
      <c r="C73" s="221">
        <v>1817714</v>
      </c>
      <c r="D73" s="219"/>
      <c r="E73" s="220">
        <v>622.58000000000004</v>
      </c>
      <c r="F73" s="222">
        <f t="shared" si="1"/>
        <v>2082913.33</v>
      </c>
    </row>
    <row r="74" spans="2:6" ht="16.5" thickBot="1" x14ac:dyDescent="0.3">
      <c r="B74" s="219" t="s">
        <v>1380</v>
      </c>
      <c r="C74" s="221">
        <v>1817715</v>
      </c>
      <c r="D74" s="219"/>
      <c r="E74" s="220">
        <v>622.58000000000004</v>
      </c>
      <c r="F74" s="222">
        <f t="shared" si="1"/>
        <v>2082290.75</v>
      </c>
    </row>
    <row r="75" spans="2:6" ht="16.5" thickBot="1" x14ac:dyDescent="0.3">
      <c r="B75" s="219" t="s">
        <v>1381</v>
      </c>
      <c r="C75" s="221">
        <v>1817716</v>
      </c>
      <c r="D75" s="219"/>
      <c r="E75" s="220">
        <v>45678.559999999998</v>
      </c>
      <c r="F75" s="222">
        <f t="shared" si="1"/>
        <v>2036612.19</v>
      </c>
    </row>
    <row r="76" spans="2:6" ht="16.5" thickBot="1" x14ac:dyDescent="0.3">
      <c r="B76" s="219" t="s">
        <v>1382</v>
      </c>
      <c r="C76" s="221">
        <v>1817717</v>
      </c>
      <c r="D76" s="219"/>
      <c r="E76" s="220">
        <v>25500</v>
      </c>
      <c r="F76" s="222">
        <f t="shared" si="1"/>
        <v>2011112.19</v>
      </c>
    </row>
    <row r="77" spans="2:6" ht="16.5" thickBot="1" x14ac:dyDescent="0.3">
      <c r="B77" s="219" t="s">
        <v>1383</v>
      </c>
      <c r="C77" s="221">
        <v>1817718</v>
      </c>
      <c r="D77" s="219"/>
      <c r="E77" s="220">
        <v>15017.84</v>
      </c>
      <c r="F77" s="222">
        <f t="shared" si="1"/>
        <v>1996094.35</v>
      </c>
    </row>
    <row r="78" spans="2:6" ht="16.5" thickBot="1" x14ac:dyDescent="0.3">
      <c r="B78" s="219" t="s">
        <v>1384</v>
      </c>
      <c r="C78" s="221">
        <v>1817719</v>
      </c>
      <c r="D78" s="219"/>
      <c r="E78" s="220">
        <v>10701.74</v>
      </c>
      <c r="F78" s="222">
        <f t="shared" si="1"/>
        <v>1985392.61</v>
      </c>
    </row>
    <row r="79" spans="2:6" ht="16.5" thickBot="1" x14ac:dyDescent="0.3">
      <c r="B79" s="219" t="s">
        <v>1385</v>
      </c>
      <c r="C79" s="221">
        <v>1817720</v>
      </c>
      <c r="D79" s="219"/>
      <c r="E79" s="220">
        <v>7880.14</v>
      </c>
      <c r="F79" s="222">
        <f t="shared" si="1"/>
        <v>1977512.47</v>
      </c>
    </row>
    <row r="80" spans="2:6" ht="16.5" thickBot="1" x14ac:dyDescent="0.3">
      <c r="B80" s="219" t="s">
        <v>1386</v>
      </c>
      <c r="C80" s="221">
        <v>1817721</v>
      </c>
      <c r="D80" s="219"/>
      <c r="E80" s="220">
        <v>2000</v>
      </c>
      <c r="F80" s="222">
        <f t="shared" si="1"/>
        <v>1975512.47</v>
      </c>
    </row>
    <row r="81" spans="2:6" ht="16.5" thickBot="1" x14ac:dyDescent="0.3">
      <c r="B81" s="219" t="s">
        <v>1387</v>
      </c>
      <c r="C81" s="221">
        <v>1817722</v>
      </c>
      <c r="D81" s="219"/>
      <c r="E81" s="220">
        <v>2865.36</v>
      </c>
      <c r="F81" s="222">
        <f t="shared" si="1"/>
        <v>1972647.11</v>
      </c>
    </row>
    <row r="82" spans="2:6" ht="16.5" thickBot="1" x14ac:dyDescent="0.3">
      <c r="B82" s="219" t="s">
        <v>1388</v>
      </c>
      <c r="C82" s="221">
        <v>1817723</v>
      </c>
      <c r="D82" s="219"/>
      <c r="E82" s="220">
        <v>25613.81</v>
      </c>
      <c r="F82" s="222">
        <f t="shared" si="1"/>
        <v>1947033.3</v>
      </c>
    </row>
    <row r="83" spans="2:6" ht="16.5" thickBot="1" x14ac:dyDescent="0.3">
      <c r="B83" s="219" t="s">
        <v>1389</v>
      </c>
      <c r="C83" s="221">
        <v>1817724</v>
      </c>
      <c r="D83" s="219"/>
      <c r="E83" s="220">
        <v>27172.16</v>
      </c>
      <c r="F83" s="222">
        <f t="shared" si="1"/>
        <v>1919861.14</v>
      </c>
    </row>
    <row r="84" spans="2:6" ht="16.5" thickBot="1" x14ac:dyDescent="0.3">
      <c r="B84" s="219" t="s">
        <v>1390</v>
      </c>
      <c r="C84" s="221">
        <v>1817725</v>
      </c>
      <c r="D84" s="219"/>
      <c r="E84" s="220">
        <v>12725.34</v>
      </c>
      <c r="F84" s="222">
        <f t="shared" si="1"/>
        <v>1907135.8</v>
      </c>
    </row>
    <row r="85" spans="2:6" ht="16.5" thickBot="1" x14ac:dyDescent="0.3">
      <c r="B85" s="219" t="s">
        <v>1391</v>
      </c>
      <c r="C85" s="221">
        <v>1817726</v>
      </c>
      <c r="D85" s="219"/>
      <c r="E85" s="220">
        <v>1574.71</v>
      </c>
      <c r="F85" s="222">
        <f t="shared" si="1"/>
        <v>1905561.09</v>
      </c>
    </row>
    <row r="86" spans="2:6" ht="16.5" thickBot="1" x14ac:dyDescent="0.3">
      <c r="B86" s="219" t="s">
        <v>1392</v>
      </c>
      <c r="C86" s="221">
        <v>1817727</v>
      </c>
      <c r="D86" s="219"/>
      <c r="E86" s="220">
        <v>6500</v>
      </c>
      <c r="F86" s="222">
        <f t="shared" si="1"/>
        <v>1899061.09</v>
      </c>
    </row>
    <row r="87" spans="2:6" ht="16.5" thickBot="1" x14ac:dyDescent="0.3">
      <c r="B87" s="219" t="s">
        <v>1393</v>
      </c>
      <c r="C87" s="221">
        <v>1817728</v>
      </c>
      <c r="D87" s="219"/>
      <c r="E87" s="220">
        <v>9444.2999999999993</v>
      </c>
      <c r="F87" s="222">
        <f t="shared" si="1"/>
        <v>1889616.79</v>
      </c>
    </row>
    <row r="88" spans="2:6" ht="16.5" thickBot="1" x14ac:dyDescent="0.3">
      <c r="B88" s="219" t="s">
        <v>1394</v>
      </c>
      <c r="C88" s="221">
        <v>1817729</v>
      </c>
      <c r="D88" s="219"/>
      <c r="E88" s="220">
        <v>2650</v>
      </c>
      <c r="F88" s="222">
        <f t="shared" si="1"/>
        <v>1886966.79</v>
      </c>
    </row>
    <row r="89" spans="2:6" ht="16.5" thickBot="1" x14ac:dyDescent="0.3">
      <c r="B89" s="219" t="s">
        <v>1395</v>
      </c>
      <c r="C89" s="221">
        <v>1817730</v>
      </c>
      <c r="D89" s="219"/>
      <c r="E89" s="220">
        <v>15099.12</v>
      </c>
      <c r="F89" s="222">
        <f t="shared" si="1"/>
        <v>1871867.67</v>
      </c>
    </row>
    <row r="90" spans="2:6" ht="16.5" thickBot="1" x14ac:dyDescent="0.3">
      <c r="B90" s="219" t="s">
        <v>1396</v>
      </c>
      <c r="C90" s="221">
        <v>1817731</v>
      </c>
      <c r="D90" s="219"/>
      <c r="E90" s="220">
        <v>5433.34</v>
      </c>
      <c r="F90" s="222">
        <f t="shared" si="1"/>
        <v>1866434.33</v>
      </c>
    </row>
    <row r="91" spans="2:6" ht="16.5" thickBot="1" x14ac:dyDescent="0.3">
      <c r="B91" s="219" t="s">
        <v>1397</v>
      </c>
      <c r="C91" s="221">
        <v>1817732</v>
      </c>
      <c r="D91" s="219"/>
      <c r="E91" s="220">
        <v>20641.68</v>
      </c>
      <c r="F91" s="222">
        <f t="shared" si="1"/>
        <v>1845792.65</v>
      </c>
    </row>
    <row r="92" spans="2:6" ht="16.5" thickBot="1" x14ac:dyDescent="0.3">
      <c r="B92" s="219" t="s">
        <v>1398</v>
      </c>
      <c r="C92" s="221">
        <v>1817733</v>
      </c>
      <c r="D92" s="219"/>
      <c r="E92" s="220">
        <v>14925.07</v>
      </c>
      <c r="F92" s="222">
        <f t="shared" si="1"/>
        <v>1830867.58</v>
      </c>
    </row>
    <row r="93" spans="2:6" ht="16.5" thickBot="1" x14ac:dyDescent="0.3">
      <c r="B93" s="219" t="s">
        <v>1399</v>
      </c>
      <c r="C93" s="221">
        <v>1817734</v>
      </c>
      <c r="D93" s="219"/>
      <c r="E93" s="220">
        <v>3835.42</v>
      </c>
      <c r="F93" s="222">
        <f t="shared" si="1"/>
        <v>1827032.16</v>
      </c>
    </row>
    <row r="94" spans="2:6" ht="16.5" thickBot="1" x14ac:dyDescent="0.3">
      <c r="B94" s="219" t="s">
        <v>1400</v>
      </c>
      <c r="C94" s="221">
        <v>1817735</v>
      </c>
      <c r="D94" s="219"/>
      <c r="E94" s="220">
        <v>6608.32</v>
      </c>
      <c r="F94" s="222">
        <f t="shared" si="1"/>
        <v>1820423.84</v>
      </c>
    </row>
    <row r="95" spans="2:6" ht="16.5" thickBot="1" x14ac:dyDescent="0.3">
      <c r="B95" s="219" t="s">
        <v>1401</v>
      </c>
      <c r="C95" s="221">
        <v>1817736</v>
      </c>
      <c r="D95" s="219"/>
      <c r="E95" s="220">
        <v>37189.300000000003</v>
      </c>
      <c r="F95" s="222">
        <f t="shared" si="1"/>
        <v>1783234.54</v>
      </c>
    </row>
    <row r="96" spans="2:6" ht="16.5" thickBot="1" x14ac:dyDescent="0.3">
      <c r="B96" s="219" t="s">
        <v>1402</v>
      </c>
      <c r="C96" s="221">
        <v>1817737</v>
      </c>
      <c r="D96" s="219"/>
      <c r="E96" s="220">
        <v>32179.72</v>
      </c>
      <c r="F96" s="222">
        <f t="shared" si="1"/>
        <v>1751054.82</v>
      </c>
    </row>
    <row r="97" spans="2:6" ht="16.5" thickBot="1" x14ac:dyDescent="0.3">
      <c r="B97" s="219" t="s">
        <v>1403</v>
      </c>
      <c r="C97" s="221">
        <v>1817738</v>
      </c>
      <c r="D97" s="219"/>
      <c r="E97" s="220">
        <v>21603.14</v>
      </c>
      <c r="F97" s="222">
        <f t="shared" si="1"/>
        <v>1729451.68</v>
      </c>
    </row>
    <row r="98" spans="2:6" ht="16.5" thickBot="1" x14ac:dyDescent="0.3">
      <c r="B98" s="219" t="s">
        <v>1404</v>
      </c>
      <c r="C98" s="221">
        <v>1817739</v>
      </c>
      <c r="D98" s="219"/>
      <c r="E98" s="220">
        <v>5825.66</v>
      </c>
      <c r="F98" s="222">
        <f t="shared" si="1"/>
        <v>1723626.02</v>
      </c>
    </row>
    <row r="99" spans="2:6" ht="16.5" thickBot="1" x14ac:dyDescent="0.3">
      <c r="B99" s="219" t="s">
        <v>1405</v>
      </c>
      <c r="C99" s="221">
        <v>1817740</v>
      </c>
      <c r="D99" s="219"/>
      <c r="E99" s="220">
        <v>5342.46</v>
      </c>
      <c r="F99" s="222">
        <f t="shared" si="1"/>
        <v>1718283.56</v>
      </c>
    </row>
    <row r="100" spans="2:6" ht="16.5" thickBot="1" x14ac:dyDescent="0.3">
      <c r="B100" s="219" t="s">
        <v>1406</v>
      </c>
      <c r="C100" s="221">
        <v>1817741</v>
      </c>
      <c r="D100" s="219"/>
      <c r="E100" s="220">
        <v>6428.91</v>
      </c>
      <c r="F100" s="222">
        <f t="shared" si="1"/>
        <v>1711854.65</v>
      </c>
    </row>
    <row r="101" spans="2:6" ht="16.5" thickBot="1" x14ac:dyDescent="0.3">
      <c r="B101" s="219" t="s">
        <v>1407</v>
      </c>
      <c r="C101" s="221">
        <v>1817742</v>
      </c>
      <c r="D101" s="219"/>
      <c r="E101" s="220">
        <v>1056.44</v>
      </c>
      <c r="F101" s="222">
        <f t="shared" si="1"/>
        <v>1710798.21</v>
      </c>
    </row>
    <row r="102" spans="2:6" ht="16.5" thickBot="1" x14ac:dyDescent="0.3">
      <c r="B102" s="219" t="s">
        <v>1408</v>
      </c>
      <c r="C102" s="221">
        <v>1817743</v>
      </c>
      <c r="D102" s="219"/>
      <c r="E102" s="220">
        <v>1056.44</v>
      </c>
      <c r="F102" s="222">
        <f t="shared" si="1"/>
        <v>1709741.77</v>
      </c>
    </row>
    <row r="103" spans="2:6" ht="16.5" thickBot="1" x14ac:dyDescent="0.3">
      <c r="B103" s="219" t="s">
        <v>1409</v>
      </c>
      <c r="C103" s="221">
        <v>1817744</v>
      </c>
      <c r="D103" s="219"/>
      <c r="E103" s="220">
        <v>872.28</v>
      </c>
      <c r="F103" s="222">
        <f t="shared" si="1"/>
        <v>1708869.49</v>
      </c>
    </row>
    <row r="104" spans="2:6" ht="16.5" thickBot="1" x14ac:dyDescent="0.3">
      <c r="B104" s="219" t="s">
        <v>1410</v>
      </c>
      <c r="C104" s="221">
        <v>1817745</v>
      </c>
      <c r="D104" s="219"/>
      <c r="E104" s="220">
        <v>8374.73</v>
      </c>
      <c r="F104" s="222">
        <f t="shared" si="1"/>
        <v>1700494.76</v>
      </c>
    </row>
    <row r="105" spans="2:6" ht="16.5" thickBot="1" x14ac:dyDescent="0.3">
      <c r="B105" s="219" t="s">
        <v>1411</v>
      </c>
      <c r="C105" s="221">
        <v>1817746</v>
      </c>
      <c r="D105" s="219"/>
      <c r="E105" s="220">
        <v>7566.32</v>
      </c>
      <c r="F105" s="222">
        <f t="shared" si="1"/>
        <v>1692928.44</v>
      </c>
    </row>
    <row r="106" spans="2:6" ht="16.5" thickBot="1" x14ac:dyDescent="0.3">
      <c r="B106" s="219" t="s">
        <v>1412</v>
      </c>
      <c r="C106" s="221">
        <v>1817747</v>
      </c>
      <c r="D106" s="219"/>
      <c r="E106" s="220">
        <v>15896.22</v>
      </c>
      <c r="F106" s="222">
        <f t="shared" si="1"/>
        <v>1677032.22</v>
      </c>
    </row>
    <row r="107" spans="2:6" ht="16.5" thickBot="1" x14ac:dyDescent="0.3">
      <c r="B107" s="219" t="s">
        <v>1413</v>
      </c>
      <c r="C107" s="221">
        <v>1817748</v>
      </c>
      <c r="D107" s="219"/>
      <c r="E107" s="220">
        <v>19250.349999999999</v>
      </c>
      <c r="F107" s="222">
        <f t="shared" si="1"/>
        <v>1657781.87</v>
      </c>
    </row>
    <row r="108" spans="2:6" ht="16.5" thickBot="1" x14ac:dyDescent="0.3">
      <c r="B108" s="219" t="s">
        <v>1414</v>
      </c>
      <c r="C108" s="221">
        <v>1817749</v>
      </c>
      <c r="D108" s="219"/>
      <c r="E108" s="220">
        <v>33491</v>
      </c>
      <c r="F108" s="222">
        <f t="shared" si="1"/>
        <v>1624290.87</v>
      </c>
    </row>
    <row r="109" spans="2:6" ht="16.5" thickBot="1" x14ac:dyDescent="0.3">
      <c r="B109" s="219" t="s">
        <v>1415</v>
      </c>
      <c r="C109" s="221">
        <v>1817750</v>
      </c>
      <c r="D109" s="219"/>
      <c r="E109" s="220">
        <v>780</v>
      </c>
      <c r="F109" s="222">
        <f t="shared" si="1"/>
        <v>1623510.87</v>
      </c>
    </row>
    <row r="110" spans="2:6" ht="16.5" thickBot="1" x14ac:dyDescent="0.3">
      <c r="B110" s="219" t="s">
        <v>1416</v>
      </c>
      <c r="C110" s="221">
        <v>1817751</v>
      </c>
      <c r="D110" s="219"/>
      <c r="E110" s="220">
        <v>4000</v>
      </c>
      <c r="F110" s="222">
        <f t="shared" si="1"/>
        <v>1619510.87</v>
      </c>
    </row>
    <row r="111" spans="2:6" ht="16.5" thickBot="1" x14ac:dyDescent="0.3">
      <c r="B111" s="219" t="s">
        <v>1417</v>
      </c>
      <c r="C111" s="221">
        <v>1817752</v>
      </c>
      <c r="D111" s="219"/>
      <c r="E111" s="220">
        <v>1000</v>
      </c>
      <c r="F111" s="222">
        <f t="shared" si="1"/>
        <v>1618510.87</v>
      </c>
    </row>
    <row r="112" spans="2:6" ht="16.5" thickBot="1" x14ac:dyDescent="0.3">
      <c r="B112" s="219" t="s">
        <v>1418</v>
      </c>
      <c r="C112" s="221">
        <v>1817753</v>
      </c>
      <c r="D112" s="219"/>
      <c r="E112" s="220">
        <v>6714.43</v>
      </c>
      <c r="F112" s="222">
        <f t="shared" si="1"/>
        <v>1611796.44</v>
      </c>
    </row>
    <row r="113" spans="2:12" ht="16.5" thickBot="1" x14ac:dyDescent="0.3">
      <c r="B113" s="219" t="s">
        <v>1419</v>
      </c>
      <c r="C113" s="221">
        <v>1817754</v>
      </c>
      <c r="D113" s="219"/>
      <c r="E113" s="220">
        <v>12948.52</v>
      </c>
      <c r="F113" s="220">
        <f t="shared" si="1"/>
        <v>1598847.92</v>
      </c>
      <c r="G113" s="213"/>
    </row>
    <row r="114" spans="2:12" ht="16.5" thickBot="1" x14ac:dyDescent="0.3">
      <c r="B114" s="219" t="s">
        <v>1420</v>
      </c>
      <c r="C114" s="221">
        <v>1817755</v>
      </c>
      <c r="D114" s="219"/>
      <c r="E114" s="220">
        <v>66411.429999999993</v>
      </c>
      <c r="F114" s="220">
        <f t="shared" si="1"/>
        <v>1532436.49</v>
      </c>
      <c r="G114" s="213"/>
    </row>
    <row r="115" spans="2:12" ht="16.5" thickBot="1" x14ac:dyDescent="0.3">
      <c r="B115" s="219"/>
      <c r="C115" s="223" t="s">
        <v>1425</v>
      </c>
      <c r="D115" s="220">
        <v>12806473.09</v>
      </c>
      <c r="E115" s="220"/>
      <c r="F115" s="220">
        <f t="shared" si="1"/>
        <v>14338909.58</v>
      </c>
      <c r="G115" s="213"/>
    </row>
    <row r="116" spans="2:12" ht="16.5" thickBot="1" x14ac:dyDescent="0.3">
      <c r="B116" s="219" t="s">
        <v>1421</v>
      </c>
      <c r="C116" s="221">
        <v>1817756</v>
      </c>
      <c r="D116" s="219"/>
      <c r="E116" s="220">
        <v>32313.1</v>
      </c>
      <c r="F116" s="220">
        <f t="shared" si="1"/>
        <v>14306596.48</v>
      </c>
      <c r="G116" s="213"/>
    </row>
    <row r="117" spans="2:12" ht="16.5" thickBot="1" x14ac:dyDescent="0.3">
      <c r="B117" s="219" t="s">
        <v>1422</v>
      </c>
      <c r="C117" s="221">
        <v>1817757</v>
      </c>
      <c r="D117" s="219"/>
      <c r="E117" s="220">
        <v>126075.63</v>
      </c>
      <c r="F117" s="220">
        <f t="shared" si="1"/>
        <v>14180520.85</v>
      </c>
      <c r="G117" s="213"/>
    </row>
    <row r="118" spans="2:12" ht="16.5" thickBot="1" x14ac:dyDescent="0.3">
      <c r="B118" s="219" t="s">
        <v>1423</v>
      </c>
      <c r="C118" s="221">
        <v>1817758</v>
      </c>
      <c r="D118" s="219"/>
      <c r="E118" s="220">
        <v>34078.550000000003</v>
      </c>
      <c r="F118" s="220">
        <f t="shared" si="1"/>
        <v>14146442.300000001</v>
      </c>
      <c r="G118" s="213"/>
      <c r="J118" s="218" t="s">
        <v>1424</v>
      </c>
      <c r="L118" s="213">
        <v>25701.200000000001</v>
      </c>
    </row>
    <row r="119" spans="2:12" ht="16.5" thickBot="1" x14ac:dyDescent="0.3">
      <c r="B119" s="219"/>
      <c r="C119" s="221">
        <v>1817759</v>
      </c>
      <c r="D119" s="219"/>
      <c r="E119" s="220">
        <v>150831.54999999999</v>
      </c>
      <c r="F119" s="220">
        <f t="shared" si="1"/>
        <v>13995610.75</v>
      </c>
      <c r="G119" s="213"/>
      <c r="J119" s="218" t="s">
        <v>1424</v>
      </c>
      <c r="L119" s="213">
        <v>81188.490000000005</v>
      </c>
    </row>
    <row r="120" spans="2:12" ht="16.5" thickBot="1" x14ac:dyDescent="0.3">
      <c r="B120" s="219"/>
      <c r="C120" s="221">
        <v>1817760</v>
      </c>
      <c r="D120" s="219"/>
      <c r="E120" s="220">
        <v>152053.45000000001</v>
      </c>
      <c r="F120" s="220">
        <f t="shared" si="1"/>
        <v>13843557.300000001</v>
      </c>
      <c r="G120" s="213"/>
      <c r="J120" s="218" t="s">
        <v>1424</v>
      </c>
      <c r="L120" s="213">
        <v>24467.55</v>
      </c>
    </row>
    <row r="121" spans="2:12" ht="16.5" thickBot="1" x14ac:dyDescent="0.3">
      <c r="B121" s="219"/>
      <c r="C121" s="221">
        <v>1817761</v>
      </c>
      <c r="D121" s="219"/>
      <c r="E121" s="220">
        <v>90195.41</v>
      </c>
      <c r="F121" s="220">
        <f t="shared" si="1"/>
        <v>13753361.890000001</v>
      </c>
      <c r="G121" s="213"/>
      <c r="J121" s="218" t="s">
        <v>1424</v>
      </c>
      <c r="L121" s="213">
        <v>19638.25</v>
      </c>
    </row>
    <row r="122" spans="2:12" ht="16.5" thickBot="1" x14ac:dyDescent="0.3">
      <c r="B122" s="219"/>
      <c r="C122" s="221">
        <v>1817762</v>
      </c>
      <c r="D122" s="219"/>
      <c r="E122" s="220">
        <v>161938.21</v>
      </c>
      <c r="F122" s="220">
        <f t="shared" si="1"/>
        <v>13591423.68</v>
      </c>
      <c r="G122" s="213"/>
      <c r="J122" s="218" t="s">
        <v>1424</v>
      </c>
      <c r="L122" s="213">
        <v>12841.05</v>
      </c>
    </row>
    <row r="123" spans="2:12" ht="16.5" thickBot="1" x14ac:dyDescent="0.3">
      <c r="B123" s="219"/>
      <c r="C123" s="221">
        <v>1817763</v>
      </c>
      <c r="D123" s="219"/>
      <c r="E123" s="220">
        <v>131738.14000000001</v>
      </c>
      <c r="F123" s="220">
        <f t="shared" si="1"/>
        <v>13459685.539999999</v>
      </c>
      <c r="G123" s="213"/>
      <c r="J123" s="218" t="s">
        <v>1424</v>
      </c>
      <c r="L123" s="213">
        <v>13446.75</v>
      </c>
    </row>
    <row r="124" spans="2:12" ht="16.5" thickBot="1" x14ac:dyDescent="0.3">
      <c r="B124" s="219"/>
      <c r="C124" s="221">
        <v>1817764</v>
      </c>
      <c r="D124" s="219"/>
      <c r="E124" s="220">
        <v>413457.28</v>
      </c>
      <c r="F124" s="220">
        <f t="shared" si="1"/>
        <v>13046228.26</v>
      </c>
      <c r="G124" s="213"/>
    </row>
    <row r="125" spans="2:12" ht="16.5" thickBot="1" x14ac:dyDescent="0.3">
      <c r="B125" s="219"/>
      <c r="C125" s="221">
        <v>1817765</v>
      </c>
      <c r="D125" s="219"/>
      <c r="E125" s="220">
        <v>4537.05</v>
      </c>
      <c r="F125" s="220">
        <f t="shared" si="1"/>
        <v>13041691.210000001</v>
      </c>
      <c r="G125" s="213"/>
    </row>
    <row r="126" spans="2:12" ht="16.5" thickBot="1" x14ac:dyDescent="0.3">
      <c r="B126" s="219"/>
      <c r="C126" s="221">
        <v>1817766</v>
      </c>
      <c r="D126" s="219"/>
      <c r="E126" s="220">
        <v>1960.7</v>
      </c>
      <c r="F126" s="220">
        <f t="shared" si="1"/>
        <v>13039730.51</v>
      </c>
      <c r="G126" s="213"/>
    </row>
    <row r="127" spans="2:12" ht="16.5" thickBot="1" x14ac:dyDescent="0.3">
      <c r="B127" s="219"/>
      <c r="C127" s="221" t="s">
        <v>1424</v>
      </c>
      <c r="D127" s="219"/>
      <c r="E127" s="220">
        <v>25701.200000000001</v>
      </c>
      <c r="F127" s="220">
        <f t="shared" si="1"/>
        <v>13014029.310000001</v>
      </c>
      <c r="G127" s="213"/>
    </row>
    <row r="128" spans="2:12" ht="16.5" thickBot="1" x14ac:dyDescent="0.3">
      <c r="B128" s="219"/>
      <c r="C128" s="221" t="s">
        <v>1424</v>
      </c>
      <c r="D128" s="219"/>
      <c r="E128" s="220">
        <v>81188.490000000005</v>
      </c>
      <c r="F128" s="220">
        <f t="shared" si="1"/>
        <v>12932840.82</v>
      </c>
      <c r="G128" s="213"/>
    </row>
    <row r="129" spans="2:7" ht="16.5" thickBot="1" x14ac:dyDescent="0.3">
      <c r="B129" s="219"/>
      <c r="C129" s="221" t="s">
        <v>1424</v>
      </c>
      <c r="D129" s="219"/>
      <c r="E129" s="220">
        <v>24467.55</v>
      </c>
      <c r="F129" s="220">
        <f t="shared" si="1"/>
        <v>12908373.27</v>
      </c>
      <c r="G129" s="213"/>
    </row>
    <row r="130" spans="2:7" ht="16.5" thickBot="1" x14ac:dyDescent="0.3">
      <c r="B130" s="219"/>
      <c r="C130" s="221" t="s">
        <v>1424</v>
      </c>
      <c r="D130" s="219"/>
      <c r="E130" s="220">
        <v>19638.25</v>
      </c>
      <c r="F130" s="220">
        <f t="shared" si="1"/>
        <v>12888735.02</v>
      </c>
      <c r="G130" s="213"/>
    </row>
    <row r="131" spans="2:7" ht="16.5" thickBot="1" x14ac:dyDescent="0.3">
      <c r="B131" s="219"/>
      <c r="C131" s="221" t="s">
        <v>1424</v>
      </c>
      <c r="D131" s="219"/>
      <c r="E131" s="220">
        <v>12841.05</v>
      </c>
      <c r="F131" s="220">
        <f t="shared" si="1"/>
        <v>12875893.970000001</v>
      </c>
      <c r="G131" s="213"/>
    </row>
    <row r="132" spans="2:7" ht="16.5" thickBot="1" x14ac:dyDescent="0.3">
      <c r="B132" s="219"/>
      <c r="C132" s="221" t="s">
        <v>1424</v>
      </c>
      <c r="D132" s="219"/>
      <c r="E132" s="220">
        <v>13446.75</v>
      </c>
      <c r="F132" s="220">
        <f t="shared" si="1"/>
        <v>12862447.220000001</v>
      </c>
      <c r="G132" s="213"/>
    </row>
    <row r="133" spans="2:7" ht="16.5" thickBot="1" x14ac:dyDescent="0.3">
      <c r="B133" s="219"/>
      <c r="C133" s="226" t="s">
        <v>1426</v>
      </c>
      <c r="D133" s="220">
        <v>22030.77</v>
      </c>
      <c r="E133" s="219"/>
      <c r="F133" s="220">
        <f t="shared" si="1"/>
        <v>12884477.99</v>
      </c>
      <c r="G133" s="213"/>
    </row>
    <row r="134" spans="2:7" ht="16.5" thickBot="1" x14ac:dyDescent="0.3">
      <c r="B134" s="219"/>
      <c r="C134" s="219">
        <v>1817767</v>
      </c>
      <c r="D134" s="219"/>
      <c r="E134" s="220">
        <v>22652.2</v>
      </c>
      <c r="F134" s="220">
        <f t="shared" si="1"/>
        <v>12861825.789999999</v>
      </c>
      <c r="G134" s="213"/>
    </row>
    <row r="135" spans="2:7" ht="16.5" thickBot="1" x14ac:dyDescent="0.3">
      <c r="B135" s="219"/>
      <c r="C135" s="219">
        <v>1817768</v>
      </c>
      <c r="D135" s="219"/>
      <c r="E135" s="220">
        <v>16512.64</v>
      </c>
      <c r="F135" s="220">
        <f t="shared" ref="F135:F149" si="2">F134+D135-E135</f>
        <v>12845313.15</v>
      </c>
      <c r="G135" s="213"/>
    </row>
    <row r="136" spans="2:7" ht="16.5" thickBot="1" x14ac:dyDescent="0.3">
      <c r="B136" s="219"/>
      <c r="C136" s="219">
        <v>1817769</v>
      </c>
      <c r="D136" s="219"/>
      <c r="E136" s="220">
        <v>36676.480000000003</v>
      </c>
      <c r="F136" s="220">
        <f t="shared" si="2"/>
        <v>12808636.67</v>
      </c>
      <c r="G136" s="213"/>
    </row>
    <row r="137" spans="2:7" ht="16.5" thickBot="1" x14ac:dyDescent="0.3">
      <c r="B137" s="219"/>
      <c r="C137" s="219">
        <v>1817770</v>
      </c>
      <c r="D137" s="219"/>
      <c r="E137" s="220">
        <v>8464.15</v>
      </c>
      <c r="F137" s="220">
        <f t="shared" si="2"/>
        <v>12800172.52</v>
      </c>
      <c r="G137" s="213"/>
    </row>
    <row r="138" spans="2:7" ht="16.5" thickBot="1" x14ac:dyDescent="0.3">
      <c r="B138" s="219"/>
      <c r="C138" s="219">
        <v>1817771</v>
      </c>
      <c r="D138" s="219"/>
      <c r="E138" s="220">
        <v>17280</v>
      </c>
      <c r="F138" s="220">
        <f t="shared" si="2"/>
        <v>12782892.52</v>
      </c>
      <c r="G138" s="213"/>
    </row>
    <row r="139" spans="2:7" ht="16.5" thickBot="1" x14ac:dyDescent="0.3">
      <c r="B139" s="219"/>
      <c r="C139" s="219">
        <v>1817772</v>
      </c>
      <c r="D139" s="219"/>
      <c r="E139" s="220">
        <v>34200</v>
      </c>
      <c r="F139" s="220">
        <f t="shared" si="2"/>
        <v>12748692.52</v>
      </c>
      <c r="G139" s="213"/>
    </row>
    <row r="140" spans="2:7" ht="16.5" thickBot="1" x14ac:dyDescent="0.3">
      <c r="B140" s="219"/>
      <c r="C140" s="224" t="s">
        <v>1313</v>
      </c>
      <c r="D140" s="219"/>
      <c r="E140" s="220">
        <v>591461.48</v>
      </c>
      <c r="F140" s="220">
        <f t="shared" si="2"/>
        <v>12157231.039999999</v>
      </c>
      <c r="G140" s="213"/>
    </row>
    <row r="141" spans="2:7" ht="16.5" thickBot="1" x14ac:dyDescent="0.3">
      <c r="B141" s="219"/>
      <c r="C141" s="224" t="s">
        <v>1313</v>
      </c>
      <c r="D141" s="219"/>
      <c r="E141" s="220">
        <v>538320.15</v>
      </c>
      <c r="F141" s="220">
        <f t="shared" si="2"/>
        <v>11618910.890000001</v>
      </c>
      <c r="G141" s="213"/>
    </row>
    <row r="142" spans="2:7" ht="16.5" thickBot="1" x14ac:dyDescent="0.3">
      <c r="B142" s="219"/>
      <c r="C142" s="219">
        <v>1817773</v>
      </c>
      <c r="D142" s="219"/>
      <c r="E142" s="220">
        <v>127927.99</v>
      </c>
      <c r="F142" s="220">
        <f t="shared" si="2"/>
        <v>11490982.9</v>
      </c>
      <c r="G142" s="213"/>
    </row>
    <row r="143" spans="2:7" ht="16.5" thickBot="1" x14ac:dyDescent="0.3">
      <c r="B143" s="219"/>
      <c r="C143" s="219">
        <v>1817774</v>
      </c>
      <c r="D143" s="219"/>
      <c r="E143" s="220">
        <v>85373.65</v>
      </c>
      <c r="F143" s="220">
        <f t="shared" si="2"/>
        <v>11405609.25</v>
      </c>
      <c r="G143" s="213"/>
    </row>
    <row r="144" spans="2:7" ht="16.5" thickBot="1" x14ac:dyDescent="0.3">
      <c r="B144" s="219"/>
      <c r="C144" s="219">
        <v>1817775</v>
      </c>
      <c r="D144" s="219"/>
      <c r="E144" s="220">
        <v>117149.5</v>
      </c>
      <c r="F144" s="220">
        <f t="shared" si="2"/>
        <v>11288459.75</v>
      </c>
      <c r="G144" s="213"/>
    </row>
    <row r="145" spans="2:7" ht="16.5" thickBot="1" x14ac:dyDescent="0.3">
      <c r="B145" s="219"/>
      <c r="C145" s="219">
        <v>1817776</v>
      </c>
      <c r="D145" s="219"/>
      <c r="E145" s="220">
        <v>4342.46</v>
      </c>
      <c r="F145" s="220">
        <f t="shared" si="2"/>
        <v>11284117.289999999</v>
      </c>
      <c r="G145" s="213"/>
    </row>
    <row r="146" spans="2:7" ht="16.5" thickBot="1" x14ac:dyDescent="0.3">
      <c r="B146" s="219"/>
      <c r="C146" s="219">
        <v>1817777</v>
      </c>
      <c r="D146" s="219"/>
      <c r="E146" s="220">
        <v>33854.18</v>
      </c>
      <c r="F146" s="220">
        <f t="shared" si="2"/>
        <v>11250263.109999999</v>
      </c>
      <c r="G146" s="213"/>
    </row>
    <row r="147" spans="2:7" ht="16.5" thickBot="1" x14ac:dyDescent="0.3">
      <c r="B147" s="219"/>
      <c r="C147" s="219">
        <v>1817778</v>
      </c>
      <c r="D147" s="219"/>
      <c r="E147" s="220">
        <v>12798.85</v>
      </c>
      <c r="F147" s="220">
        <f t="shared" si="2"/>
        <v>11237464.26</v>
      </c>
      <c r="G147" s="213"/>
    </row>
    <row r="148" spans="2:7" ht="16.5" thickBot="1" x14ac:dyDescent="0.3">
      <c r="B148" s="219"/>
      <c r="C148" s="219">
        <v>1817779</v>
      </c>
      <c r="D148" s="219"/>
      <c r="E148" s="220">
        <v>6651.3</v>
      </c>
      <c r="F148" s="220">
        <f t="shared" si="2"/>
        <v>11230812.960000001</v>
      </c>
      <c r="G148" s="213"/>
    </row>
    <row r="149" spans="2:7" ht="16.5" thickBot="1" x14ac:dyDescent="0.3">
      <c r="B149" s="219"/>
      <c r="C149" s="219" t="s">
        <v>1427</v>
      </c>
      <c r="D149" s="219">
        <v>5342.46</v>
      </c>
      <c r="E149" s="220"/>
      <c r="F149" s="220">
        <f t="shared" si="2"/>
        <v>11236155.42</v>
      </c>
      <c r="G149" s="213"/>
    </row>
    <row r="150" spans="2:7" ht="16.5" thickBot="1" x14ac:dyDescent="0.3">
      <c r="B150" s="219"/>
      <c r="C150" s="219"/>
      <c r="D150" s="222">
        <f>SUM(D115:D149)</f>
        <v>12833846.32</v>
      </c>
      <c r="E150" s="220">
        <f>SUM(E4:E149)</f>
        <v>7292421.0700000003</v>
      </c>
      <c r="F150" s="220"/>
      <c r="G150" s="213"/>
    </row>
    <row r="151" spans="2:7" x14ac:dyDescent="0.25">
      <c r="E151" s="213"/>
      <c r="F151" s="213"/>
      <c r="G151" s="213"/>
    </row>
    <row r="152" spans="2:7" x14ac:dyDescent="0.25">
      <c r="E152" s="213"/>
      <c r="F152" s="213">
        <v>11236155.42</v>
      </c>
      <c r="G152" s="213"/>
    </row>
    <row r="153" spans="2:7" x14ac:dyDescent="0.25">
      <c r="C153" t="s">
        <v>1428</v>
      </c>
      <c r="E153" s="213">
        <v>39594.36</v>
      </c>
      <c r="F153" s="213">
        <f>F152+D153-E153</f>
        <v>11196561.060000001</v>
      </c>
      <c r="G153" s="213"/>
    </row>
    <row r="154" spans="2:7" x14ac:dyDescent="0.25">
      <c r="C154" t="s">
        <v>1428</v>
      </c>
      <c r="E154" s="213">
        <v>175190.53</v>
      </c>
      <c r="F154" s="213">
        <f>F153+D154-E154</f>
        <v>11021370.529999999</v>
      </c>
      <c r="G154" s="213"/>
    </row>
    <row r="155" spans="2:7" x14ac:dyDescent="0.25">
      <c r="C155">
        <v>1817780</v>
      </c>
      <c r="E155" s="213">
        <v>65294.25</v>
      </c>
      <c r="F155" s="213">
        <f t="shared" ref="F155:F219" si="3">F154+D155-E155</f>
        <v>10956076.279999999</v>
      </c>
      <c r="G155" s="213"/>
    </row>
    <row r="156" spans="2:7" x14ac:dyDescent="0.25">
      <c r="C156">
        <v>1817781</v>
      </c>
      <c r="E156" s="213">
        <v>6000</v>
      </c>
      <c r="F156" s="213">
        <f t="shared" si="3"/>
        <v>10950076.279999999</v>
      </c>
      <c r="G156" s="213"/>
    </row>
    <row r="157" spans="2:7" x14ac:dyDescent="0.25">
      <c r="C157">
        <v>1817782</v>
      </c>
      <c r="E157" s="213">
        <v>7500</v>
      </c>
      <c r="F157" s="213">
        <f t="shared" si="3"/>
        <v>10942576.279999999</v>
      </c>
      <c r="G157" s="213"/>
    </row>
    <row r="158" spans="2:7" x14ac:dyDescent="0.25">
      <c r="C158">
        <v>1817783</v>
      </c>
      <c r="E158" s="213">
        <v>7500</v>
      </c>
      <c r="F158" s="213">
        <f t="shared" si="3"/>
        <v>10935076.279999999</v>
      </c>
      <c r="G158" s="213"/>
    </row>
    <row r="159" spans="2:7" x14ac:dyDescent="0.25">
      <c r="C159">
        <v>1817784</v>
      </c>
      <c r="E159" s="213">
        <v>27465</v>
      </c>
      <c r="F159" s="213">
        <f t="shared" si="3"/>
        <v>10907611.279999999</v>
      </c>
      <c r="G159" s="213"/>
    </row>
    <row r="160" spans="2:7" x14ac:dyDescent="0.25">
      <c r="C160">
        <v>1817785</v>
      </c>
      <c r="E160" s="213">
        <v>10210.83</v>
      </c>
      <c r="F160" s="213">
        <f t="shared" si="3"/>
        <v>10897400.449999999</v>
      </c>
      <c r="G160" s="213"/>
    </row>
    <row r="161" spans="2:7" x14ac:dyDescent="0.25">
      <c r="C161">
        <v>1817786</v>
      </c>
      <c r="E161" s="213">
        <v>324.33999999999997</v>
      </c>
      <c r="F161" s="213">
        <f t="shared" si="3"/>
        <v>10897076.109999999</v>
      </c>
      <c r="G161" s="213"/>
    </row>
    <row r="162" spans="2:7" x14ac:dyDescent="0.25">
      <c r="C162">
        <v>1817787</v>
      </c>
      <c r="E162" s="213">
        <v>5237.08</v>
      </c>
      <c r="F162" s="213">
        <f t="shared" si="3"/>
        <v>10891839.029999999</v>
      </c>
      <c r="G162" s="213"/>
    </row>
    <row r="163" spans="2:7" x14ac:dyDescent="0.25">
      <c r="C163">
        <v>1817788</v>
      </c>
      <c r="E163" s="213">
        <v>2334.36</v>
      </c>
      <c r="F163" s="213">
        <f t="shared" si="3"/>
        <v>10889504.67</v>
      </c>
      <c r="G163" s="213"/>
    </row>
    <row r="164" spans="2:7" x14ac:dyDescent="0.25">
      <c r="C164">
        <v>1817789</v>
      </c>
      <c r="E164" s="213">
        <v>5106.3999999999996</v>
      </c>
      <c r="F164" s="213">
        <f t="shared" si="3"/>
        <v>10884398.27</v>
      </c>
      <c r="G164" s="213"/>
    </row>
    <row r="165" spans="2:7" x14ac:dyDescent="0.25">
      <c r="D165" s="213">
        <v>819000</v>
      </c>
      <c r="E165" s="213"/>
      <c r="F165" s="213">
        <f t="shared" si="3"/>
        <v>11703398.27</v>
      </c>
      <c r="G165" s="213"/>
    </row>
    <row r="166" spans="2:7" x14ac:dyDescent="0.25">
      <c r="C166">
        <v>1817790</v>
      </c>
      <c r="E166" s="213">
        <v>17436</v>
      </c>
      <c r="F166" s="213">
        <f t="shared" si="3"/>
        <v>11685962.27</v>
      </c>
      <c r="G166" s="213"/>
    </row>
    <row r="167" spans="2:7" x14ac:dyDescent="0.25">
      <c r="C167">
        <v>1817791</v>
      </c>
      <c r="E167" s="213">
        <v>17436</v>
      </c>
      <c r="F167" s="213">
        <f t="shared" si="3"/>
        <v>11668526.27</v>
      </c>
      <c r="G167" s="213"/>
    </row>
    <row r="168" spans="2:7" x14ac:dyDescent="0.25">
      <c r="C168">
        <v>1817792</v>
      </c>
      <c r="E168" s="213">
        <v>673</v>
      </c>
      <c r="F168" s="213">
        <f t="shared" si="3"/>
        <v>11667853.27</v>
      </c>
      <c r="G168" s="213"/>
    </row>
    <row r="169" spans="2:7" x14ac:dyDescent="0.25">
      <c r="C169">
        <v>1817793</v>
      </c>
      <c r="E169" s="213">
        <v>6899.46</v>
      </c>
      <c r="F169" s="213">
        <f t="shared" si="3"/>
        <v>11660953.810000001</v>
      </c>
      <c r="G169" s="213"/>
    </row>
    <row r="170" spans="2:7" x14ac:dyDescent="0.25">
      <c r="C170">
        <v>1817794</v>
      </c>
      <c r="E170" s="213">
        <v>1000</v>
      </c>
      <c r="F170" s="213">
        <f t="shared" si="3"/>
        <v>11659953.810000001</v>
      </c>
      <c r="G170" s="213"/>
    </row>
    <row r="171" spans="2:7" x14ac:dyDescent="0.25">
      <c r="C171">
        <v>1817795</v>
      </c>
      <c r="E171" s="213">
        <v>1000</v>
      </c>
      <c r="F171" s="213">
        <f t="shared" si="3"/>
        <v>11658953.810000001</v>
      </c>
      <c r="G171" s="213"/>
    </row>
    <row r="172" spans="2:7" x14ac:dyDescent="0.25">
      <c r="C172">
        <v>1817796</v>
      </c>
      <c r="E172" s="213">
        <v>560</v>
      </c>
      <c r="F172" s="213">
        <f t="shared" si="3"/>
        <v>11658393.810000001</v>
      </c>
      <c r="G172" s="213"/>
    </row>
    <row r="173" spans="2:7" x14ac:dyDescent="0.25">
      <c r="B173" s="256">
        <v>45425</v>
      </c>
      <c r="C173" s="40" t="s">
        <v>1428</v>
      </c>
      <c r="E173" s="213">
        <v>596606.01</v>
      </c>
      <c r="F173" s="213">
        <f t="shared" si="3"/>
        <v>11061787.800000001</v>
      </c>
      <c r="G173" s="213"/>
    </row>
    <row r="174" spans="2:7" x14ac:dyDescent="0.25">
      <c r="B174" s="256">
        <v>45425</v>
      </c>
      <c r="C174" s="40" t="s">
        <v>1428</v>
      </c>
      <c r="E174" s="213">
        <v>514835.37</v>
      </c>
      <c r="F174" s="213">
        <f t="shared" si="3"/>
        <v>10546952.43</v>
      </c>
      <c r="G174" s="213"/>
    </row>
    <row r="175" spans="2:7" x14ac:dyDescent="0.25">
      <c r="B175" s="256">
        <v>45425</v>
      </c>
      <c r="C175" s="40" t="s">
        <v>1428</v>
      </c>
      <c r="E175" s="213">
        <v>74668.2</v>
      </c>
      <c r="F175" s="213">
        <f t="shared" si="3"/>
        <v>10472284.23</v>
      </c>
      <c r="G175" s="213"/>
    </row>
    <row r="176" spans="2:7" x14ac:dyDescent="0.25">
      <c r="C176">
        <v>1817797</v>
      </c>
      <c r="E176" s="213">
        <v>1500</v>
      </c>
      <c r="F176" s="213">
        <f t="shared" si="3"/>
        <v>10470784.23</v>
      </c>
      <c r="G176" s="213"/>
    </row>
    <row r="177" spans="3:7" x14ac:dyDescent="0.25">
      <c r="C177">
        <v>1817798</v>
      </c>
      <c r="E177" s="213">
        <v>39750</v>
      </c>
      <c r="F177" s="213">
        <f t="shared" si="3"/>
        <v>10431034.23</v>
      </c>
      <c r="G177" s="213"/>
    </row>
    <row r="178" spans="3:7" x14ac:dyDescent="0.25">
      <c r="C178">
        <v>1817799</v>
      </c>
      <c r="E178" s="213">
        <v>36562.5</v>
      </c>
      <c r="F178" s="213">
        <f t="shared" si="3"/>
        <v>10394471.73</v>
      </c>
      <c r="G178" s="213"/>
    </row>
    <row r="179" spans="3:7" x14ac:dyDescent="0.25">
      <c r="C179">
        <v>1817800</v>
      </c>
      <c r="E179" s="213">
        <v>91803.57</v>
      </c>
      <c r="F179" s="213">
        <f t="shared" si="3"/>
        <v>10302668.16</v>
      </c>
      <c r="G179" s="213"/>
    </row>
    <row r="180" spans="3:7" x14ac:dyDescent="0.25">
      <c r="C180">
        <v>1830001</v>
      </c>
      <c r="E180" s="213">
        <v>26740.27</v>
      </c>
      <c r="F180" s="213">
        <f t="shared" si="3"/>
        <v>10275927.890000001</v>
      </c>
      <c r="G180" s="213"/>
    </row>
    <row r="181" spans="3:7" x14ac:dyDescent="0.25">
      <c r="C181">
        <v>1830002</v>
      </c>
      <c r="E181" s="213">
        <v>1896</v>
      </c>
      <c r="F181" s="213">
        <f t="shared" si="3"/>
        <v>10274031.890000001</v>
      </c>
      <c r="G181" s="213"/>
    </row>
    <row r="182" spans="3:7" x14ac:dyDescent="0.25">
      <c r="C182">
        <v>1830003</v>
      </c>
      <c r="E182" s="213">
        <v>190611.35</v>
      </c>
      <c r="F182" s="213">
        <f t="shared" si="3"/>
        <v>10083420.539999999</v>
      </c>
      <c r="G182" s="213"/>
    </row>
    <row r="183" spans="3:7" x14ac:dyDescent="0.25">
      <c r="C183">
        <v>1830004</v>
      </c>
      <c r="E183" s="213">
        <v>26074.55</v>
      </c>
      <c r="F183" s="213">
        <f t="shared" si="3"/>
        <v>10057345.99</v>
      </c>
      <c r="G183" s="213"/>
    </row>
    <row r="184" spans="3:7" x14ac:dyDescent="0.25">
      <c r="C184">
        <v>1830005</v>
      </c>
      <c r="E184" s="213">
        <v>1000</v>
      </c>
      <c r="F184" s="213">
        <f t="shared" si="3"/>
        <v>10056345.99</v>
      </c>
      <c r="G184" s="213"/>
    </row>
    <row r="185" spans="3:7" x14ac:dyDescent="0.25">
      <c r="C185">
        <v>1830006</v>
      </c>
      <c r="E185" s="213">
        <v>1000</v>
      </c>
      <c r="F185" s="213">
        <f t="shared" si="3"/>
        <v>10055345.99</v>
      </c>
      <c r="G185" s="213"/>
    </row>
    <row r="186" spans="3:7" x14ac:dyDescent="0.25">
      <c r="C186">
        <v>1830007</v>
      </c>
      <c r="E186" s="213">
        <v>57657.599999999999</v>
      </c>
      <c r="F186" s="213">
        <f t="shared" si="3"/>
        <v>9997688.3900000006</v>
      </c>
      <c r="G186" s="213"/>
    </row>
    <row r="187" spans="3:7" x14ac:dyDescent="0.25">
      <c r="C187">
        <v>1830008</v>
      </c>
      <c r="E187" s="213">
        <v>1000</v>
      </c>
      <c r="F187" s="213">
        <f t="shared" si="3"/>
        <v>9996688.3900000006</v>
      </c>
      <c r="G187" s="213"/>
    </row>
    <row r="188" spans="3:7" x14ac:dyDescent="0.25">
      <c r="C188">
        <v>1830009</v>
      </c>
      <c r="E188" s="213">
        <v>1000</v>
      </c>
      <c r="F188" s="213">
        <f t="shared" si="3"/>
        <v>9995688.3900000006</v>
      </c>
      <c r="G188" s="213"/>
    </row>
    <row r="189" spans="3:7" x14ac:dyDescent="0.25">
      <c r="C189">
        <v>1830010</v>
      </c>
      <c r="E189" s="213">
        <v>26437.5</v>
      </c>
      <c r="F189" s="213">
        <f t="shared" si="3"/>
        <v>9969250.8900000006</v>
      </c>
      <c r="G189" s="213"/>
    </row>
    <row r="190" spans="3:7" x14ac:dyDescent="0.25">
      <c r="C190">
        <v>1830011</v>
      </c>
      <c r="E190" s="213">
        <v>9625.18</v>
      </c>
      <c r="F190" s="213">
        <f t="shared" si="3"/>
        <v>9959625.7100000009</v>
      </c>
      <c r="G190" s="213"/>
    </row>
    <row r="191" spans="3:7" x14ac:dyDescent="0.25">
      <c r="C191">
        <v>1830012</v>
      </c>
      <c r="E191" s="213">
        <v>33030.35</v>
      </c>
      <c r="F191" s="213">
        <f t="shared" si="3"/>
        <v>9926595.3599999994</v>
      </c>
      <c r="G191" s="213"/>
    </row>
    <row r="192" spans="3:7" x14ac:dyDescent="0.25">
      <c r="C192" s="40" t="s">
        <v>1437</v>
      </c>
      <c r="D192" s="213">
        <v>3465590.58</v>
      </c>
      <c r="E192" s="213"/>
      <c r="F192" s="213">
        <f t="shared" si="3"/>
        <v>13392185.939999999</v>
      </c>
      <c r="G192" s="213"/>
    </row>
    <row r="193" spans="3:7" x14ac:dyDescent="0.25">
      <c r="C193" s="40" t="s">
        <v>1428</v>
      </c>
      <c r="E193" s="213">
        <v>1685763.78</v>
      </c>
      <c r="F193" s="213">
        <f t="shared" si="3"/>
        <v>11706422.16</v>
      </c>
      <c r="G193" s="213"/>
    </row>
    <row r="194" spans="3:7" x14ac:dyDescent="0.25">
      <c r="C194" s="40" t="s">
        <v>1428</v>
      </c>
      <c r="E194" s="213">
        <v>1554204.88</v>
      </c>
      <c r="F194" s="213">
        <f t="shared" si="3"/>
        <v>10152217.279999999</v>
      </c>
      <c r="G194" s="213"/>
    </row>
    <row r="195" spans="3:7" x14ac:dyDescent="0.25">
      <c r="C195">
        <v>1830013</v>
      </c>
      <c r="E195" s="213">
        <v>6899.46</v>
      </c>
      <c r="F195" s="213">
        <f t="shared" si="3"/>
        <v>10145317.82</v>
      </c>
      <c r="G195" s="213"/>
    </row>
    <row r="196" spans="3:7" x14ac:dyDescent="0.25">
      <c r="C196">
        <v>1830014</v>
      </c>
      <c r="E196" s="213">
        <v>1750.89</v>
      </c>
      <c r="F196" s="213">
        <f t="shared" si="3"/>
        <v>10143566.93</v>
      </c>
      <c r="G196" s="213"/>
    </row>
    <row r="197" spans="3:7" x14ac:dyDescent="0.25">
      <c r="C197">
        <v>1830015</v>
      </c>
      <c r="E197" s="213">
        <v>426025.35</v>
      </c>
      <c r="F197" s="213">
        <f t="shared" si="3"/>
        <v>9717541.5800000001</v>
      </c>
      <c r="G197" s="213"/>
    </row>
    <row r="198" spans="3:7" x14ac:dyDescent="0.25">
      <c r="C198">
        <v>1830016</v>
      </c>
      <c r="E198" s="213">
        <v>1770</v>
      </c>
      <c r="F198" s="213">
        <f t="shared" si="3"/>
        <v>9715771.5800000001</v>
      </c>
      <c r="G198" s="213"/>
    </row>
    <row r="199" spans="3:7" x14ac:dyDescent="0.25">
      <c r="C199">
        <v>1830017</v>
      </c>
      <c r="E199" s="213">
        <v>2187.56</v>
      </c>
      <c r="F199" s="213">
        <f t="shared" si="3"/>
        <v>9713584.0199999996</v>
      </c>
      <c r="G199" s="213"/>
    </row>
    <row r="200" spans="3:7" x14ac:dyDescent="0.25">
      <c r="C200">
        <v>1830018</v>
      </c>
      <c r="E200" s="213">
        <v>2675.42</v>
      </c>
      <c r="F200" s="213">
        <f t="shared" si="3"/>
        <v>9710908.5999999996</v>
      </c>
      <c r="G200" s="213"/>
    </row>
    <row r="201" spans="3:7" x14ac:dyDescent="0.25">
      <c r="C201">
        <v>1830019</v>
      </c>
      <c r="E201" s="213">
        <v>492.78</v>
      </c>
      <c r="F201" s="213">
        <f t="shared" si="3"/>
        <v>9710415.8200000003</v>
      </c>
      <c r="G201" s="213"/>
    </row>
    <row r="202" spans="3:7" x14ac:dyDescent="0.25">
      <c r="C202">
        <v>1830020</v>
      </c>
      <c r="E202" s="213">
        <v>2121.0500000000002</v>
      </c>
      <c r="F202" s="213">
        <f t="shared" si="3"/>
        <v>9708294.7699999996</v>
      </c>
    </row>
    <row r="203" spans="3:7" x14ac:dyDescent="0.25">
      <c r="C203">
        <v>1830021</v>
      </c>
      <c r="E203" s="213">
        <v>500</v>
      </c>
      <c r="F203" s="213">
        <f t="shared" si="3"/>
        <v>9707794.7699999996</v>
      </c>
    </row>
    <row r="204" spans="3:7" x14ac:dyDescent="0.25">
      <c r="C204">
        <v>1830022</v>
      </c>
      <c r="E204" s="213">
        <v>500</v>
      </c>
      <c r="F204" s="213">
        <f t="shared" si="3"/>
        <v>9707294.7699999996</v>
      </c>
    </row>
    <row r="205" spans="3:7" x14ac:dyDescent="0.25">
      <c r="C205" s="40" t="s">
        <v>1428</v>
      </c>
      <c r="E205" s="213">
        <v>31627.68</v>
      </c>
      <c r="F205" s="213">
        <f t="shared" si="3"/>
        <v>9675667.0899999999</v>
      </c>
    </row>
    <row r="206" spans="3:7" x14ac:dyDescent="0.25">
      <c r="C206" s="40" t="s">
        <v>1428</v>
      </c>
      <c r="E206" s="213">
        <v>80593.73</v>
      </c>
      <c r="F206" s="213">
        <f t="shared" si="3"/>
        <v>9595073.3599999994</v>
      </c>
    </row>
    <row r="207" spans="3:7" x14ac:dyDescent="0.25">
      <c r="C207">
        <v>1830023</v>
      </c>
      <c r="E207" s="213">
        <v>70852.399999999994</v>
      </c>
      <c r="F207" s="213">
        <f t="shared" si="3"/>
        <v>9524220.9600000009</v>
      </c>
    </row>
    <row r="208" spans="3:7" x14ac:dyDescent="0.25">
      <c r="C208">
        <v>1830024</v>
      </c>
      <c r="E208" s="213">
        <v>31453.5</v>
      </c>
      <c r="F208" s="213">
        <f t="shared" si="3"/>
        <v>9492767.4600000009</v>
      </c>
    </row>
    <row r="209" spans="3:6" x14ac:dyDescent="0.25">
      <c r="C209">
        <v>1830025</v>
      </c>
      <c r="E209" s="213">
        <v>52179.5</v>
      </c>
      <c r="F209" s="213">
        <f t="shared" si="3"/>
        <v>9440587.9600000009</v>
      </c>
    </row>
    <row r="210" spans="3:6" x14ac:dyDescent="0.25">
      <c r="C210">
        <v>1830026</v>
      </c>
      <c r="E210" s="213">
        <v>27490.7</v>
      </c>
      <c r="F210" s="213">
        <f t="shared" si="3"/>
        <v>9413097.2599999998</v>
      </c>
    </row>
    <row r="211" spans="3:6" x14ac:dyDescent="0.25">
      <c r="C211">
        <v>1830027</v>
      </c>
      <c r="E211" s="213">
        <v>43645.52</v>
      </c>
      <c r="F211" s="213">
        <f t="shared" si="3"/>
        <v>9369451.7400000002</v>
      </c>
    </row>
    <row r="212" spans="3:6" x14ac:dyDescent="0.25">
      <c r="C212">
        <v>1830028</v>
      </c>
      <c r="E212" s="213">
        <v>10460</v>
      </c>
      <c r="F212" s="213">
        <f t="shared" si="3"/>
        <v>9358991.7400000002</v>
      </c>
    </row>
    <row r="213" spans="3:6" x14ac:dyDescent="0.25">
      <c r="D213">
        <v>50000</v>
      </c>
      <c r="E213" s="213"/>
      <c r="F213" s="213">
        <f t="shared" si="3"/>
        <v>9408991.7400000002</v>
      </c>
    </row>
    <row r="214" spans="3:6" x14ac:dyDescent="0.25">
      <c r="C214">
        <v>1830029</v>
      </c>
      <c r="E214" s="213">
        <v>5750.66</v>
      </c>
      <c r="F214" s="213">
        <f t="shared" si="3"/>
        <v>9403241.0800000001</v>
      </c>
    </row>
    <row r="215" spans="3:6" x14ac:dyDescent="0.25">
      <c r="C215">
        <v>1830030</v>
      </c>
      <c r="E215" s="213">
        <v>33913.22</v>
      </c>
      <c r="F215" s="213">
        <f t="shared" si="3"/>
        <v>9369327.8599999994</v>
      </c>
    </row>
    <row r="216" spans="3:6" x14ac:dyDescent="0.25">
      <c r="C216">
        <v>1830031</v>
      </c>
      <c r="E216" s="213">
        <v>12493.04</v>
      </c>
      <c r="F216" s="213">
        <f t="shared" si="3"/>
        <v>9356834.8200000003</v>
      </c>
    </row>
    <row r="217" spans="3:6" x14ac:dyDescent="0.25">
      <c r="C217">
        <v>1830032</v>
      </c>
      <c r="E217" s="213">
        <v>31772.62</v>
      </c>
      <c r="F217" s="213">
        <f t="shared" si="3"/>
        <v>9325062.1999999993</v>
      </c>
    </row>
    <row r="218" spans="3:6" x14ac:dyDescent="0.25">
      <c r="C218">
        <v>1830033</v>
      </c>
      <c r="E218" s="213">
        <v>16199.66</v>
      </c>
      <c r="F218" s="213">
        <f t="shared" si="3"/>
        <v>9308862.5399999991</v>
      </c>
    </row>
    <row r="219" spans="3:6" x14ac:dyDescent="0.25">
      <c r="C219">
        <v>1830034</v>
      </c>
      <c r="E219" s="213">
        <v>3791.66</v>
      </c>
      <c r="F219" s="213">
        <f t="shared" si="3"/>
        <v>9305070.8800000008</v>
      </c>
    </row>
    <row r="220" spans="3:6" x14ac:dyDescent="0.25">
      <c r="C220">
        <v>1830035</v>
      </c>
      <c r="E220" s="213">
        <v>12247.79</v>
      </c>
      <c r="F220" s="213">
        <f t="shared" ref="F220:F273" si="4">F219+D220-E220</f>
        <v>9292823.0899999999</v>
      </c>
    </row>
    <row r="221" spans="3:6" x14ac:dyDescent="0.25">
      <c r="C221">
        <v>1830036</v>
      </c>
      <c r="E221" s="213">
        <v>13025.34</v>
      </c>
      <c r="F221" s="213">
        <f t="shared" si="4"/>
        <v>9279797.75</v>
      </c>
    </row>
    <row r="222" spans="3:6" x14ac:dyDescent="0.25">
      <c r="C222">
        <v>1830037</v>
      </c>
      <c r="E222" s="213">
        <v>1574.71</v>
      </c>
      <c r="F222" s="213">
        <f t="shared" si="4"/>
        <v>9278223.0399999991</v>
      </c>
    </row>
    <row r="223" spans="3:6" x14ac:dyDescent="0.25">
      <c r="C223">
        <v>1830038</v>
      </c>
      <c r="E223" s="213">
        <v>6500</v>
      </c>
      <c r="F223" s="213">
        <f t="shared" si="4"/>
        <v>9271723.0399999991</v>
      </c>
    </row>
    <row r="224" spans="3:6" x14ac:dyDescent="0.25">
      <c r="C224">
        <v>1830039</v>
      </c>
      <c r="E224" s="213">
        <v>26472.16</v>
      </c>
      <c r="F224" s="213">
        <f t="shared" si="4"/>
        <v>9245250.8800000008</v>
      </c>
    </row>
    <row r="225" spans="3:6" x14ac:dyDescent="0.25">
      <c r="C225">
        <v>1830040</v>
      </c>
      <c r="E225" s="213">
        <v>2865.36</v>
      </c>
      <c r="F225" s="213">
        <f t="shared" si="4"/>
        <v>9242385.5199999996</v>
      </c>
    </row>
    <row r="226" spans="3:6" x14ac:dyDescent="0.25">
      <c r="C226">
        <v>1830041</v>
      </c>
      <c r="E226" s="213">
        <v>17926.28</v>
      </c>
      <c r="F226" s="213">
        <f t="shared" si="4"/>
        <v>9224459.2400000002</v>
      </c>
    </row>
    <row r="227" spans="3:6" x14ac:dyDescent="0.25">
      <c r="C227">
        <v>1830042</v>
      </c>
      <c r="E227" s="213">
        <v>2000</v>
      </c>
      <c r="F227" s="213">
        <f t="shared" si="4"/>
        <v>9222459.2400000002</v>
      </c>
    </row>
    <row r="228" spans="3:6" x14ac:dyDescent="0.25">
      <c r="C228">
        <v>1830043</v>
      </c>
      <c r="E228" s="213">
        <v>12223.02</v>
      </c>
      <c r="F228" s="213">
        <f t="shared" si="4"/>
        <v>9210236.2200000007</v>
      </c>
    </row>
    <row r="229" spans="3:6" x14ac:dyDescent="0.25">
      <c r="C229">
        <v>1830044</v>
      </c>
      <c r="E229" s="213">
        <v>7880.14</v>
      </c>
      <c r="F229" s="213">
        <f t="shared" si="4"/>
        <v>9202356.0800000001</v>
      </c>
    </row>
    <row r="230" spans="3:6" x14ac:dyDescent="0.25">
      <c r="C230">
        <v>1830045</v>
      </c>
      <c r="E230" s="213">
        <v>12198.64</v>
      </c>
      <c r="F230" s="213">
        <f t="shared" si="4"/>
        <v>9190157.4399999995</v>
      </c>
    </row>
    <row r="231" spans="3:6" x14ac:dyDescent="0.25">
      <c r="C231">
        <v>1830046</v>
      </c>
      <c r="E231" s="213">
        <v>16725.77</v>
      </c>
      <c r="F231" s="213">
        <f t="shared" si="4"/>
        <v>9173431.6699999999</v>
      </c>
    </row>
    <row r="232" spans="3:6" x14ac:dyDescent="0.25">
      <c r="C232">
        <v>1830047</v>
      </c>
      <c r="E232" s="213">
        <v>3037.94</v>
      </c>
      <c r="F232" s="213">
        <f t="shared" si="4"/>
        <v>9170393.7300000004</v>
      </c>
    </row>
    <row r="233" spans="3:6" x14ac:dyDescent="0.25">
      <c r="C233">
        <v>1830048</v>
      </c>
      <c r="E233" s="213">
        <v>3000</v>
      </c>
      <c r="F233" s="213">
        <f t="shared" si="4"/>
        <v>9167393.7300000004</v>
      </c>
    </row>
    <row r="234" spans="3:6" x14ac:dyDescent="0.25">
      <c r="C234">
        <v>1830049</v>
      </c>
      <c r="E234" s="213">
        <v>8854.75</v>
      </c>
      <c r="F234" s="213">
        <f t="shared" si="4"/>
        <v>9158538.9800000004</v>
      </c>
    </row>
    <row r="235" spans="3:6" x14ac:dyDescent="0.25">
      <c r="C235">
        <v>1830050</v>
      </c>
      <c r="E235" s="213">
        <v>1000</v>
      </c>
      <c r="F235" s="213">
        <f t="shared" si="4"/>
        <v>9157538.9800000004</v>
      </c>
    </row>
    <row r="236" spans="3:6" x14ac:dyDescent="0.25">
      <c r="C236">
        <v>1830051</v>
      </c>
      <c r="E236" s="213">
        <v>46991.34</v>
      </c>
      <c r="F236" s="213">
        <f t="shared" si="4"/>
        <v>9110547.6400000006</v>
      </c>
    </row>
    <row r="237" spans="3:6" x14ac:dyDescent="0.25">
      <c r="C237">
        <v>1830052</v>
      </c>
      <c r="E237" s="213">
        <v>27000</v>
      </c>
      <c r="F237" s="213">
        <f t="shared" si="4"/>
        <v>9083547.6400000006</v>
      </c>
    </row>
    <row r="238" spans="3:6" x14ac:dyDescent="0.25">
      <c r="C238">
        <v>1830053</v>
      </c>
      <c r="E238" s="213">
        <v>19913.03</v>
      </c>
      <c r="F238" s="213">
        <f t="shared" si="4"/>
        <v>9063634.6099999994</v>
      </c>
    </row>
    <row r="239" spans="3:6" x14ac:dyDescent="0.25">
      <c r="C239">
        <v>1830054</v>
      </c>
      <c r="E239" s="213">
        <v>2650</v>
      </c>
      <c r="F239" s="213">
        <f t="shared" si="4"/>
        <v>9060984.6099999994</v>
      </c>
    </row>
    <row r="240" spans="3:6" x14ac:dyDescent="0.25">
      <c r="C240">
        <v>1830055</v>
      </c>
      <c r="E240" s="213">
        <v>14074.46</v>
      </c>
      <c r="F240" s="213">
        <f t="shared" si="4"/>
        <v>9046910.1500000004</v>
      </c>
    </row>
    <row r="241" spans="3:6" x14ac:dyDescent="0.25">
      <c r="C241">
        <v>1830056</v>
      </c>
      <c r="E241" s="213">
        <v>11033.19</v>
      </c>
      <c r="F241" s="213">
        <f t="shared" si="4"/>
        <v>9035876.9600000009</v>
      </c>
    </row>
    <row r="242" spans="3:6" x14ac:dyDescent="0.25">
      <c r="C242">
        <v>1830057</v>
      </c>
      <c r="E242" s="213">
        <v>2250</v>
      </c>
      <c r="F242" s="213">
        <f t="shared" si="4"/>
        <v>9033626.9600000009</v>
      </c>
    </row>
    <row r="243" spans="3:6" x14ac:dyDescent="0.25">
      <c r="C243">
        <v>1830058</v>
      </c>
      <c r="E243" s="213">
        <v>1487.58</v>
      </c>
      <c r="F243" s="213">
        <f t="shared" si="4"/>
        <v>9032139.3800000008</v>
      </c>
    </row>
    <row r="244" spans="3:6" x14ac:dyDescent="0.25">
      <c r="C244">
        <v>1830059</v>
      </c>
      <c r="E244" s="213">
        <v>19052.79</v>
      </c>
      <c r="F244" s="213">
        <f t="shared" si="4"/>
        <v>9013086.5899999999</v>
      </c>
    </row>
    <row r="245" spans="3:6" x14ac:dyDescent="0.25">
      <c r="C245">
        <v>1830060</v>
      </c>
      <c r="E245" s="213">
        <v>10890.73</v>
      </c>
      <c r="F245" s="213">
        <f t="shared" si="4"/>
        <v>9002195.8599999994</v>
      </c>
    </row>
    <row r="246" spans="3:6" x14ac:dyDescent="0.25">
      <c r="C246">
        <v>1830061</v>
      </c>
      <c r="E246" s="213">
        <v>622.58000000000004</v>
      </c>
      <c r="F246" s="213">
        <f t="shared" si="4"/>
        <v>9001573.2799999993</v>
      </c>
    </row>
    <row r="247" spans="3:6" x14ac:dyDescent="0.25">
      <c r="C247">
        <v>1830062</v>
      </c>
      <c r="E247" s="213">
        <v>18122.32</v>
      </c>
      <c r="F247" s="213">
        <f t="shared" si="4"/>
        <v>8983450.9600000009</v>
      </c>
    </row>
    <row r="248" spans="3:6" x14ac:dyDescent="0.25">
      <c r="C248">
        <v>1830063</v>
      </c>
      <c r="E248">
        <v>24969.3</v>
      </c>
      <c r="F248" s="213">
        <f t="shared" si="4"/>
        <v>8958481.6600000001</v>
      </c>
    </row>
    <row r="249" spans="3:6" x14ac:dyDescent="0.25">
      <c r="C249">
        <v>1830064</v>
      </c>
      <c r="E249">
        <v>872.45</v>
      </c>
      <c r="F249" s="213">
        <f t="shared" si="4"/>
        <v>8957609.2100000009</v>
      </c>
    </row>
    <row r="250" spans="3:6" x14ac:dyDescent="0.25">
      <c r="C250">
        <v>1830065</v>
      </c>
      <c r="E250">
        <v>129579.6</v>
      </c>
      <c r="F250" s="213">
        <f t="shared" si="4"/>
        <v>8828029.6099999994</v>
      </c>
    </row>
    <row r="251" spans="3:6" x14ac:dyDescent="0.25">
      <c r="C251">
        <v>1830066</v>
      </c>
      <c r="E251">
        <v>178070.06</v>
      </c>
      <c r="F251" s="213">
        <f t="shared" si="4"/>
        <v>8649959.5500000007</v>
      </c>
    </row>
    <row r="252" spans="3:6" x14ac:dyDescent="0.25">
      <c r="C252">
        <v>1830067</v>
      </c>
      <c r="E252">
        <v>91314.07</v>
      </c>
      <c r="F252" s="213">
        <f t="shared" si="4"/>
        <v>8558645.4800000004</v>
      </c>
    </row>
    <row r="253" spans="3:6" x14ac:dyDescent="0.25">
      <c r="C253">
        <v>1830068</v>
      </c>
      <c r="E253">
        <v>150030.63</v>
      </c>
      <c r="F253" s="213">
        <f t="shared" si="4"/>
        <v>8408614.8499999996</v>
      </c>
    </row>
    <row r="254" spans="3:6" x14ac:dyDescent="0.25">
      <c r="C254">
        <v>1830069</v>
      </c>
      <c r="E254">
        <v>150831.54999999999</v>
      </c>
      <c r="F254" s="213">
        <f t="shared" si="4"/>
        <v>8257783.2999999998</v>
      </c>
    </row>
    <row r="255" spans="3:6" x14ac:dyDescent="0.25">
      <c r="C255">
        <v>1830070</v>
      </c>
      <c r="E255">
        <v>4537.05</v>
      </c>
      <c r="F255" s="213">
        <f t="shared" si="4"/>
        <v>8253246.25</v>
      </c>
    </row>
    <row r="256" spans="3:6" x14ac:dyDescent="0.25">
      <c r="C256">
        <v>1830071</v>
      </c>
      <c r="E256">
        <v>417502.2</v>
      </c>
      <c r="F256" s="213">
        <f t="shared" si="4"/>
        <v>7835744.0499999998</v>
      </c>
    </row>
    <row r="257" spans="3:6" x14ac:dyDescent="0.25">
      <c r="C257">
        <v>1830072</v>
      </c>
      <c r="E257">
        <v>2405.17</v>
      </c>
      <c r="F257" s="213">
        <f t="shared" si="4"/>
        <v>7833338.8799999999</v>
      </c>
    </row>
    <row r="258" spans="3:6" x14ac:dyDescent="0.25">
      <c r="C258">
        <v>1830073</v>
      </c>
      <c r="E258">
        <v>32313.1</v>
      </c>
      <c r="F258" s="213">
        <f t="shared" si="4"/>
        <v>7801025.7800000003</v>
      </c>
    </row>
    <row r="259" spans="3:6" x14ac:dyDescent="0.25">
      <c r="C259">
        <v>1830074</v>
      </c>
      <c r="E259">
        <v>18091.54</v>
      </c>
      <c r="F259" s="213">
        <f t="shared" si="4"/>
        <v>7782934.2400000002</v>
      </c>
    </row>
    <row r="260" spans="3:6" x14ac:dyDescent="0.25">
      <c r="C260">
        <v>1830075</v>
      </c>
      <c r="E260">
        <v>2154.0700000000002</v>
      </c>
      <c r="F260" s="213">
        <f t="shared" si="4"/>
        <v>7780780.1699999999</v>
      </c>
    </row>
    <row r="261" spans="3:6" x14ac:dyDescent="0.25">
      <c r="C261">
        <v>1830076</v>
      </c>
      <c r="E261">
        <v>18920.05</v>
      </c>
      <c r="F261" s="213">
        <f t="shared" si="4"/>
        <v>7761860.1200000001</v>
      </c>
    </row>
    <row r="262" spans="3:6" x14ac:dyDescent="0.25">
      <c r="C262">
        <v>1830077</v>
      </c>
      <c r="E262">
        <v>57735.3</v>
      </c>
      <c r="F262" s="213">
        <f t="shared" si="4"/>
        <v>7704124.8200000003</v>
      </c>
    </row>
    <row r="263" spans="3:6" x14ac:dyDescent="0.25">
      <c r="C263">
        <v>1830078</v>
      </c>
      <c r="E263">
        <v>5800</v>
      </c>
      <c r="F263" s="213">
        <f t="shared" si="4"/>
        <v>7698324.8200000003</v>
      </c>
    </row>
    <row r="264" spans="3:6" x14ac:dyDescent="0.25">
      <c r="C264">
        <v>1830079</v>
      </c>
      <c r="E264">
        <v>28938.400000000001</v>
      </c>
      <c r="F264" s="213">
        <f t="shared" si="4"/>
        <v>7669386.4199999999</v>
      </c>
    </row>
    <row r="265" spans="3:6" x14ac:dyDescent="0.25">
      <c r="C265">
        <v>1830080</v>
      </c>
      <c r="E265">
        <v>1056.44</v>
      </c>
      <c r="F265" s="213">
        <f t="shared" si="4"/>
        <v>7668329.9800000004</v>
      </c>
    </row>
    <row r="266" spans="3:6" x14ac:dyDescent="0.25">
      <c r="C266">
        <v>1830081</v>
      </c>
      <c r="E266">
        <v>31670</v>
      </c>
      <c r="F266" s="213">
        <f t="shared" si="4"/>
        <v>7636659.9800000004</v>
      </c>
    </row>
    <row r="267" spans="3:6" x14ac:dyDescent="0.25">
      <c r="C267">
        <v>1830082</v>
      </c>
      <c r="E267">
        <v>6899.46</v>
      </c>
      <c r="F267" s="213">
        <f t="shared" si="4"/>
        <v>7629760.5199999996</v>
      </c>
    </row>
    <row r="268" spans="3:6" x14ac:dyDescent="0.25">
      <c r="C268">
        <v>1830083</v>
      </c>
      <c r="E268">
        <v>42191.78</v>
      </c>
      <c r="F268" s="213">
        <f t="shared" si="4"/>
        <v>7587568.7400000002</v>
      </c>
    </row>
    <row r="269" spans="3:6" x14ac:dyDescent="0.25">
      <c r="C269">
        <v>1830084</v>
      </c>
      <c r="E269">
        <v>37404.089999999997</v>
      </c>
      <c r="F269" s="213">
        <f t="shared" si="4"/>
        <v>7550164.6500000004</v>
      </c>
    </row>
    <row r="270" spans="3:6" x14ac:dyDescent="0.25">
      <c r="C270">
        <v>1830085</v>
      </c>
      <c r="E270">
        <v>9625.18</v>
      </c>
      <c r="F270" s="213">
        <f t="shared" si="4"/>
        <v>7540539.4699999997</v>
      </c>
    </row>
    <row r="271" spans="3:6" x14ac:dyDescent="0.25">
      <c r="C271">
        <v>1830086</v>
      </c>
      <c r="E271">
        <v>22276.52</v>
      </c>
      <c r="F271" s="213">
        <f t="shared" si="4"/>
        <v>7518262.9500000002</v>
      </c>
    </row>
    <row r="272" spans="3:6" x14ac:dyDescent="0.25">
      <c r="C272">
        <v>1830087</v>
      </c>
      <c r="E272">
        <v>3600</v>
      </c>
      <c r="F272" s="213">
        <f t="shared" si="4"/>
        <v>7514662.9500000002</v>
      </c>
    </row>
    <row r="273" spans="3:6" x14ac:dyDescent="0.25">
      <c r="C273">
        <v>1830088</v>
      </c>
      <c r="E273">
        <v>20980.68</v>
      </c>
      <c r="F273" s="213">
        <f t="shared" si="4"/>
        <v>7493682.2699999996</v>
      </c>
    </row>
  </sheetData>
  <phoneticPr fontId="44" type="noConversion"/>
  <pageMargins left="0.7" right="0.7" top="0.75" bottom="0.75" header="0.3" footer="0.3"/>
  <pageSetup paperSize="14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42C66-EE36-408F-ACDC-750B6B4DB170}">
  <dimension ref="B4:C18"/>
  <sheetViews>
    <sheetView workbookViewId="0">
      <selection activeCell="G9" sqref="G9"/>
    </sheetView>
  </sheetViews>
  <sheetFormatPr defaultRowHeight="15.75" x14ac:dyDescent="0.25"/>
  <cols>
    <col min="2" max="2" width="6.625" customWidth="1"/>
    <col min="3" max="3" width="14.125" customWidth="1"/>
  </cols>
  <sheetData>
    <row r="4" spans="2:3" x14ac:dyDescent="0.25">
      <c r="B4" t="s">
        <v>33</v>
      </c>
      <c r="C4" t="s">
        <v>48</v>
      </c>
    </row>
    <row r="5" spans="2:3" x14ac:dyDescent="0.25">
      <c r="B5" t="s">
        <v>325</v>
      </c>
      <c r="C5" t="s">
        <v>392</v>
      </c>
    </row>
    <row r="6" spans="2:3" x14ac:dyDescent="0.25">
      <c r="B6" t="s">
        <v>326</v>
      </c>
      <c r="C6" t="s">
        <v>393</v>
      </c>
    </row>
    <row r="7" spans="2:3" x14ac:dyDescent="0.25">
      <c r="B7" t="s">
        <v>486</v>
      </c>
      <c r="C7" t="s">
        <v>394</v>
      </c>
    </row>
    <row r="8" spans="2:3" x14ac:dyDescent="0.25">
      <c r="B8" t="s">
        <v>327</v>
      </c>
      <c r="C8" t="s">
        <v>395</v>
      </c>
    </row>
    <row r="9" spans="2:3" x14ac:dyDescent="0.25">
      <c r="B9" t="s">
        <v>328</v>
      </c>
      <c r="C9" t="s">
        <v>487</v>
      </c>
    </row>
    <row r="10" spans="2:3" x14ac:dyDescent="0.25">
      <c r="B10" t="s">
        <v>488</v>
      </c>
      <c r="C10" t="s">
        <v>489</v>
      </c>
    </row>
    <row r="11" spans="2:3" x14ac:dyDescent="0.25">
      <c r="B11" t="s">
        <v>490</v>
      </c>
      <c r="C11" t="s">
        <v>491</v>
      </c>
    </row>
    <row r="12" spans="2:3" x14ac:dyDescent="0.25">
      <c r="B12" t="s">
        <v>492</v>
      </c>
      <c r="C12" t="s">
        <v>493</v>
      </c>
    </row>
    <row r="13" spans="2:3" x14ac:dyDescent="0.25">
      <c r="B13" t="s">
        <v>34</v>
      </c>
      <c r="C13" t="s">
        <v>396</v>
      </c>
    </row>
    <row r="14" spans="2:3" x14ac:dyDescent="0.25">
      <c r="B14" t="s">
        <v>329</v>
      </c>
      <c r="C14" t="s">
        <v>397</v>
      </c>
    </row>
    <row r="15" spans="2:3" x14ac:dyDescent="0.25">
      <c r="B15" t="s">
        <v>330</v>
      </c>
      <c r="C15" t="s">
        <v>398</v>
      </c>
    </row>
    <row r="16" spans="2:3" x14ac:dyDescent="0.25">
      <c r="B16" t="s">
        <v>331</v>
      </c>
      <c r="C16" t="s">
        <v>399</v>
      </c>
    </row>
    <row r="17" spans="2:3" x14ac:dyDescent="0.25">
      <c r="B17" t="s">
        <v>494</v>
      </c>
      <c r="C17" t="s">
        <v>495</v>
      </c>
    </row>
    <row r="18" spans="2:3" x14ac:dyDescent="0.25">
      <c r="B18" t="s">
        <v>496</v>
      </c>
      <c r="C18" t="s">
        <v>614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User's Guide</vt:lpstr>
      <vt:lpstr>Account</vt:lpstr>
      <vt:lpstr>TB 2013 converted</vt:lpstr>
      <vt:lpstr>Data</vt:lpstr>
      <vt:lpstr>CkDRegister</vt:lpstr>
      <vt:lpstr>Recap</vt:lpstr>
      <vt:lpstr>RADAI-</vt:lpstr>
      <vt:lpstr>JEV Check</vt:lpstr>
      <vt:lpstr>Breakdown of Deposits</vt:lpstr>
      <vt:lpstr>Sheet1</vt:lpstr>
      <vt:lpstr>Sheet2</vt:lpstr>
      <vt:lpstr>Accounts</vt:lpstr>
      <vt:lpstr>Cashier</vt:lpstr>
      <vt:lpstr>Category</vt:lpstr>
      <vt:lpstr>Code</vt:lpstr>
      <vt:lpstr>Office</vt:lpstr>
      <vt:lpstr>CkDRegister!Print_Area</vt:lpstr>
      <vt:lpstr>Data!Print_Area</vt:lpstr>
      <vt:lpstr>'RADAI-'!Print_Area</vt:lpstr>
      <vt:lpstr>CkDRegister!Print_Titles</vt:lpstr>
      <vt:lpstr>Data!Print_Titles</vt:lpstr>
      <vt:lpstr>'RADAI-'!Print_Titles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uaser</dc:creator>
  <cp:lastModifiedBy>NIA PIMO</cp:lastModifiedBy>
  <cp:lastPrinted>2024-08-01T09:22:01Z</cp:lastPrinted>
  <dcterms:created xsi:type="dcterms:W3CDTF">2011-02-14T19:15:21Z</dcterms:created>
  <dcterms:modified xsi:type="dcterms:W3CDTF">2024-08-02T11:14:35Z</dcterms:modified>
</cp:coreProperties>
</file>