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NIA\Desktop\CARP REPORTS AND FILES\CARP REPORTS\CARP MONTHLY REPORTS\EVERY 3RD, 4TH DAY\JEV AND SAODB\2024\1. JANUARY 2024\"/>
    </mc:Choice>
  </mc:AlternateContent>
  <xr:revisionPtr revIDLastSave="0" documentId="13_ncr:1_{7CC0F5F1-707B-4D99-A03B-3C0120F846F0}" xr6:coauthVersionLast="47" xr6:coauthVersionMax="47" xr10:uidLastSave="{00000000-0000-0000-0000-000000000000}"/>
  <bookViews>
    <workbookView xWindow="-120" yWindow="-120" windowWidth="29040" windowHeight="15720" tabRatio="799" firstSheet="1" activeTab="4" xr2:uid="{00000000-000D-0000-FFFF-FFFF00000000}"/>
  </bookViews>
  <sheets>
    <sheet name="User's Guide" sheetId="341" r:id="rId1"/>
    <sheet name="Account" sheetId="2" r:id="rId2"/>
    <sheet name="TB 2013 converted" sheetId="219" state="hidden" r:id="rId3"/>
    <sheet name="Data" sheetId="316" r:id="rId4"/>
    <sheet name="CkDRegister" sheetId="333" r:id="rId5"/>
    <sheet name="Recap" sheetId="335" r:id="rId6"/>
    <sheet name="JEV Check" sheetId="328" r:id="rId7"/>
    <sheet name="Breakdown of Deposits" sheetId="336" r:id="rId8"/>
  </sheets>
  <externalReferences>
    <externalReference r:id="rId9"/>
  </externalReferences>
  <definedNames>
    <definedName name="_xlnm._FilterDatabase" localSheetId="1" hidden="1">Account!$F$1:$G$4</definedName>
    <definedName name="_xlnm._FilterDatabase" localSheetId="7" hidden="1">'Breakdown of Deposits'!$D$6:$D$10</definedName>
    <definedName name="_xlnm._FilterDatabase" localSheetId="4" hidden="1">CkDRegister!$D$17:$D$44</definedName>
    <definedName name="_xlnm._FilterDatabase" localSheetId="3" hidden="1">Data!$A$12:$S$46</definedName>
    <definedName name="a" localSheetId="3">#REF!</definedName>
    <definedName name="a" localSheetId="6">#REF!</definedName>
    <definedName name="a">#REF!</definedName>
    <definedName name="Accounts">Account!$A$1:$C$313</definedName>
    <definedName name="ASDF" localSheetId="3">#REF!</definedName>
    <definedName name="ASDF" localSheetId="6">#REF!</definedName>
    <definedName name="ASDF">#REF!</definedName>
    <definedName name="Cashier">Account!$F$7:$F$11</definedName>
    <definedName name="Category">Account!$F$39:$F$58</definedName>
    <definedName name="CDJ" localSheetId="3">#REF!</definedName>
    <definedName name="CDJ" localSheetId="6">#REF!</definedName>
    <definedName name="CDJ">#REF!</definedName>
    <definedName name="Code">Account!$A$1:$D$313</definedName>
    <definedName name="dfas">#REF!</definedName>
    <definedName name="Office">Account!$G$7:$G$11</definedName>
    <definedName name="_xlnm.Print_Area" localSheetId="3">Data!$A$1:$S$58</definedName>
    <definedName name="_xlnm.Print_Area" localSheetId="5">Recap!$A$1:$N$36</definedName>
    <definedName name="_xlnm.Print_Titles" localSheetId="4">CkDRegister!$1:$19</definedName>
    <definedName name="_xlnm.Print_Titles" localSheetId="3">Data!$1:$12</definedName>
  </definedNames>
  <calcPr calcId="191029" fullPrecision="0"/>
  <pivotCaches>
    <pivotCache cacheId="8" r:id="rId10"/>
    <pivotCache cacheId="9" r:id="rId11"/>
    <pivotCache cacheId="10" r:id="rId12"/>
    <pivotCache cacheId="1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333" l="1" a="1"/>
  <c r="E25" i="333" s="1"/>
  <c r="E34" i="333" a="1"/>
  <c r="E34" i="333" s="1"/>
  <c r="M40" i="333" a="1"/>
  <c r="M40" i="333" s="1"/>
  <c r="J40" i="333" a="1"/>
  <c r="J40" i="333" s="1"/>
  <c r="E40" i="333" a="1"/>
  <c r="E40" i="333" s="1"/>
  <c r="D40" i="333" a="1"/>
  <c r="D40" i="333" s="1"/>
  <c r="C40" i="333"/>
  <c r="M41" i="333" a="1"/>
  <c r="M41" i="333" s="1"/>
  <c r="D41" i="333" a="1"/>
  <c r="D41" i="333" s="1"/>
  <c r="E41" i="333" a="1"/>
  <c r="E41" i="333" s="1"/>
  <c r="C41" i="333"/>
  <c r="M29" i="316" l="1"/>
  <c r="L29" i="316" s="1"/>
  <c r="M28" i="316"/>
  <c r="L28" i="316" s="1"/>
  <c r="M27" i="316"/>
  <c r="L27" i="316" s="1"/>
  <c r="M26" i="316"/>
  <c r="L26" i="316" s="1"/>
  <c r="M25" i="316"/>
  <c r="L25" i="316" s="1"/>
  <c r="M24" i="316"/>
  <c r="L24" i="316" s="1"/>
  <c r="M23" i="316"/>
  <c r="L23" i="316" s="1"/>
  <c r="A13" i="333" l="1"/>
  <c r="M42" i="316" l="1"/>
  <c r="L42" i="316" s="1"/>
  <c r="M41" i="316"/>
  <c r="L41" i="316" s="1"/>
  <c r="M40" i="316"/>
  <c r="L40" i="316" s="1"/>
  <c r="M39" i="316"/>
  <c r="L39" i="316" s="1"/>
  <c r="M38" i="316"/>
  <c r="L38" i="316" s="1"/>
  <c r="M37" i="316"/>
  <c r="L37" i="316" s="1"/>
  <c r="M36" i="316"/>
  <c r="L36" i="316" s="1"/>
  <c r="M35" i="316"/>
  <c r="L35" i="316" s="1"/>
  <c r="M34" i="316"/>
  <c r="L34" i="316" s="1"/>
  <c r="M33" i="316"/>
  <c r="L33" i="316" s="1"/>
  <c r="M32" i="316"/>
  <c r="L32" i="316" s="1"/>
  <c r="M31" i="316"/>
  <c r="L31" i="316" s="1"/>
  <c r="M30" i="316"/>
  <c r="L30" i="316" s="1"/>
  <c r="M22" i="316"/>
  <c r="L22" i="316" s="1"/>
  <c r="M21" i="316"/>
  <c r="L21" i="316" s="1"/>
  <c r="M20" i="316"/>
  <c r="L20" i="316" s="1"/>
  <c r="M19" i="316"/>
  <c r="L19" i="316" s="1"/>
  <c r="M18" i="316"/>
  <c r="L18" i="316" s="1"/>
  <c r="M17" i="316"/>
  <c r="L17" i="316" s="1"/>
  <c r="M16" i="316"/>
  <c r="L16" i="316" s="1"/>
  <c r="M15" i="316"/>
  <c r="L15" i="316" s="1"/>
  <c r="S13" i="316" l="1"/>
  <c r="S14" i="316" s="1"/>
  <c r="S15" i="316" s="1"/>
  <c r="S16" i="316" s="1"/>
  <c r="S17" i="316" s="1"/>
  <c r="S18" i="316" s="1"/>
  <c r="S19" i="316" s="1"/>
  <c r="S20" i="316" s="1"/>
  <c r="S21" i="316" s="1"/>
  <c r="S22" i="316" s="1"/>
  <c r="S23" i="316" s="1"/>
  <c r="S24" i="316" s="1"/>
  <c r="S25" i="316" s="1"/>
  <c r="S26" i="316" s="1"/>
  <c r="S27" i="316" s="1"/>
  <c r="S28" i="316" s="1"/>
  <c r="S29" i="316" s="1"/>
  <c r="S30" i="316" s="1"/>
  <c r="S31" i="316" s="1"/>
  <c r="S32" i="316" s="1"/>
  <c r="S33" i="316" s="1"/>
  <c r="S34" i="316" s="1"/>
  <c r="S35" i="316" s="1"/>
  <c r="S36" i="316" s="1"/>
  <c r="S37" i="316" s="1"/>
  <c r="S38" i="316" s="1"/>
  <c r="S39" i="316" s="1"/>
  <c r="S40" i="316" s="1"/>
  <c r="S41" i="316" s="1"/>
  <c r="S42" i="316" s="1"/>
  <c r="S43" i="316" s="1"/>
  <c r="S44" i="316" s="1"/>
  <c r="S45" i="316" s="1"/>
  <c r="S46" i="316" s="1"/>
  <c r="M14" i="316"/>
  <c r="L14" i="316" s="1"/>
  <c r="M45" i="316"/>
  <c r="M44" i="316"/>
  <c r="M43" i="316"/>
  <c r="P47" i="316" l="1"/>
  <c r="O47" i="316"/>
  <c r="E27" i="333" l="1"/>
  <c r="E26" i="333" l="1" a="1"/>
  <c r="E26" i="333" s="1"/>
  <c r="M46" i="316"/>
  <c r="L46" i="316" s="1"/>
  <c r="M13" i="316" l="1"/>
  <c r="N40" i="333" l="1" a="1"/>
  <c r="N40" i="333" s="1"/>
  <c r="K40" i="333" a="1"/>
  <c r="K40" i="333" s="1"/>
  <c r="N41" i="333" a="1"/>
  <c r="N41" i="333" s="1"/>
  <c r="L13" i="316"/>
  <c r="D25" i="333" a="1"/>
  <c r="D25" i="333" s="1"/>
  <c r="D26" i="333" a="1"/>
  <c r="D26" i="333" s="1"/>
  <c r="D27" i="333" a="1"/>
  <c r="D27" i="333" s="1"/>
  <c r="D28" i="333" a="1"/>
  <c r="D28" i="333" s="1"/>
  <c r="E28" i="333" a="1"/>
  <c r="E28" i="333" s="1"/>
  <c r="D22" i="333" a="1"/>
  <c r="D22" i="333" s="1"/>
  <c r="E22" i="333" a="1"/>
  <c r="E22" i="333" s="1"/>
  <c r="D23" i="333" a="1"/>
  <c r="D23" i="333" s="1"/>
  <c r="E23" i="333" a="1"/>
  <c r="E23" i="333" s="1"/>
  <c r="D24" i="333" a="1"/>
  <c r="D24" i="333" s="1"/>
  <c r="E24" i="333" a="1"/>
  <c r="E24" i="333" s="1"/>
  <c r="D33" i="333" a="1"/>
  <c r="D33" i="333" s="1"/>
  <c r="D34" i="333" a="1"/>
  <c r="D34" i="333" s="1"/>
  <c r="E42" i="333" a="1"/>
  <c r="E42" i="333" s="1"/>
  <c r="E39" i="333" a="1"/>
  <c r="E39" i="333" s="1"/>
  <c r="E38" i="333" a="1"/>
  <c r="E38" i="333" s="1"/>
  <c r="E37" i="333" a="1"/>
  <c r="E37" i="333" s="1"/>
  <c r="E36" i="333" a="1"/>
  <c r="E36" i="333" s="1"/>
  <c r="E35" i="333" a="1"/>
  <c r="E35" i="333" s="1"/>
  <c r="E33" i="333" a="1"/>
  <c r="E33" i="333" s="1"/>
  <c r="E32" i="333" a="1"/>
  <c r="E32" i="333" s="1"/>
  <c r="E31" i="333" a="1"/>
  <c r="E31" i="333" s="1"/>
  <c r="E30" i="333" a="1"/>
  <c r="E30" i="333" s="1"/>
  <c r="E29" i="333" a="1"/>
  <c r="E29" i="333" s="1"/>
  <c r="D42" i="333" a="1"/>
  <c r="D42" i="333" s="1"/>
  <c r="D39" i="333" a="1"/>
  <c r="D39" i="333" s="1"/>
  <c r="D38" i="333" a="1"/>
  <c r="D38" i="333" s="1"/>
  <c r="D37" i="333" a="1"/>
  <c r="D37" i="333" s="1"/>
  <c r="D36" i="333" a="1"/>
  <c r="D36" i="333" s="1"/>
  <c r="D35" i="333" a="1"/>
  <c r="D35" i="333" s="1"/>
  <c r="D32" i="333" a="1"/>
  <c r="D32" i="333" s="1"/>
  <c r="D31" i="333" a="1"/>
  <c r="D31" i="333" s="1"/>
  <c r="D30" i="333" a="1"/>
  <c r="D30" i="333" s="1"/>
  <c r="D29" i="333" a="1"/>
  <c r="D29" i="333" s="1"/>
  <c r="C22" i="333" l="1"/>
  <c r="C23" i="333" s="1"/>
  <c r="C24" i="333" s="1"/>
  <c r="C25" i="333" s="1"/>
  <c r="C26" i="333" s="1"/>
  <c r="O26" i="333" s="1" a="1"/>
  <c r="O26" i="333" s="1"/>
  <c r="J25" i="333" l="1" a="1"/>
  <c r="J25" i="333" s="1"/>
  <c r="J23" i="333" a="1"/>
  <c r="J23" i="333" s="1"/>
  <c r="C27" i="333"/>
  <c r="J26" i="333" a="1"/>
  <c r="J26" i="333" s="1"/>
  <c r="C28" i="333" l="1"/>
  <c r="J28" i="333" s="1" a="1"/>
  <c r="J28" i="333" s="1"/>
  <c r="A56" i="328"/>
  <c r="A55" i="328"/>
  <c r="C29" i="333" l="1"/>
  <c r="C30" i="333" s="1"/>
  <c r="C31" i="333" s="1"/>
  <c r="C32" i="333" s="1"/>
  <c r="C33" i="333" s="1"/>
  <c r="C34" i="333" s="1"/>
  <c r="C35" i="333" s="1"/>
  <c r="C36" i="333" s="1"/>
  <c r="C37" i="333" s="1"/>
  <c r="C38" i="333" s="1"/>
  <c r="C39" i="333" s="1"/>
  <c r="C42" i="333" s="1"/>
  <c r="K23" i="333" a="1"/>
  <c r="K23" i="333" s="1"/>
  <c r="K25" i="333" a="1"/>
  <c r="K25" i="333" s="1"/>
  <c r="P26" i="333" a="1"/>
  <c r="P26" i="333" s="1"/>
  <c r="K28" i="333" a="1"/>
  <c r="K28" i="333" s="1"/>
  <c r="J24" i="333" l="1" a="1"/>
  <c r="J24" i="333" s="1"/>
  <c r="K24" i="333" s="1" a="1"/>
  <c r="K24" i="333" s="1"/>
  <c r="M22" i="333" a="1"/>
  <c r="M22" i="333" s="1"/>
  <c r="N22" i="333" s="1" a="1"/>
  <c r="N22" i="333" s="1"/>
  <c r="D20" i="333"/>
  <c r="M42" i="333" a="1"/>
  <c r="M42" i="333" s="1"/>
  <c r="O25" i="333" l="1" a="1"/>
  <c r="O25" i="333" s="1"/>
  <c r="P25" i="333" s="1" a="1"/>
  <c r="P25" i="333" s="1"/>
  <c r="K26" i="333" a="1"/>
  <c r="K26" i="333" s="1"/>
  <c r="M32" i="333" a="1"/>
  <c r="M32" i="333" s="1"/>
  <c r="O27" i="333" a="1"/>
  <c r="O27" i="333" s="1"/>
  <c r="P27" i="333" s="1" a="1"/>
  <c r="P27" i="333" s="1"/>
  <c r="J29" i="333" l="1" a="1"/>
  <c r="J29" i="333" s="1"/>
  <c r="B17" i="336"/>
  <c r="B16" i="336"/>
  <c r="J30" i="333" l="1" a="1"/>
  <c r="J30" i="333" s="1"/>
  <c r="O30" i="333" a="1"/>
  <c r="O30" i="333" s="1"/>
  <c r="B5" i="335"/>
  <c r="B4" i="335"/>
  <c r="A2" i="335"/>
  <c r="J32" i="333" l="1" a="1"/>
  <c r="J32" i="333" s="1"/>
  <c r="O31" i="333" a="1"/>
  <c r="O31" i="333" s="1"/>
  <c r="K29" i="333" l="1" a="1"/>
  <c r="K29" i="333" s="1"/>
  <c r="K30" i="333" a="1"/>
  <c r="K30" i="333" s="1"/>
  <c r="P31" i="333" a="1"/>
  <c r="P31" i="333" s="1"/>
  <c r="P30" i="333" a="1"/>
  <c r="P30" i="333" s="1"/>
  <c r="K32" i="333" a="1"/>
  <c r="K32" i="333" s="1"/>
  <c r="N32" i="333" a="1"/>
  <c r="N32" i="333" s="1"/>
  <c r="E45" i="328"/>
  <c r="E44" i="328"/>
  <c r="E43" i="328"/>
  <c r="E42" i="328"/>
  <c r="E41" i="328"/>
  <c r="E40" i="328"/>
  <c r="E39" i="328"/>
  <c r="E38" i="328"/>
  <c r="E37" i="328"/>
  <c r="E36" i="328"/>
  <c r="E35" i="328"/>
  <c r="E34" i="328"/>
  <c r="E33" i="328"/>
  <c r="E32" i="328"/>
  <c r="E31" i="328"/>
  <c r="E30" i="328"/>
  <c r="E29" i="328"/>
  <c r="E28" i="328"/>
  <c r="E27" i="328"/>
  <c r="E26" i="328"/>
  <c r="E25" i="328"/>
  <c r="E24" i="328"/>
  <c r="E23" i="328"/>
  <c r="E22" i="328"/>
  <c r="E21" i="328"/>
  <c r="E20" i="328"/>
  <c r="E19" i="328"/>
  <c r="E18" i="328"/>
  <c r="E17" i="328"/>
  <c r="E16" i="328"/>
  <c r="E15" i="328"/>
  <c r="E14" i="328"/>
  <c r="E13" i="328"/>
  <c r="J33" i="333" l="1" a="1"/>
  <c r="J33" i="333" s="1"/>
  <c r="K33" i="333" s="1" a="1"/>
  <c r="K33" i="333" s="1"/>
  <c r="M33" i="333" a="1"/>
  <c r="M33" i="333" s="1"/>
  <c r="N33" i="333" s="1" a="1"/>
  <c r="N33" i="333" s="1"/>
  <c r="M34" i="333" a="1"/>
  <c r="M34" i="333" s="1"/>
  <c r="N34" i="333" l="1" a="1"/>
  <c r="N34" i="333" s="1"/>
  <c r="N49" i="328"/>
  <c r="N45" i="328"/>
  <c r="N41" i="328"/>
  <c r="N37" i="328"/>
  <c r="N33" i="328"/>
  <c r="N29" i="328"/>
  <c r="N25" i="328"/>
  <c r="N21" i="328"/>
  <c r="N17" i="328"/>
  <c r="N13" i="328"/>
  <c r="M47" i="328"/>
  <c r="M43" i="328"/>
  <c r="M39" i="328"/>
  <c r="M35" i="328"/>
  <c r="M31" i="328"/>
  <c r="M27" i="328"/>
  <c r="M23" i="328"/>
  <c r="M19" i="328"/>
  <c r="M15" i="328"/>
  <c r="N47" i="328"/>
  <c r="N43" i="328"/>
  <c r="N39" i="328"/>
  <c r="N31" i="328"/>
  <c r="N23" i="328"/>
  <c r="N15" i="328"/>
  <c r="M45" i="328"/>
  <c r="M37" i="328"/>
  <c r="M29" i="328"/>
  <c r="M21" i="328"/>
  <c r="M13" i="328"/>
  <c r="N50" i="328"/>
  <c r="N46" i="328"/>
  <c r="N42" i="328"/>
  <c r="N38" i="328"/>
  <c r="N34" i="328"/>
  <c r="N26" i="328"/>
  <c r="N22" i="328"/>
  <c r="N14" i="328"/>
  <c r="M44" i="328"/>
  <c r="M36" i="328"/>
  <c r="M28" i="328"/>
  <c r="M20" i="328"/>
  <c r="N48" i="328"/>
  <c r="N44" i="328"/>
  <c r="N40" i="328"/>
  <c r="N36" i="328"/>
  <c r="N32" i="328"/>
  <c r="N28" i="328"/>
  <c r="N24" i="328"/>
  <c r="N20" i="328"/>
  <c r="N16" i="328"/>
  <c r="M50" i="328"/>
  <c r="M46" i="328"/>
  <c r="M42" i="328"/>
  <c r="M38" i="328"/>
  <c r="M34" i="328"/>
  <c r="M30" i="328"/>
  <c r="M26" i="328"/>
  <c r="M22" i="328"/>
  <c r="M18" i="328"/>
  <c r="M14" i="328"/>
  <c r="N35" i="328"/>
  <c r="N27" i="328"/>
  <c r="N19" i="328"/>
  <c r="M49" i="328"/>
  <c r="M41" i="328"/>
  <c r="M33" i="328"/>
  <c r="M25" i="328"/>
  <c r="M17" i="328"/>
  <c r="N30" i="328"/>
  <c r="N18" i="328"/>
  <c r="M48" i="328"/>
  <c r="M40" i="328"/>
  <c r="M32" i="328"/>
  <c r="M24" i="328"/>
  <c r="M16" i="328"/>
  <c r="M35" i="333" l="1" a="1"/>
  <c r="M35" i="333" s="1"/>
  <c r="N35" i="333" s="1" a="1"/>
  <c r="N35" i="333" s="1"/>
  <c r="J35" i="333" a="1"/>
  <c r="J35" i="333" s="1"/>
  <c r="K35" i="333" s="1" a="1"/>
  <c r="K35" i="333" s="1"/>
  <c r="A2" i="328"/>
  <c r="O56" i="328"/>
  <c r="O55" i="328"/>
  <c r="J56" i="328"/>
  <c r="J55" i="328"/>
  <c r="G56" i="328"/>
  <c r="G55" i="328"/>
  <c r="D10" i="336"/>
  <c r="B4" i="336"/>
  <c r="B3" i="336"/>
  <c r="B2" i="336"/>
  <c r="L21" i="333" l="1"/>
  <c r="I21" i="333"/>
  <c r="I43" i="333"/>
  <c r="M36" i="333" a="1"/>
  <c r="M36" i="333" s="1"/>
  <c r="N36" i="333" s="1" a="1"/>
  <c r="N36" i="333" s="1"/>
  <c r="M37" i="333" l="1" a="1"/>
  <c r="M37" i="333" s="1"/>
  <c r="N37" i="333" s="1" a="1"/>
  <c r="N37" i="333" s="1"/>
  <c r="R35" i="328"/>
  <c r="O35" i="328"/>
  <c r="O34" i="328"/>
  <c r="R34" i="328"/>
  <c r="R33" i="328"/>
  <c r="O33" i="328"/>
  <c r="R32" i="328"/>
  <c r="O32" i="328"/>
  <c r="R31" i="328"/>
  <c r="O31" i="328"/>
  <c r="R30" i="328"/>
  <c r="O30" i="328"/>
  <c r="R29" i="328"/>
  <c r="O29" i="328"/>
  <c r="R28" i="328"/>
  <c r="O28" i="328"/>
  <c r="R27" i="328"/>
  <c r="O27" i="328"/>
  <c r="R26" i="328"/>
  <c r="O26" i="328"/>
  <c r="M38" i="333" l="1" a="1"/>
  <c r="M38" i="333" s="1"/>
  <c r="N38" i="333" s="1" a="1"/>
  <c r="N38" i="333" s="1"/>
  <c r="M39" i="333" l="1" a="1"/>
  <c r="M39" i="333" s="1"/>
  <c r="N39" i="333" s="1" a="1"/>
  <c r="N39" i="333" s="1"/>
  <c r="B14" i="333"/>
  <c r="O42" i="333" l="1" a="1"/>
  <c r="O42" i="333" s="1"/>
  <c r="P42" i="333" s="1" a="1"/>
  <c r="P42" i="333" s="1"/>
  <c r="N42" i="333" a="1"/>
  <c r="N42" i="333" s="1"/>
  <c r="R50" i="328"/>
  <c r="O50" i="328"/>
  <c r="R49" i="328"/>
  <c r="O49" i="328"/>
  <c r="R48" i="328"/>
  <c r="O48" i="328"/>
  <c r="R47" i="328"/>
  <c r="O47" i="328"/>
  <c r="R46" i="328"/>
  <c r="O46" i="328"/>
  <c r="R45" i="328"/>
  <c r="O45" i="328"/>
  <c r="R44" i="328"/>
  <c r="O44" i="328"/>
  <c r="R43" i="328"/>
  <c r="O43" i="328"/>
  <c r="R42" i="328"/>
  <c r="O42" i="328"/>
  <c r="R41" i="328"/>
  <c r="O41" i="328"/>
  <c r="R40" i="328"/>
  <c r="O40" i="328"/>
  <c r="R39" i="328"/>
  <c r="O39" i="328"/>
  <c r="R38" i="328"/>
  <c r="O38" i="328"/>
  <c r="R37" i="328"/>
  <c r="O37" i="328"/>
  <c r="R36" i="328"/>
  <c r="O36" i="328"/>
  <c r="R25" i="328"/>
  <c r="O25" i="328"/>
  <c r="R24" i="328"/>
  <c r="O24" i="328"/>
  <c r="R23" i="328"/>
  <c r="O23" i="328"/>
  <c r="R22" i="328"/>
  <c r="O22" i="328"/>
  <c r="R21" i="328"/>
  <c r="O21" i="328"/>
  <c r="R20" i="328"/>
  <c r="O20" i="328"/>
  <c r="R19" i="328"/>
  <c r="O19" i="328"/>
  <c r="R18" i="328"/>
  <c r="O18" i="328"/>
  <c r="R17" i="328"/>
  <c r="O17" i="328"/>
  <c r="R16" i="328"/>
  <c r="O16" i="328"/>
  <c r="R15" i="328"/>
  <c r="O15" i="328"/>
  <c r="R14" i="328"/>
  <c r="O14" i="328"/>
  <c r="R13" i="328"/>
  <c r="O13" i="328"/>
  <c r="E11" i="328"/>
  <c r="S3" i="328"/>
  <c r="O51" i="328" l="1"/>
  <c r="R51" i="328"/>
  <c r="I47" i="328"/>
  <c r="A11" i="328" l="1"/>
  <c r="Q1" i="328"/>
  <c r="B15" i="333" l="1"/>
  <c r="H19" i="219"/>
  <c r="G19" i="219"/>
  <c r="F19" i="219"/>
  <c r="E19" i="219"/>
  <c r="I18" i="219"/>
  <c r="C18" i="219"/>
  <c r="A18" i="219"/>
  <c r="I17" i="219"/>
  <c r="C17" i="219"/>
  <c r="A17" i="219"/>
  <c r="I16" i="219"/>
  <c r="C16" i="219"/>
  <c r="A16" i="219"/>
  <c r="I15" i="219"/>
  <c r="C15" i="219"/>
  <c r="A15" i="219"/>
  <c r="I14" i="219"/>
  <c r="C14" i="219"/>
  <c r="A14" i="219"/>
  <c r="I13" i="219"/>
  <c r="C13" i="219"/>
  <c r="A13" i="219"/>
  <c r="D12" i="219"/>
  <c r="C12" i="219"/>
  <c r="A12" i="219"/>
  <c r="D11" i="219"/>
  <c r="C11" i="219"/>
  <c r="A11" i="219"/>
  <c r="D10" i="219"/>
  <c r="C10" i="219"/>
  <c r="A10" i="219"/>
  <c r="D9" i="219"/>
  <c r="C9" i="219"/>
  <c r="A9" i="219"/>
  <c r="A6" i="219"/>
  <c r="D19" i="219" l="1"/>
  <c r="I19" i="219"/>
  <c r="A22" i="333" l="1" a="1"/>
  <c r="A22" i="333" s="1"/>
  <c r="I13" i="316"/>
  <c r="I14" i="316" s="1"/>
  <c r="O22" i="333" l="1" a="1"/>
  <c r="O22" i="333" s="1"/>
  <c r="P22" i="333" s="1" a="1"/>
  <c r="P22" i="333" s="1"/>
  <c r="J22" i="333" a="1"/>
  <c r="J22" i="333" s="1"/>
  <c r="K22" i="333" s="1" a="1"/>
  <c r="K22" i="333" s="1"/>
  <c r="Q22" i="333" l="1"/>
  <c r="L22" i="333"/>
  <c r="L23" i="333" s="1"/>
  <c r="L24" i="333" s="1"/>
  <c r="L25" i="333" s="1"/>
  <c r="L26" i="333" s="1"/>
  <c r="A27" i="333" a="1"/>
  <c r="A27" i="333" s="1"/>
  <c r="A26" i="333" a="1"/>
  <c r="A26" i="333" s="1"/>
  <c r="A25" i="333" a="1"/>
  <c r="A25" i="333" s="1"/>
  <c r="A23" i="333" a="1"/>
  <c r="A23" i="333" s="1"/>
  <c r="A24" i="333" a="1"/>
  <c r="A24" i="333" s="1"/>
  <c r="I15" i="316"/>
  <c r="I16" i="316" s="1"/>
  <c r="I17" i="316" l="1"/>
  <c r="I18" i="316" s="1"/>
  <c r="M24" i="333" s="1" a="1"/>
  <c r="M24" i="333" s="1"/>
  <c r="N24" i="333" s="1" a="1"/>
  <c r="N24" i="333" s="1"/>
  <c r="O23" i="333" a="1"/>
  <c r="O23" i="333" s="1"/>
  <c r="P23" i="333" s="1" a="1"/>
  <c r="P23" i="333" s="1"/>
  <c r="O24" i="333" a="1"/>
  <c r="O24" i="333" s="1"/>
  <c r="P24" i="333" s="1" a="1"/>
  <c r="P24" i="333" s="1"/>
  <c r="M23" i="333" a="1"/>
  <c r="M23" i="333" s="1"/>
  <c r="N23" i="333" s="1" a="1"/>
  <c r="N23" i="333" s="1"/>
  <c r="Q23" i="333" l="1"/>
  <c r="Q24" i="333" s="1"/>
  <c r="I19" i="316"/>
  <c r="I20" i="316" l="1"/>
  <c r="I21" i="316" s="1"/>
  <c r="I22" i="316" s="1"/>
  <c r="M25" i="333" a="1"/>
  <c r="M25" i="333" s="1"/>
  <c r="N25" i="333" s="1" a="1"/>
  <c r="N25" i="333" s="1"/>
  <c r="M26" i="333" a="1"/>
  <c r="M26" i="333" s="1"/>
  <c r="N26" i="333" s="1" a="1"/>
  <c r="N26" i="333" s="1"/>
  <c r="J27" i="333" a="1"/>
  <c r="J27" i="333" s="1"/>
  <c r="K27" i="333" s="1" a="1"/>
  <c r="K27" i="333" s="1"/>
  <c r="M27" i="333" l="1" a="1"/>
  <c r="M27" i="333" s="1"/>
  <c r="N27" i="333" s="1" a="1"/>
  <c r="N27" i="333" s="1"/>
  <c r="Q25" i="333"/>
  <c r="Q26" i="333" s="1"/>
  <c r="L27" i="333"/>
  <c r="L28" i="333" s="1"/>
  <c r="L29" i="333" s="1"/>
  <c r="L30" i="333" s="1"/>
  <c r="Q27" i="333" l="1"/>
  <c r="A31" i="333" a="1"/>
  <c r="A31" i="333" s="1"/>
  <c r="A30" i="333" a="1"/>
  <c r="A30" i="333" s="1"/>
  <c r="A29" i="333" a="1"/>
  <c r="A29" i="333" s="1"/>
  <c r="A28" i="333" a="1"/>
  <c r="A28" i="333" s="1"/>
  <c r="I23" i="316"/>
  <c r="I24" i="316" s="1"/>
  <c r="I25" i="316" l="1"/>
  <c r="I26" i="316" s="1"/>
  <c r="M28" i="333" a="1"/>
  <c r="M28" i="333" s="1"/>
  <c r="N28" i="333" s="1" a="1"/>
  <c r="N28" i="333" s="1"/>
  <c r="O29" i="333" a="1"/>
  <c r="O29" i="333" s="1"/>
  <c r="P29" i="333" s="1" a="1"/>
  <c r="P29" i="333" s="1"/>
  <c r="O28" i="333" a="1"/>
  <c r="O28" i="333" s="1"/>
  <c r="P28" i="333" s="1" a="1"/>
  <c r="P28" i="333" s="1"/>
  <c r="I27" i="316" l="1"/>
  <c r="I28" i="316" s="1"/>
  <c r="I29" i="316" s="1"/>
  <c r="M29" i="333" a="1"/>
  <c r="M29" i="333" s="1"/>
  <c r="N29" i="333" s="1" a="1"/>
  <c r="N29" i="333" s="1"/>
  <c r="M30" i="333" a="1"/>
  <c r="M30" i="333" s="1"/>
  <c r="N30" i="333" s="1" a="1"/>
  <c r="N30" i="333" s="1"/>
  <c r="M31" i="333" a="1"/>
  <c r="M31" i="333" s="1"/>
  <c r="N31" i="333" s="1" a="1"/>
  <c r="N31" i="333" s="1"/>
  <c r="J31" i="333" a="1"/>
  <c r="J31" i="333" s="1"/>
  <c r="K31" i="333" s="1" a="1"/>
  <c r="K31" i="333" s="1"/>
  <c r="Q28" i="333"/>
  <c r="N43" i="333" l="1"/>
  <c r="Q29" i="333"/>
  <c r="Q30" i="333" s="1"/>
  <c r="Q31" i="333" s="1"/>
  <c r="L31" i="333"/>
  <c r="L32" i="333" s="1"/>
  <c r="L33" i="333" s="1"/>
  <c r="A42" i="333" a="1"/>
  <c r="A42" i="333" s="1"/>
  <c r="I46" i="316"/>
  <c r="I39" i="316"/>
  <c r="I40" i="316" s="1"/>
  <c r="A38" i="333" a="1"/>
  <c r="A38" i="333" s="1"/>
  <c r="A37" i="333" a="1"/>
  <c r="A37" i="333" s="1"/>
  <c r="I37" i="316"/>
  <c r="I38" i="316" s="1"/>
  <c r="A40" i="333" a="1"/>
  <c r="A40" i="333" s="1"/>
  <c r="A41" i="333" a="1"/>
  <c r="A41" i="333" s="1"/>
  <c r="I43" i="316"/>
  <c r="I44" i="316" s="1"/>
  <c r="I45" i="316" s="1"/>
  <c r="A33" i="333" a="1"/>
  <c r="A33" i="333" s="1"/>
  <c r="A34" i="333" a="1"/>
  <c r="A34" i="333" s="1"/>
  <c r="A32" i="333" a="1"/>
  <c r="A32" i="333" s="1"/>
  <c r="I41" i="316"/>
  <c r="I42" i="316" s="1"/>
  <c r="A39" i="333" a="1"/>
  <c r="A39" i="333" s="1"/>
  <c r="I30" i="316"/>
  <c r="O32" i="333" s="1" a="1"/>
  <c r="O32" i="333" s="1"/>
  <c r="P32" i="333" s="1" a="1"/>
  <c r="P32" i="333" s="1"/>
  <c r="I34" i="316"/>
  <c r="I35" i="316" s="1"/>
  <c r="I36" i="316" s="1"/>
  <c r="A36" i="333" a="1"/>
  <c r="A36" i="333" s="1"/>
  <c r="A35" i="333" a="1"/>
  <c r="A35" i="333" s="1"/>
  <c r="Q32" i="333" l="1"/>
  <c r="I31" i="316"/>
  <c r="I32" i="316" l="1"/>
  <c r="O33" i="333" a="1"/>
  <c r="O33" i="333" s="1"/>
  <c r="P33" i="333" s="1" a="1"/>
  <c r="P33" i="333" s="1"/>
  <c r="I33" i="316" l="1"/>
  <c r="J39" i="333" s="1" a="1"/>
  <c r="J39" i="333" s="1"/>
  <c r="K39" i="333" s="1" a="1"/>
  <c r="K39" i="333" s="1"/>
  <c r="J41" i="333" a="1"/>
  <c r="J41" i="333" s="1"/>
  <c r="K41" i="333" s="1" a="1"/>
  <c r="K41" i="333" s="1"/>
  <c r="O37" i="333" a="1"/>
  <c r="O37" i="333" s="1"/>
  <c r="P37" i="333" s="1" a="1"/>
  <c r="P37" i="333" s="1"/>
  <c r="O34" i="333" a="1"/>
  <c r="O34" i="333" s="1"/>
  <c r="P34" i="333" s="1" a="1"/>
  <c r="P34" i="333" s="1"/>
  <c r="Q33" i="333"/>
  <c r="O35" i="333" a="1"/>
  <c r="O35" i="333" s="1"/>
  <c r="P35" i="333" s="1" a="1"/>
  <c r="P35" i="333" s="1"/>
  <c r="O36" i="333" a="1"/>
  <c r="O36" i="333" s="1"/>
  <c r="P36" i="333" s="1" a="1"/>
  <c r="P36" i="333" s="1"/>
  <c r="J34" i="333" a="1"/>
  <c r="J34" i="333" s="1"/>
  <c r="K34" i="333" s="1" a="1"/>
  <c r="K34" i="333" s="1"/>
  <c r="O40" i="333" a="1"/>
  <c r="O40" i="333" s="1"/>
  <c r="P40" i="333" s="1" a="1"/>
  <c r="P40" i="333" s="1"/>
  <c r="J38" i="333" l="1" a="1"/>
  <c r="J38" i="333" s="1"/>
  <c r="K38" i="333" s="1" a="1"/>
  <c r="K38" i="333" s="1"/>
  <c r="L34" i="333"/>
  <c r="L35" i="333" s="1"/>
  <c r="J36" i="333" a="1"/>
  <c r="J36" i="333" s="1"/>
  <c r="K36" i="333" s="1" a="1"/>
  <c r="K36" i="333" s="1"/>
  <c r="J42" i="333" a="1"/>
  <c r="J42" i="333" s="1"/>
  <c r="K42" i="333" s="1" a="1"/>
  <c r="K42" i="333" s="1"/>
  <c r="J37" i="333" a="1"/>
  <c r="J37" i="333" s="1"/>
  <c r="K37" i="333" s="1" a="1"/>
  <c r="K37" i="333" s="1"/>
  <c r="O38" i="333" a="1"/>
  <c r="O38" i="333" s="1"/>
  <c r="P38" i="333" s="1" a="1"/>
  <c r="P38" i="333" s="1"/>
  <c r="O41" i="333" a="1"/>
  <c r="O41" i="333" s="1"/>
  <c r="P41" i="333" s="1" a="1"/>
  <c r="P41" i="333" s="1"/>
  <c r="Q34" i="333"/>
  <c r="Q35" i="333" s="1"/>
  <c r="O39" i="333" a="1"/>
  <c r="O39" i="333" s="1"/>
  <c r="P39" i="333" s="1" a="1"/>
  <c r="P39" i="333" s="1"/>
  <c r="P43" i="333" l="1"/>
  <c r="K43" i="333"/>
  <c r="Q36" i="333"/>
  <c r="Q37" i="333" s="1"/>
  <c r="Q38" i="333" s="1"/>
  <c r="L36" i="333"/>
  <c r="L37" i="333" s="1"/>
  <c r="L38" i="333" s="1"/>
  <c r="L39" i="333" s="1"/>
  <c r="L40" i="333" s="1"/>
  <c r="L41" i="333" s="1"/>
  <c r="L42" i="333" s="1"/>
  <c r="Q40" i="333" l="1"/>
  <c r="Q39" i="333"/>
  <c r="Q41" i="333" l="1"/>
  <c r="Q42" i="333"/>
</calcChain>
</file>

<file path=xl/sharedStrings.xml><?xml version="1.0" encoding="utf-8"?>
<sst xmlns="http://schemas.openxmlformats.org/spreadsheetml/2006/main" count="1605" uniqueCount="853">
  <si>
    <t>Date</t>
  </si>
  <si>
    <t>Debit</t>
  </si>
  <si>
    <t>Credit</t>
  </si>
  <si>
    <t>ROCHELLE R. CERVANTES</t>
  </si>
  <si>
    <t>Due to BIR</t>
  </si>
  <si>
    <t>719-1</t>
  </si>
  <si>
    <t>719-2</t>
  </si>
  <si>
    <t>719-3</t>
  </si>
  <si>
    <t>104</t>
  </si>
  <si>
    <t>106</t>
  </si>
  <si>
    <t>111</t>
  </si>
  <si>
    <t>121-3</t>
  </si>
  <si>
    <t>148</t>
  </si>
  <si>
    <t>Accounts Receivable - Others</t>
  </si>
  <si>
    <t>Due from Officers and Employees</t>
  </si>
  <si>
    <t>Due from Regional Offices</t>
  </si>
  <si>
    <t>Advances to Officers and Employees</t>
  </si>
  <si>
    <t>Merchandise Inventory</t>
  </si>
  <si>
    <t>Office Supplies Inventory</t>
  </si>
  <si>
    <t>Prepaid Rent</t>
  </si>
  <si>
    <t>Deposit on Letters of Credit</t>
  </si>
  <si>
    <t>Advances to Contractors</t>
  </si>
  <si>
    <t>Land</t>
  </si>
  <si>
    <t>Other Structures</t>
  </si>
  <si>
    <t>Office Equipment</t>
  </si>
  <si>
    <t>Communication Equipment</t>
  </si>
  <si>
    <t>Sports Equipment</t>
  </si>
  <si>
    <t>Technical and Scientific Equipment</t>
  </si>
  <si>
    <t>Motor Vehicles</t>
  </si>
  <si>
    <t>Watercrafts</t>
  </si>
  <si>
    <t>Other Transportation Equipment</t>
  </si>
  <si>
    <t>Other Property, Plant and Equipment</t>
  </si>
  <si>
    <t>412</t>
  </si>
  <si>
    <t>413</t>
  </si>
  <si>
    <t>414</t>
  </si>
  <si>
    <t>415</t>
  </si>
  <si>
    <t>416</t>
  </si>
  <si>
    <t>439</t>
  </si>
  <si>
    <t>454-1</t>
  </si>
  <si>
    <t>625-2</t>
  </si>
  <si>
    <t>627-1</t>
  </si>
  <si>
    <t>627-1A</t>
  </si>
  <si>
    <t>627-1B</t>
  </si>
  <si>
    <t>627-2A</t>
  </si>
  <si>
    <t>Other Assets</t>
  </si>
  <si>
    <t>Accounts Payable</t>
  </si>
  <si>
    <t>Notes Payable</t>
  </si>
  <si>
    <t>Due to Officers and Employees</t>
  </si>
  <si>
    <t>Due to GSIS</t>
  </si>
  <si>
    <t>Due to Central Office</t>
  </si>
  <si>
    <t>Other Payables</t>
  </si>
  <si>
    <t>627-2B</t>
  </si>
  <si>
    <t>627-2C</t>
  </si>
  <si>
    <t>627-2D</t>
  </si>
  <si>
    <t>629-1</t>
  </si>
  <si>
    <t>642-1A</t>
  </si>
  <si>
    <t>642-1B</t>
  </si>
  <si>
    <t>642-1C</t>
  </si>
  <si>
    <t>642-1D</t>
  </si>
  <si>
    <t>642-2</t>
  </si>
  <si>
    <t>678-1</t>
  </si>
  <si>
    <t>678-2</t>
  </si>
  <si>
    <t>678-13</t>
  </si>
  <si>
    <t>719-4</t>
  </si>
  <si>
    <t>719-7</t>
  </si>
  <si>
    <t>719-9</t>
  </si>
  <si>
    <t>Equipment Rental - External (BA)</t>
  </si>
  <si>
    <t>Interest Income</t>
  </si>
  <si>
    <t>Representation Allowance (RA)</t>
  </si>
  <si>
    <t>Transportation Allowance (TA)</t>
  </si>
  <si>
    <t>Clothing/Uniform Allowance</t>
  </si>
  <si>
    <t>Productivity Incentive Allowance</t>
  </si>
  <si>
    <t>Cash Gift</t>
  </si>
  <si>
    <t>Honoraria</t>
  </si>
  <si>
    <t>Terminal Leave Benefits</t>
  </si>
  <si>
    <t>Overtime and Night Pay</t>
  </si>
  <si>
    <t>Hazard Pay</t>
  </si>
  <si>
    <t>Longevity Pay</t>
  </si>
  <si>
    <t xml:space="preserve"> </t>
  </si>
  <si>
    <t>884-3</t>
  </si>
  <si>
    <t>Training Expenses</t>
  </si>
  <si>
    <t>Office Supplies Expenses</t>
  </si>
  <si>
    <t>Accountable Forms Expenses</t>
  </si>
  <si>
    <t>Drugs and Medicines Expenses</t>
  </si>
  <si>
    <t>Textbooks and Instructional Materials Expenses</t>
  </si>
  <si>
    <t>Water Expenses</t>
  </si>
  <si>
    <t>Electricity Expenses</t>
  </si>
  <si>
    <t>Representation Expenses</t>
  </si>
  <si>
    <t>Transportation and Delivery Expenses</t>
  </si>
  <si>
    <t>Legal Services</t>
  </si>
  <si>
    <t>Auditing Services</t>
  </si>
  <si>
    <t>Janitorial Services</t>
  </si>
  <si>
    <t>Other Professional Services</t>
  </si>
  <si>
    <t>Donations</t>
  </si>
  <si>
    <t>Taxes, Duties and Licenses</t>
  </si>
  <si>
    <t>Fidelity Bond Premiums</t>
  </si>
  <si>
    <t>Insurance Expenses</t>
  </si>
  <si>
    <t>969-2</t>
  </si>
  <si>
    <t>969-3</t>
  </si>
  <si>
    <t>969-4</t>
  </si>
  <si>
    <t>969-1</t>
  </si>
  <si>
    <t>Depreciation - Other Transportation Equipment</t>
  </si>
  <si>
    <t>Subscription Expenses</t>
  </si>
  <si>
    <t>Bank Charges</t>
  </si>
  <si>
    <t>Interest Expenses</t>
  </si>
  <si>
    <t>121-1</t>
  </si>
  <si>
    <t>678-13A</t>
  </si>
  <si>
    <t>Certified Correct:</t>
  </si>
  <si>
    <t>National Irrigation Administration</t>
  </si>
  <si>
    <t>CREDIT</t>
  </si>
  <si>
    <t>DEBIT</t>
  </si>
  <si>
    <t>TOTAL</t>
  </si>
  <si>
    <t>BANE IMO</t>
  </si>
  <si>
    <t>PAMBAT IMO</t>
  </si>
  <si>
    <t>TARZAM IMO</t>
  </si>
  <si>
    <t xml:space="preserve">Region 3 </t>
  </si>
  <si>
    <t>Tambubong , San Rafael, Bulacan</t>
  </si>
  <si>
    <t>TRIAL BALANCE</t>
  </si>
  <si>
    <t>ACCOUNT TITLE</t>
  </si>
  <si>
    <t>Manager,  Administrative &amp; Finance  Division</t>
  </si>
  <si>
    <t>DEBIT
PREVIOUS</t>
  </si>
  <si>
    <t>DEBIT
CURRENT</t>
  </si>
  <si>
    <t>CREDIT
CURRENT</t>
  </si>
  <si>
    <t>Agrarian Reform Infrastructure Support Project 3</t>
  </si>
  <si>
    <t>CREDIT
PREVIOUS</t>
  </si>
  <si>
    <t>5-03-01-040</t>
  </si>
  <si>
    <t>5-03-01-020</t>
  </si>
  <si>
    <t>ACCOUNT
CODE
(Old)</t>
  </si>
  <si>
    <t>ACCOUNT
CODE
(New)</t>
  </si>
  <si>
    <t>Advances for Payroll</t>
  </si>
  <si>
    <t>Other Supplies and Materials Inventory</t>
  </si>
  <si>
    <t>Other Machinery and Equipment</t>
  </si>
  <si>
    <t>5-02-99-990</t>
  </si>
  <si>
    <t>Account Name</t>
  </si>
  <si>
    <t>Account
Code</t>
  </si>
  <si>
    <t>Balance</t>
  </si>
  <si>
    <t>Chief Corporate Accountant B</t>
  </si>
  <si>
    <t>Responsibility
Center</t>
  </si>
  <si>
    <t>RO</t>
  </si>
  <si>
    <t>BULACAN</t>
  </si>
  <si>
    <t>AURORA</t>
  </si>
  <si>
    <t>PAMPANGA</t>
  </si>
  <si>
    <t>BATAAN</t>
  </si>
  <si>
    <t>PDRIS</t>
  </si>
  <si>
    <t>TARLAC</t>
  </si>
  <si>
    <t>ZAMBALES</t>
  </si>
  <si>
    <t>CAMILING  RIS</t>
  </si>
  <si>
    <t>NBRIS</t>
  </si>
  <si>
    <t>NUEVA ECIJA</t>
  </si>
  <si>
    <t>BANE PS</t>
  </si>
  <si>
    <t>TARZAM PS</t>
  </si>
  <si>
    <t>PAMBAT PS</t>
  </si>
  <si>
    <t>Particulars</t>
  </si>
  <si>
    <t>JOURNAL ENTRY VOUCHER</t>
  </si>
  <si>
    <t>No.</t>
  </si>
  <si>
    <t>Agency Name</t>
  </si>
  <si>
    <t>Collection</t>
  </si>
  <si>
    <t>X</t>
  </si>
  <si>
    <t>Check Disbursement</t>
  </si>
  <si>
    <t>Cash Disbursement</t>
  </si>
  <si>
    <t>Others</t>
  </si>
  <si>
    <t>ACCOUNTING ENTRIES</t>
  </si>
  <si>
    <t>Accounts and Explanation</t>
  </si>
  <si>
    <t>Ref.</t>
  </si>
  <si>
    <t>Amount</t>
  </si>
  <si>
    <t>Reporting Period:</t>
  </si>
  <si>
    <t>Disbursing Officer:</t>
  </si>
  <si>
    <t>Office:</t>
  </si>
  <si>
    <t>Approved by:</t>
  </si>
  <si>
    <t>Manager, Administrative &amp; Finance Division</t>
  </si>
  <si>
    <t>Debit (Array)</t>
  </si>
  <si>
    <t>Credit (Array)</t>
  </si>
  <si>
    <t>Fund CODE:</t>
  </si>
  <si>
    <t>DATE</t>
  </si>
  <si>
    <t>SUNDRY</t>
  </si>
  <si>
    <t>Acct. Code</t>
  </si>
  <si>
    <t>Prepared by:</t>
  </si>
  <si>
    <t>2</t>
  </si>
  <si>
    <t>3</t>
  </si>
  <si>
    <t>4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</si>
  <si>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</si>
  <si>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</si>
  <si>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</si>
  <si>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</si>
  <si>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</si>
  <si>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</si>
  <si>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</si>
  <si>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</si>
  <si>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</si>
  <si>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4-4</t>
  </si>
  <si>
    <t>2-4</t>
  </si>
  <si>
    <t>3-4</t>
  </si>
  <si>
    <t>4-5</t>
  </si>
  <si>
    <t>Agency:</t>
  </si>
  <si>
    <t>Fund Code:</t>
  </si>
  <si>
    <t>Deposits</t>
  </si>
  <si>
    <t>Payment/W/drawals</t>
  </si>
  <si>
    <t>CASH IN BANK REGISTER</t>
  </si>
  <si>
    <t>Check Number</t>
  </si>
  <si>
    <t>To take-up Cash in Bank Register as follows:</t>
  </si>
  <si>
    <t>Row Labels</t>
  </si>
  <si>
    <t>Grand Total</t>
  </si>
  <si>
    <t>Values</t>
  </si>
  <si>
    <t>Sort Code</t>
  </si>
  <si>
    <t>Sub Code</t>
  </si>
  <si>
    <t>Running Balance</t>
  </si>
  <si>
    <t>Report Date</t>
  </si>
  <si>
    <t>Check Date</t>
  </si>
  <si>
    <t>Sum of Debit</t>
  </si>
  <si>
    <t>JEV Number</t>
  </si>
  <si>
    <t>(blank)</t>
  </si>
  <si>
    <t>Cash in Bank</t>
  </si>
  <si>
    <t>JOURNAL ENTRY</t>
  </si>
  <si>
    <t>Sum of Credit</t>
  </si>
  <si>
    <t>Payee</t>
  </si>
  <si>
    <t>CK/ADA #</t>
  </si>
  <si>
    <t>AMOUNT</t>
  </si>
  <si>
    <t>PARTICULARS</t>
  </si>
  <si>
    <t>CREDIT SUNDRY</t>
  </si>
  <si>
    <t>DEBIT SUNDRY</t>
  </si>
  <si>
    <t>3-5</t>
  </si>
  <si>
    <t>BSGC</t>
  </si>
  <si>
    <t>BREAKDOWN OF DEPOSITS</t>
  </si>
  <si>
    <t>Posted by:</t>
  </si>
  <si>
    <t>RD SIGNATORIES</t>
  </si>
  <si>
    <t>Name:</t>
  </si>
  <si>
    <t>Designation</t>
  </si>
  <si>
    <t>Certfied Correct:</t>
  </si>
  <si>
    <t>Approved:</t>
  </si>
  <si>
    <t>JEV SIGNATORIES</t>
  </si>
  <si>
    <t>Account</t>
  </si>
  <si>
    <t>Everything else are locked.</t>
  </si>
  <si>
    <t>Shaded areas are locked</t>
  </si>
  <si>
    <t>JEV Number will be filled-up in the Regional Office.</t>
  </si>
  <si>
    <t>Please refer to the table provided for "Sort Code" &amp; "Sub Code". Fill them up acccurately.</t>
  </si>
  <si>
    <t>When accomplished, filter "Check Number" and uncheck blank.</t>
  </si>
  <si>
    <t>Print as reference in preparing CkDRegister.</t>
  </si>
  <si>
    <t>CkDRegister</t>
  </si>
  <si>
    <t>Fill-up the Beginning Balance in cell H10.</t>
  </si>
  <si>
    <t>Recap</t>
  </si>
  <si>
    <t>Refresh all Pivot Tables</t>
  </si>
  <si>
    <t>Print as reference in preparing JEV.</t>
  </si>
  <si>
    <t>JEV Check</t>
  </si>
  <si>
    <t>Just enter the Journal Entries generated in the Recap</t>
  </si>
  <si>
    <t>Select the Corresponding Disbursing Officer in the bottom part of the form. A dropdown is available.</t>
  </si>
  <si>
    <t>Breakdown of Deposits</t>
  </si>
  <si>
    <t>ASA Charging</t>
  </si>
  <si>
    <t>Create a duplicate sheet of CkDJ Data Entry by using either of the ff. steps</t>
  </si>
  <si>
    <t>Right click the mouse on said sheet, move or copy..., a dialog box will appear, check Create a copy and click OK</t>
  </si>
  <si>
    <t>Drag the said sheet to any desired location in the sheet table, press the Ctrl button and release the mouse button.</t>
  </si>
  <si>
    <t>Filter the column "ASA #" and uncheck blank.</t>
  </si>
  <si>
    <t>Unprotect Sheet under the Menu Review.</t>
  </si>
  <si>
    <t>Hide all the irrelevant columns. (A,D,E,F,G &amp; O)</t>
  </si>
  <si>
    <t>Accomplish all shaded field (Funding Code, Reporting Period, Office and RD &amp; JEV Signatories)</t>
  </si>
  <si>
    <t>Accomplished all the necessary data per column without spaces, except the shaded areas.</t>
  </si>
  <si>
    <t>Make sure you  enter date format on column "Check Date".</t>
  </si>
  <si>
    <t>Filter the Payee column and uncheck blank.</t>
  </si>
  <si>
    <t>Print</t>
  </si>
  <si>
    <t>Make sure the original Blank worksheet is secured.</t>
  </si>
  <si>
    <t>Address:</t>
  </si>
  <si>
    <t>CkDJ Data Entry</t>
  </si>
  <si>
    <t>1</t>
  </si>
  <si>
    <t>R.O.</t>
  </si>
  <si>
    <t>Check/
Transaction
No.</t>
  </si>
  <si>
    <t>NO NEED FOR A SEPARATE REPORT FOR DEBIT MEMOS</t>
  </si>
  <si>
    <t>ALWAYS SAVE YOUR WORK</t>
  </si>
  <si>
    <t>NGAS CODE</t>
  </si>
  <si>
    <t>ACCOUNT NAME</t>
  </si>
  <si>
    <t>PPSAS CODE</t>
  </si>
  <si>
    <t>D/C Balance</t>
  </si>
  <si>
    <t>Cash-Collecting Officers</t>
  </si>
  <si>
    <t>Advances to Special Disbursing Officer</t>
  </si>
  <si>
    <t>Accounts Receivable - ISF (Current &amp; Back Accounts)</t>
  </si>
  <si>
    <t>Due from National Government Agencies</t>
  </si>
  <si>
    <t>Due from Local Government Units</t>
  </si>
  <si>
    <t>Due from Central Office</t>
  </si>
  <si>
    <t>Due from Other Funds</t>
  </si>
  <si>
    <t>Fuel, Oil and Lubricants Inventory</t>
  </si>
  <si>
    <t>Textbooks and Instructional Materials Inventory</t>
  </si>
  <si>
    <t>Construction Materials Inventory</t>
  </si>
  <si>
    <t>169-1</t>
  </si>
  <si>
    <t>169-2</t>
  </si>
  <si>
    <t>Semi-Expendable Office Equipment</t>
  </si>
  <si>
    <t>169-3</t>
  </si>
  <si>
    <t>169-4</t>
  </si>
  <si>
    <t>Semi-Expendable Agricultural and Forestry Equipment</t>
  </si>
  <si>
    <t>169-5</t>
  </si>
  <si>
    <t>Semi-Expendable Marine and Fishery Equipment</t>
  </si>
  <si>
    <t>169-6</t>
  </si>
  <si>
    <t>169-7</t>
  </si>
  <si>
    <t>Semi-Expendable Disaster Response and Rescue Equipment</t>
  </si>
  <si>
    <t>169-8</t>
  </si>
  <si>
    <t>Semi-Expendable Military, Police and Security Equipment</t>
  </si>
  <si>
    <t>169-9</t>
  </si>
  <si>
    <t>Semi-Expendable Medical Equipment</t>
  </si>
  <si>
    <t>169-10</t>
  </si>
  <si>
    <t>Semi-Expendable Printing Equipment</t>
  </si>
  <si>
    <t>169-11</t>
  </si>
  <si>
    <t>Semi-Expendable Sports Equipment</t>
  </si>
  <si>
    <t>169-12</t>
  </si>
  <si>
    <t>Semi-Expendable Technical and Scientific Equipment</t>
  </si>
  <si>
    <t>169-13</t>
  </si>
  <si>
    <t>Semi-Expendable Furniture and Fixtures</t>
  </si>
  <si>
    <t>169-14</t>
  </si>
  <si>
    <t>Semi-Expendable Books</t>
  </si>
  <si>
    <t>Prepaid Insurance</t>
  </si>
  <si>
    <t>Other Prepayments</t>
  </si>
  <si>
    <t>Power Supply Systems</t>
  </si>
  <si>
    <t>Buildings</t>
  </si>
  <si>
    <t>Medical Equipment</t>
  </si>
  <si>
    <t>Marine and Fishery Equipment</t>
  </si>
  <si>
    <t>Disaster Response and Rescue Equipment</t>
  </si>
  <si>
    <t>Road Networks</t>
  </si>
  <si>
    <t>Water Supply Systems</t>
  </si>
  <si>
    <t>Allowance for Impairment-Accounts Receivable</t>
  </si>
  <si>
    <t>Due to NGAs</t>
  </si>
  <si>
    <t>Due to Other Funds</t>
  </si>
  <si>
    <t>625-2A</t>
  </si>
  <si>
    <t>Assistance from Local Government Units</t>
  </si>
  <si>
    <t>Salaries and Wages-Casual/Contractual</t>
  </si>
  <si>
    <t>716-1</t>
  </si>
  <si>
    <t>Subsistence Allowance</t>
  </si>
  <si>
    <t>716-2</t>
  </si>
  <si>
    <t>716-3</t>
  </si>
  <si>
    <t>Quarters Allowance</t>
  </si>
  <si>
    <t>Retirement and Life Insurance Premiums</t>
  </si>
  <si>
    <t>Employees Compensation Insurance Premiums</t>
  </si>
  <si>
    <t>Scholarship Grants/Expenses</t>
  </si>
  <si>
    <t>Fuel, Oil and Lubricants Expenses</t>
  </si>
  <si>
    <t>Military, Police and Traffic Supplies Expenses</t>
  </si>
  <si>
    <t>Other Supplies and Materials Expenses</t>
  </si>
  <si>
    <t>769-1</t>
  </si>
  <si>
    <t>Semi-Expendable Machinery and Equipment Expenses</t>
  </si>
  <si>
    <t>769-2</t>
  </si>
  <si>
    <t>Semi-Expendable Furniture, Fixtures and Books Expenses</t>
  </si>
  <si>
    <t>Other Utility Expenses</t>
  </si>
  <si>
    <t>Internet Subscription Expenses</t>
  </si>
  <si>
    <t>Awards/Rewards Expenses</t>
  </si>
  <si>
    <t>779-1</t>
  </si>
  <si>
    <t>Indemnities</t>
  </si>
  <si>
    <t>Printing and Publication Expenses</t>
  </si>
  <si>
    <t>Rent/Lease Expenses</t>
  </si>
  <si>
    <t>Other General Services</t>
  </si>
  <si>
    <t>Security Services</t>
  </si>
  <si>
    <t>Extraordinary and Miscellaneous Expenses</t>
  </si>
  <si>
    <t>5-02-10-030B</t>
  </si>
  <si>
    <t xml:space="preserve">Depreciation - Machinery  and Equipment </t>
  </si>
  <si>
    <t>5-05-01-050</t>
  </si>
  <si>
    <t>5-05-01-060</t>
  </si>
  <si>
    <t>Depreciation - Other Property Plant and Equipment</t>
  </si>
  <si>
    <t>5-05-01-990</t>
  </si>
  <si>
    <t>Amortization-Intangible Assets</t>
  </si>
  <si>
    <t>5-05-02-010</t>
  </si>
  <si>
    <t>Other Discounts</t>
  </si>
  <si>
    <t>5-05-05-010</t>
  </si>
  <si>
    <t>5-02-10-030D</t>
  </si>
  <si>
    <t>5-02-10-030E</t>
  </si>
  <si>
    <t>Other Maintenance &amp; Operating Expenses</t>
  </si>
  <si>
    <t>Other Maintenance &amp; Operating Expenses - Other Maintenace and Operating Expenses</t>
  </si>
  <si>
    <t>5-02-99-990A</t>
  </si>
  <si>
    <t>Other Maintenance &amp; Operating Expenses - Laboratory Analysis of Soil &amp; Water Sample</t>
  </si>
  <si>
    <t>5-02-99-990B</t>
  </si>
  <si>
    <t>Other Maintenance &amp; Operating Expenses - Contractual Services</t>
  </si>
  <si>
    <t>5-02-99-990C</t>
  </si>
  <si>
    <t>Other Maintenance &amp; Operating Expenses - Job Order</t>
  </si>
  <si>
    <t>5-02-99-990D</t>
  </si>
  <si>
    <t>969-5</t>
  </si>
  <si>
    <t>Other Maintenance &amp; Operating Expenses - GAD</t>
  </si>
  <si>
    <t>5-02-99-990E</t>
  </si>
  <si>
    <t>Irrigator's Share / Remuneration /Subsidy</t>
  </si>
  <si>
    <t>Collection/Viability Bonus</t>
  </si>
  <si>
    <t>5-02-99-990F</t>
  </si>
  <si>
    <t>169-15</t>
  </si>
  <si>
    <t>169-16</t>
  </si>
  <si>
    <t>413-1</t>
  </si>
  <si>
    <t>413-2</t>
  </si>
  <si>
    <t>413-4</t>
  </si>
  <si>
    <t>413-5</t>
  </si>
  <si>
    <t>414-1</t>
  </si>
  <si>
    <t>414-2</t>
  </si>
  <si>
    <t>414-3</t>
  </si>
  <si>
    <t>969-9</t>
  </si>
  <si>
    <t>Petty Cash</t>
  </si>
  <si>
    <t>Cash in Bank-Local Currency, Savings Account</t>
  </si>
  <si>
    <t>Cash in Bank-Local Currency, Savings Accounts-LBP</t>
  </si>
  <si>
    <t>Cash in Bank-Local Currency, Savings Accounts-PNB</t>
  </si>
  <si>
    <t>Cash in Bank-Local Currency, Time Deposits</t>
  </si>
  <si>
    <t>Cash in Bank-Local Currency, Time Deposits-LBP</t>
  </si>
  <si>
    <t>Cash in Bank-Foreign Currency, Current Account</t>
  </si>
  <si>
    <t>Cash in Bank-Foreign Currency, Savings Account</t>
  </si>
  <si>
    <t>Cash in Bank-Foreign Currency, Savings Account-LBP</t>
  </si>
  <si>
    <t>Cash in Bank-Foreign Currency, Time Deposits</t>
  </si>
  <si>
    <t>Cash in Bank-Foreign Currency, Time Deposits-LBP</t>
  </si>
  <si>
    <t>Accounts Receivable</t>
  </si>
  <si>
    <t>Accounts Receivable - Pump/CIP/CIS Equity</t>
  </si>
  <si>
    <t>Due from Government-Owned or Controlled Corporations</t>
  </si>
  <si>
    <t>Receivables-Disallowances/Charges</t>
  </si>
  <si>
    <t>Other Receivables</t>
  </si>
  <si>
    <t>Accountable Forms, Plates and Stickers Inventory</t>
  </si>
  <si>
    <t>Medical, Dental and Laboratory Supplies Inventory</t>
  </si>
  <si>
    <t>Semi-Expendable Machinery</t>
  </si>
  <si>
    <t>Semi-Expendable Information and Communications Technology Equipment</t>
  </si>
  <si>
    <t>Semi-Expendable Airport Equipment</t>
  </si>
  <si>
    <t>Semi-Expendable Communications Equipment</t>
  </si>
  <si>
    <t>Semi-Expendable Other Machinery and Equipment</t>
  </si>
  <si>
    <t>Other Land Improvements</t>
  </si>
  <si>
    <t>Accumulated Depreciation-Other Land Improvements</t>
  </si>
  <si>
    <t>Accumulated Depreciation-Road Networks</t>
  </si>
  <si>
    <t>Accumulated Depreciation-Water Supply Systems</t>
  </si>
  <si>
    <t>Accumulated Depreciation-Power Supply Systems</t>
  </si>
  <si>
    <t>Accumulated Depreciation-Buildings</t>
  </si>
  <si>
    <t>Accumulated Depreciation-Other Structures</t>
  </si>
  <si>
    <t>Machinery</t>
  </si>
  <si>
    <t>Accumulated Depreciation-Machinery</t>
  </si>
  <si>
    <t>Accumulated Depreciation-Office Equipment</t>
  </si>
  <si>
    <t>Information and Communications Technology Equipment</t>
  </si>
  <si>
    <t>Accumulated Depreciation-Information and Communications Technology Equipment</t>
  </si>
  <si>
    <t>Agricultural and Forestry Equipment</t>
  </si>
  <si>
    <t>Accumulated Depreciation-Agricultural and Forestry Equipment</t>
  </si>
  <si>
    <t>Accumulated Depreciation-Marine and Fishery Equipment</t>
  </si>
  <si>
    <t>Accumulated Depreciation-Communication Equipment</t>
  </si>
  <si>
    <t>Construction and Heavy Equipment</t>
  </si>
  <si>
    <t>Accumulated Depreciation-Construction and Heavy Equipment</t>
  </si>
  <si>
    <t>Accumulated Depreciation-Disaster Response and Rescue Equipment</t>
  </si>
  <si>
    <t>Military, Police and Security Equipment</t>
  </si>
  <si>
    <t>Accumulated Depreciation-Military, Police and Security Equipment</t>
  </si>
  <si>
    <t>Accumulated Depreciation-Medical Equipment</t>
  </si>
  <si>
    <t>Accumulated Depreciation-Sports Equipment</t>
  </si>
  <si>
    <t>Accumulated Depreciation-Technical and Scientific Equipment</t>
  </si>
  <si>
    <t>Accumulated Depreciation-Other Machinery and Equipment</t>
  </si>
  <si>
    <t>Accumulated Depreciation-Motor Vehicles</t>
  </si>
  <si>
    <t>Aircrafts and Aircrafts Ground Equipment</t>
  </si>
  <si>
    <t>Accumulated Depreciation-Aircrafts and Aircrafts Ground Equipment</t>
  </si>
  <si>
    <t>Accumulated Depreciation-Watercrafts</t>
  </si>
  <si>
    <t>Accumulated Depreciation-Other Transportation Equipment</t>
  </si>
  <si>
    <t>Furniture and Fixtures</t>
  </si>
  <si>
    <t>Accumulated Depreciation-Furniture and Fixtures</t>
  </si>
  <si>
    <t>Books</t>
  </si>
  <si>
    <t>Accumulated Depreciation-Books</t>
  </si>
  <si>
    <t>Accumulated Depreciation-Other Property, Plant and Equipment</t>
  </si>
  <si>
    <t>Construction in Progress-Infrastructure Assets (Artesian Wells, Reservoirs, Pumping Stations &amp; Conduits)</t>
  </si>
  <si>
    <t>Guaranty Deposits</t>
  </si>
  <si>
    <t>Accumulated Impairment Losses-Other Assets</t>
  </si>
  <si>
    <t>Loans Payable-Domestic</t>
  </si>
  <si>
    <t>Loans Payable-Foreign</t>
  </si>
  <si>
    <t>Due to GSIS - Life and Retirement Premium</t>
  </si>
  <si>
    <t>Due to GSIS - ECC</t>
  </si>
  <si>
    <t>Due to GSIS - Salary Loan</t>
  </si>
  <si>
    <t>Due to GSIS - Policy Loan</t>
  </si>
  <si>
    <t>Due to Pag-IBIG</t>
  </si>
  <si>
    <t>Due to Pag-IBIG - Pag-IBIG Premium</t>
  </si>
  <si>
    <t>Due to Pag-IBIG - Pag-IBIG Multi-Purpose Loan</t>
  </si>
  <si>
    <t>Due to Pag-IBIG - Pag-IBIG Housing Loan</t>
  </si>
  <si>
    <t>Due to PhilHealth</t>
  </si>
  <si>
    <t>Due to Regional Offices</t>
  </si>
  <si>
    <t>Guaranty/Security Deposits Payable</t>
  </si>
  <si>
    <t>Other Deferred Credits (Irrigation Service Fee)</t>
  </si>
  <si>
    <t>Other Deferred Credits (PA/CIS/CIP Equity)</t>
  </si>
  <si>
    <t>Other Unearned Revenue</t>
  </si>
  <si>
    <t>Revenue and Expense Summary</t>
  </si>
  <si>
    <t>Other Service Income - Irrigation Service Fee (Back Account)</t>
  </si>
  <si>
    <t>Other Service Income - Irrigation Service Fee (Back Account) (MC # 54)</t>
  </si>
  <si>
    <t>Other Service Income - CIS Equity &amp; Amortization</t>
  </si>
  <si>
    <t>Other Service Income - CIS Amortization (Current Account)</t>
  </si>
  <si>
    <t>Other Service Income - CIS Amortization (Back Account)</t>
  </si>
  <si>
    <t>Other Service Income - Pump Amortization (Current Account)</t>
  </si>
  <si>
    <t>Other Service Income - Pump Amortization (Back Account)</t>
  </si>
  <si>
    <t>Other Service Income - Pump Equity (Current Account)</t>
  </si>
  <si>
    <t>Other Service Income - Pump Equity (Back Account)</t>
  </si>
  <si>
    <t>Equipment Rental - Internal (CA)</t>
  </si>
  <si>
    <t>Equipment Rental - External (CA)</t>
  </si>
  <si>
    <t>Equipment Rental - Internal (BA)</t>
  </si>
  <si>
    <t>Income from Hostels/Dormitories and Other Like Facilities</t>
  </si>
  <si>
    <t>Fines and Penalties-Irrigation Service Fee</t>
  </si>
  <si>
    <t>Subsidy from National Government</t>
  </si>
  <si>
    <t>Subsidy from Other Funds</t>
  </si>
  <si>
    <t>Subsidy from Central Office</t>
  </si>
  <si>
    <t>Subsidy from Regional Office/Staff Bureau</t>
  </si>
  <si>
    <t>Sale of Unserviceable Property</t>
  </si>
  <si>
    <t>Miscellaneous Income (Bid Documents)</t>
  </si>
  <si>
    <t>Miscellaneous Income (Others)</t>
  </si>
  <si>
    <t>Miscellaneous Income (Power)</t>
  </si>
  <si>
    <t>Salaries and Wages-Regular</t>
  </si>
  <si>
    <t>Other Compensation Personal Economic Relief Allowance (PERA)</t>
  </si>
  <si>
    <t>Laundry Allowance</t>
  </si>
  <si>
    <t>Mid-Year/Year End Bonus</t>
  </si>
  <si>
    <t>Other Bonuses and Allowances - Collective Negotiation Agreement Incentive-Civilian</t>
  </si>
  <si>
    <t>Other Bonuses and Allowances - Productivity Enhancement Incentive-Civilian</t>
  </si>
  <si>
    <t>Other Bonuses and Allowances - Medical Allowance</t>
  </si>
  <si>
    <t>Other Bonuses and Allowances - Meal Allowance</t>
  </si>
  <si>
    <t>Other Bonuses and Allowances - Children Allowance</t>
  </si>
  <si>
    <t>Other Bonuses and Allowances - Anniversary Bonus</t>
  </si>
  <si>
    <t>Pag-IBIG Contributions</t>
  </si>
  <si>
    <t>PhilHealth Contributions</t>
  </si>
  <si>
    <t>Retirement Gratuity</t>
  </si>
  <si>
    <t>Other Personnel Benefits - Other Personnel Benefits</t>
  </si>
  <si>
    <t>Traveling Expenses-Local</t>
  </si>
  <si>
    <t>Traveling Expenses-Foreign</t>
  </si>
  <si>
    <t>Food Supplies Expenses</t>
  </si>
  <si>
    <t>Medical, Dental and Laboratory Supplies Expenses</t>
  </si>
  <si>
    <t>Postage and Courier Expenses</t>
  </si>
  <si>
    <t>Telephone Expenses - Mobile</t>
  </si>
  <si>
    <t>Telephone Expenses - Landline</t>
  </si>
  <si>
    <t>Cable, Satellite, Telegraph and Radio Expenses</t>
  </si>
  <si>
    <t>Consultancy Services</t>
  </si>
  <si>
    <t>Repairs and Maintenance-Land Improvements</t>
  </si>
  <si>
    <t>Repairs and Maintenance-Infrastructure Assets - Other Infrastructure Assets (Artesian Wells, Reservoirs, Pumps)</t>
  </si>
  <si>
    <t>Repairs and Maintenance-Infrastructure Assets - Other Infrastructure Assets (Irrigation Canal &amp; Laterals)</t>
  </si>
  <si>
    <t>Repairs and Maintenance-Buildings and Other Structures - Buildings</t>
  </si>
  <si>
    <t>Repairs and Maintenance-Buildings and Other Structures - Other Structures</t>
  </si>
  <si>
    <t>Repairs and Maintenance-Machinery and Equipment - Machinery</t>
  </si>
  <si>
    <t>Repairs and Maintenance-Machinery and Equipment - Office Equipment</t>
  </si>
  <si>
    <t>Repairs and Maintenance-Machinery and Equipment - ICT Equipment</t>
  </si>
  <si>
    <t>Repairs and Maintenance-Machinery and Equipment - Communication Equipment</t>
  </si>
  <si>
    <t>Repairs and Maintenance-Machinery and Equipment - Construction and Heavy Equipment</t>
  </si>
  <si>
    <t>Repairs and Maintenance-Machinery and Equipment - Disaster Response and Rescue Equipment</t>
  </si>
  <si>
    <t>Repairs and Maintenance-Machinery and Equipment - Military, Police and Security Equipment</t>
  </si>
  <si>
    <t>Repairs and Maintenance-Machinery and Equipment - Medical Equipment</t>
  </si>
  <si>
    <t>Repairs and Maintenance-Machinery and Equipment - Printing Equipment</t>
  </si>
  <si>
    <t>Repairs and Maintenance-Machinery and Equipment - Sports Equipment</t>
  </si>
  <si>
    <t>Repairs and Maintenance-Machinery and Equipment - Technical and Scientific Equipment</t>
  </si>
  <si>
    <t>Repairs and Maintenance-Machinery and Equipment - Other Machinery and Equipment</t>
  </si>
  <si>
    <t>Repairs and Maintenance-Transportation Equipment - Motor Vehicles</t>
  </si>
  <si>
    <t>Repairs and Maintenance-Transportation Equipment - Trains</t>
  </si>
  <si>
    <t>Repairs and Maintenance-Transportation Equipment - Aircrafts and Aircrafts Ground Equipment</t>
  </si>
  <si>
    <t>Repairs and Maintenance-Transportation Equipment - Watercrafts</t>
  </si>
  <si>
    <t>Repairs and Maintenance-Transportation Equipment - Other Transportation Equipment</t>
  </si>
  <si>
    <t>Repairs and Maintenance-Furniture and Fixtures</t>
  </si>
  <si>
    <t>Repairs and Maintenance-Other Property, Plant and Equipment - Other Property, Plant and Equipment</t>
  </si>
  <si>
    <t>Subsidy to Regional Offices/Staff Bureaus</t>
  </si>
  <si>
    <t>Advertising Expenses</t>
  </si>
  <si>
    <t>Membership Dues and Contributions to Organizations</t>
  </si>
  <si>
    <t>Other Maintenance and Operating Expenses</t>
  </si>
  <si>
    <t>Other Maintenance and Operating Expenses - Other Maintenance and Operating Expenses</t>
  </si>
  <si>
    <t>Other Maintenance and Operating Expenses (Irrigator's Share/Remuneration/Subsidy)</t>
  </si>
  <si>
    <t>Other Maintenance and Operating Expenses (Power Cost for Pumps)</t>
  </si>
  <si>
    <t>Depreciation-Land Improvements</t>
  </si>
  <si>
    <t>Depreciation-Infrastructure Assets - Other Infrastructure Assets (Irrigation Canals &amp; Laterals)</t>
  </si>
  <si>
    <t>Depreciation-Buildings and Other Structures - Buildings</t>
  </si>
  <si>
    <t>Depreciation-Buildings and Other Structures - Other Structures</t>
  </si>
  <si>
    <t>Depreciation-Machinery and Equipment - Machinery</t>
  </si>
  <si>
    <t>Depreciation-Machinery and Equipment - Office Equipment</t>
  </si>
  <si>
    <t>Depreciation-Machinery and Equipment - ICT Equipment</t>
  </si>
  <si>
    <t>Depreciation-Machinery and Equipment - Agricultural and Forestry Equipment</t>
  </si>
  <si>
    <t>Depreciation-Machinery and Equipment - Communication Equipment</t>
  </si>
  <si>
    <t>Depreciation-Machinery and Equipment - Construction and Heavy Equipment</t>
  </si>
  <si>
    <t>Depreciation-Machinery and Equipment - Disaster Response and Rescue Equipment</t>
  </si>
  <si>
    <t>Depreciation-Machinery and Equipment - Military, Police and Security Equipment</t>
  </si>
  <si>
    <t>Depreciation-Machinery and Equipment - Sports Equipment</t>
  </si>
  <si>
    <t>Depreciation-Machinery and Equipment - Technical and Scientific Equipment</t>
  </si>
  <si>
    <t>Depreciation-Machinery and Equipment - Other Machinery and Equipment</t>
  </si>
  <si>
    <t>Depreciation-Transportation Equipment - Motor Vehicles</t>
  </si>
  <si>
    <t>Depreciation-Transportation Equipment - Trains</t>
  </si>
  <si>
    <t>Depreciation-Transportation Equipment - Aircrafts and Aircrafts Ground Equipment</t>
  </si>
  <si>
    <t>Depreciation-Transportation Equipment - Watercrafts</t>
  </si>
  <si>
    <t>Depreciation-Transportation Equipment - Other Transportation Equipment</t>
  </si>
  <si>
    <t>Depreciation-Furniture, Fixtures and Books - Furniture and Fixtures</t>
  </si>
  <si>
    <t>Depreciation-Furniture, Fixtures and Books - Books</t>
  </si>
  <si>
    <t>Depreciation-Other Property, Plant and Equipment</t>
  </si>
  <si>
    <t>PPSAS Code</t>
  </si>
  <si>
    <t>NGAS Code</t>
  </si>
  <si>
    <t>Construction in Progress-Infrastructure Assets</t>
  </si>
  <si>
    <t>111-2547</t>
  </si>
  <si>
    <t>Cash in Bank-Local Currency, Current Account</t>
  </si>
  <si>
    <t>111-2105</t>
  </si>
  <si>
    <t>Cash in Bank - LC, CA-LBP (BANE IMO)(101 CARP)</t>
  </si>
  <si>
    <t>1010202024-2105</t>
  </si>
  <si>
    <t>111-9082</t>
  </si>
  <si>
    <t>Cash in Bank - LC, CA-LBP (BANE IMO)(158 CARP)</t>
  </si>
  <si>
    <t>1010202024-9082</t>
  </si>
  <si>
    <t>111-2539</t>
  </si>
  <si>
    <t>Cash in Bank - LC, CA-LBP (BANE IMO)(501 CARP)</t>
  </si>
  <si>
    <t>1010202024-2539</t>
  </si>
  <si>
    <t>111-2563</t>
  </si>
  <si>
    <t>Cash in Bank - LC, CA-LBP (BANE IMO)(501 COB)</t>
  </si>
  <si>
    <t>1010202024-2563</t>
  </si>
  <si>
    <t>111-2490</t>
  </si>
  <si>
    <t>Cash in Bank - LC, CA-LBP (BANE IMO)(501 LFPs)</t>
  </si>
  <si>
    <t>1010202024-2490</t>
  </si>
  <si>
    <t>111-2571</t>
  </si>
  <si>
    <t>Cash in Bank - LC, CA-LBP (BANE IMO)(ARISP 3)(LP)</t>
  </si>
  <si>
    <t>1010202024-2571</t>
  </si>
  <si>
    <t>111-1273</t>
  </si>
  <si>
    <t>Cash in Bank - LC, CA-LBP (BANE IMO)(ARISP 3)(PC)</t>
  </si>
  <si>
    <t>1010202024-1273</t>
  </si>
  <si>
    <t>111-2512</t>
  </si>
  <si>
    <t>Cash in Bank - LC, CA-LBP (BANE IMO)(101)</t>
  </si>
  <si>
    <t>1010202024-2512</t>
  </si>
  <si>
    <t>111-0041</t>
  </si>
  <si>
    <t>Cash in Bank - LC, CA-LBP (PAMBAT IMO)(101 CARP)</t>
  </si>
  <si>
    <t>1010202024-0041</t>
  </si>
  <si>
    <t>111-1641</t>
  </si>
  <si>
    <t>Cash in Bank - LC, CA-LBP (PAMBAT IMO)(102 NISRIP)(LP)</t>
  </si>
  <si>
    <t>1010202024-1641</t>
  </si>
  <si>
    <t>111-1650</t>
  </si>
  <si>
    <t>Cash in Bank - LC, CA-LBP (PAMBAT IMO)(102 NISRIP)(PC)</t>
  </si>
  <si>
    <t>1010202024-1650</t>
  </si>
  <si>
    <t>111-1749</t>
  </si>
  <si>
    <t>Cash in Bank - LC, CA-LBP (PAMBAT IMO)(501 CARP)</t>
  </si>
  <si>
    <t>1010202024-1749</t>
  </si>
  <si>
    <t>111-1625</t>
  </si>
  <si>
    <t>Cash in Bank - LC, CA-LBP (PAMBAT IMO)(501 COB)</t>
  </si>
  <si>
    <t>1010202024-1625</t>
  </si>
  <si>
    <t>111-1617</t>
  </si>
  <si>
    <t>Cash in Bank - LC, CA-LBP (PAMBAT IMO)(501 LFPs)</t>
  </si>
  <si>
    <t>1010202024-1617</t>
  </si>
  <si>
    <t>111-2113</t>
  </si>
  <si>
    <t>Cash in Bank - LC, CA-LBP (Regional Office)(101 CARP)</t>
  </si>
  <si>
    <t>1010202024-2113</t>
  </si>
  <si>
    <t>111-1737</t>
  </si>
  <si>
    <t>Cash in Bank - LC, CA-LBP (Regional Office)(102 NISRIP)(LP)</t>
  </si>
  <si>
    <t>1010202024-1737</t>
  </si>
  <si>
    <t>111-2636</t>
  </si>
  <si>
    <t>Cash in Bank - LC, CA-LBP (Regional Office)(102 NISRIP)(PC)</t>
  </si>
  <si>
    <t>1010202024-2636</t>
  </si>
  <si>
    <t>111-1346</t>
  </si>
  <si>
    <t>Cash in Bank - LC, CA-LBP (Regional Office)(102 PIDP)(LP)</t>
  </si>
  <si>
    <t>1010202024-1346</t>
  </si>
  <si>
    <t>111-1370</t>
  </si>
  <si>
    <t>Cash in Bank - LC, CA-LBP (Regional Office)(102 PIDP)(PC)</t>
  </si>
  <si>
    <t>1010202024-1370</t>
  </si>
  <si>
    <t>111-1532</t>
  </si>
  <si>
    <t>Cash in Bank - LC, CA-LBP (Regional Office)(158 CARP)</t>
  </si>
  <si>
    <t>1010202024-1532</t>
  </si>
  <si>
    <t>111-2610</t>
  </si>
  <si>
    <t>Cash in Bank - LC, CA-LBP (Regional Office)(501 CARP)</t>
  </si>
  <si>
    <t>1010202024-2610</t>
  </si>
  <si>
    <t>111-2601</t>
  </si>
  <si>
    <t>Cash in Bank - LC, CA-LBP (Regional Office)(501 COB)</t>
  </si>
  <si>
    <t>1010202024-2601</t>
  </si>
  <si>
    <t>111-9619</t>
  </si>
  <si>
    <t>1010202024-9619</t>
  </si>
  <si>
    <t>Cash in Bank - LC, CA-LBP (Regional Office)(501 LFPs)</t>
  </si>
  <si>
    <t>1010202024-2547</t>
  </si>
  <si>
    <t>111-1338</t>
  </si>
  <si>
    <t>Cash in Bank - LC, CA-LBP (Regional Office)(101)</t>
  </si>
  <si>
    <t>1010202024-1338</t>
  </si>
  <si>
    <t>111-1427</t>
  </si>
  <si>
    <t>Cash in Bank - LC, CA-LBP (Regional Office)(ARISP 3)(LP)</t>
  </si>
  <si>
    <t>1010202024-1427</t>
  </si>
  <si>
    <t>111-1249</t>
  </si>
  <si>
    <t>Cash in Bank - LC, CA-LBP (Regional Office)(ARISP 3)(PC)</t>
  </si>
  <si>
    <t>1010202024-1249</t>
  </si>
  <si>
    <t>111-4892</t>
  </si>
  <si>
    <t>Cash in Bank - LC, CA-LBP (TARZAM IMO)(101 CARP)</t>
  </si>
  <si>
    <t>1010202024-4892</t>
  </si>
  <si>
    <t>111-4604</t>
  </si>
  <si>
    <t>Cash in Bank - LC, CA-LBP (TARZAM IMO)(102 PIDP)(LP)</t>
  </si>
  <si>
    <t>1010202024-4604</t>
  </si>
  <si>
    <t>111-4612</t>
  </si>
  <si>
    <t>Cash in Bank - LC, CA-LBP (TARZAM IMO)(102 PIDP)(PC)</t>
  </si>
  <si>
    <t>1010202024-4612</t>
  </si>
  <si>
    <t>111-5120</t>
  </si>
  <si>
    <t>Cash in Bank - LC, CA-LBP (TARZAM IMO)(501 CARP)</t>
  </si>
  <si>
    <t>1010202024-5120</t>
  </si>
  <si>
    <t>111-5112</t>
  </si>
  <si>
    <t>Cash in Bank - LC, CA-LBP (TARZAM IMO)(501 COB)</t>
  </si>
  <si>
    <t>1010202024-5112</t>
  </si>
  <si>
    <t>111-5104</t>
  </si>
  <si>
    <t>Cash in Bank - LC, CA-LBP (TARZAM IMO)(501 LFPs)</t>
  </si>
  <si>
    <t>1010202024-5104</t>
  </si>
  <si>
    <t>121-99</t>
  </si>
  <si>
    <t>413-3</t>
  </si>
  <si>
    <t>Due to GSIS - Educ Assist Loan</t>
  </si>
  <si>
    <t>413-6</t>
  </si>
  <si>
    <t>Due to GSIS - Emergency Loan</t>
  </si>
  <si>
    <t>413-7</t>
  </si>
  <si>
    <t>Due to GSIS - Calamity Loan</t>
  </si>
  <si>
    <t>413-8</t>
  </si>
  <si>
    <t>Due to GSIS - Housing Loan</t>
  </si>
  <si>
    <t>414-4</t>
  </si>
  <si>
    <t>Due to Pag-IBIG - Calamity Loan</t>
  </si>
  <si>
    <t>414-5</t>
  </si>
  <si>
    <t>Due to Pag-IBIG - Pag-IBIG 2</t>
  </si>
  <si>
    <t>2050199000-01</t>
  </si>
  <si>
    <t>454-3</t>
  </si>
  <si>
    <t>2050199000-03</t>
  </si>
  <si>
    <t>439-1</t>
  </si>
  <si>
    <t>Other Payables - LBP</t>
  </si>
  <si>
    <t>439-2</t>
  </si>
  <si>
    <t>Other Payables - NIAEASP</t>
  </si>
  <si>
    <t>439-3</t>
  </si>
  <si>
    <t>Other Payables - NIA R3 MPC</t>
  </si>
  <si>
    <t>439-99</t>
  </si>
  <si>
    <t>Other Payables - Others</t>
  </si>
  <si>
    <t>Accumulated Surplus/(Deficit)</t>
  </si>
  <si>
    <t>4020199099-01</t>
  </si>
  <si>
    <t>4020199099-02</t>
  </si>
  <si>
    <t>4020199099-03</t>
  </si>
  <si>
    <t>4020199099-04</t>
  </si>
  <si>
    <t>4020199099-05</t>
  </si>
  <si>
    <t>4020199099-06</t>
  </si>
  <si>
    <t>4020199099-07</t>
  </si>
  <si>
    <t>4020199099-08</t>
  </si>
  <si>
    <t>4020199099-09</t>
  </si>
  <si>
    <t>719-14</t>
  </si>
  <si>
    <t>Other Bonuses and Allowances - Performance Based Bonus-Civilian</t>
  </si>
  <si>
    <t>Fund Code</t>
  </si>
  <si>
    <t>Series</t>
  </si>
  <si>
    <t>Cr Sundry</t>
  </si>
  <si>
    <t>Cr CIB</t>
  </si>
  <si>
    <t>Project/Sub-Project</t>
  </si>
  <si>
    <t>ASA # / Obligation #</t>
  </si>
  <si>
    <t>RECAPITULATION</t>
  </si>
  <si>
    <t xml:space="preserve">Amount </t>
  </si>
  <si>
    <t>Account Code</t>
  </si>
  <si>
    <t>Deposits is linked in the Breakdown of Deposits total</t>
  </si>
  <si>
    <t>Enter the Check Number and fill-up Series accordingly to generate data. (Check Number and Series are shaded)</t>
  </si>
  <si>
    <t>Hide the Series columns.</t>
  </si>
  <si>
    <t>Filter and make sure that blank field is uncheck.</t>
  </si>
  <si>
    <t>Bayaoas Urdaneta City</t>
  </si>
  <si>
    <t>CESAR E. FERRER</t>
  </si>
  <si>
    <t xml:space="preserve"> Cashier A</t>
  </si>
  <si>
    <t>Fund 501 COB (LBP Account # 0112-1157-49)</t>
  </si>
  <si>
    <t>Fund 501 CARP (LBP Account # 0112-1157-30)</t>
  </si>
  <si>
    <t>Fund 501 SUBSIDY (LBP Account # 0112-1157-49)</t>
  </si>
  <si>
    <t>Fund 501 CAPITAL OUTLAY (LBP Account # 0112-1157-49)</t>
  </si>
  <si>
    <t>Fund 501 SUBSIDY NISRIP (LBP Account # 0112-1157-49)</t>
  </si>
  <si>
    <t>Fund 501 COB (MOOE) O &amp; M (LBP Account # 0112-1157-49)</t>
  </si>
  <si>
    <t>Fund 101 (LBP Account # 0112-1108-95)</t>
  </si>
  <si>
    <t>Fund 501 TRUST (LBP Account # 0112-1157-57)</t>
  </si>
  <si>
    <t>PANGASINAN IMO</t>
  </si>
  <si>
    <t>ELVIRA M. SURATOS</t>
  </si>
  <si>
    <t>Sr. Accounting Processor A</t>
  </si>
  <si>
    <t>EDGAR M. BUTED</t>
  </si>
  <si>
    <t>VANNESA C.MOULIC</t>
  </si>
  <si>
    <t>NIA PANGASINAN IMO</t>
  </si>
  <si>
    <t>Pangasinan IMO</t>
  </si>
  <si>
    <t>111FO</t>
  </si>
  <si>
    <t>Cash in Bank-Local Currency, Current Account F.O</t>
  </si>
  <si>
    <t>DV Number</t>
  </si>
  <si>
    <t>Off.code</t>
  </si>
  <si>
    <t>Fund 102 NISRIP PC (LBP Account # 0112-1152-34)</t>
  </si>
  <si>
    <t>Fund 102 NISRIP LP (LBP Account # 0112-1162-22)</t>
  </si>
  <si>
    <t>Fund 501 LFPS  (LBP Account # 0112-1157-22)</t>
  </si>
  <si>
    <t>Due to Treasurer of the Philippines</t>
  </si>
  <si>
    <t>412-2</t>
  </si>
  <si>
    <t>Due to BIR - 5%</t>
  </si>
  <si>
    <t>412-3</t>
  </si>
  <si>
    <t>Due to BIR - 3%</t>
  </si>
  <si>
    <t>412-4</t>
  </si>
  <si>
    <t>Due to BIR - 2%</t>
  </si>
  <si>
    <t>412-5</t>
  </si>
  <si>
    <t>Due to BIR - 1%</t>
  </si>
  <si>
    <t>Working Paper</t>
  </si>
  <si>
    <t>Fund 501 LFPS ARISEP (LBP Account # 0112-1157-22)</t>
  </si>
  <si>
    <t>1-06-07-010</t>
  </si>
  <si>
    <t>Trust Liabilities - Disallowances / Charges</t>
  </si>
  <si>
    <t>2-04-01-090</t>
  </si>
  <si>
    <t xml:space="preserve">Leave Benefits Payable </t>
  </si>
  <si>
    <t>2-06-01-020</t>
  </si>
  <si>
    <t>Mid-Year Bonus</t>
  </si>
  <si>
    <t>5-02-02-010</t>
  </si>
  <si>
    <t xml:space="preserve">Property Equipment for Distribution </t>
  </si>
  <si>
    <t>1-04-02-090</t>
  </si>
  <si>
    <t>FRANCIS CARLO L. ZACARIAS</t>
  </si>
  <si>
    <t>884-11a</t>
  </si>
  <si>
    <t>884-11b</t>
  </si>
  <si>
    <t xml:space="preserve">Labor and Wages </t>
  </si>
  <si>
    <t xml:space="preserve">Other Maintenance and Operating Expenses </t>
  </si>
  <si>
    <t>884-1</t>
  </si>
  <si>
    <t>OMOE- Meals &amp; Snacks</t>
  </si>
  <si>
    <t>884-2</t>
  </si>
  <si>
    <t>OMOE- Laboratory Analysis of Soil &amp; Water Sample</t>
  </si>
  <si>
    <t>OMOE- Contractual Services</t>
  </si>
  <si>
    <t>884-4</t>
  </si>
  <si>
    <t>OMOE- Job-Order</t>
  </si>
  <si>
    <t>884-5</t>
  </si>
  <si>
    <t>OMOE- Collection / Viability Bonus</t>
  </si>
  <si>
    <t>884-6</t>
  </si>
  <si>
    <t>OMOE- Collection Expenses</t>
  </si>
  <si>
    <t>884-7</t>
  </si>
  <si>
    <t>OMOE- Motor Cycle Allowance</t>
  </si>
  <si>
    <t>884-8</t>
  </si>
  <si>
    <t>OMOE- Sports</t>
  </si>
  <si>
    <t>884-9</t>
  </si>
  <si>
    <t xml:space="preserve">OMOE-Contribution Civic / Charitable Institution </t>
  </si>
  <si>
    <t>884-10</t>
  </si>
  <si>
    <t>OMOE-Gratuity Pay</t>
  </si>
  <si>
    <t>884-11</t>
  </si>
  <si>
    <t>OMOE- Other Miscellaneous Expenses</t>
  </si>
  <si>
    <t>OMOE- OME - Annual Physical Exam</t>
  </si>
  <si>
    <t>OMOE- OME - IA Remuneration for Operation &amp; Maintenance</t>
  </si>
  <si>
    <t>884-11c</t>
  </si>
  <si>
    <t>OMOE- OME - Covid 19 Expenses</t>
  </si>
  <si>
    <t>884-11d</t>
  </si>
  <si>
    <t>OMOE- OME - Various Expenses</t>
  </si>
  <si>
    <t>884-14</t>
  </si>
  <si>
    <t xml:space="preserve">Electrical Supplies &amp; Materials </t>
  </si>
  <si>
    <t>OMOE - Various Expenses</t>
  </si>
  <si>
    <t>C E R T I F I C A T I O N</t>
  </si>
  <si>
    <t>Chief, Administrative &amp; Finance Section</t>
  </si>
  <si>
    <t>Date: _______________________</t>
  </si>
  <si>
    <t>762-2</t>
  </si>
  <si>
    <t>Housekeeping / cleaning suuplies exp.</t>
  </si>
  <si>
    <t>5</t>
  </si>
  <si>
    <t>5-1</t>
  </si>
  <si>
    <t>111fo</t>
  </si>
  <si>
    <t>CY 2023</t>
  </si>
  <si>
    <t>Shalimar E. Velasco</t>
  </si>
  <si>
    <t>H.D.M.F</t>
  </si>
  <si>
    <t>G.S.I.S</t>
  </si>
  <si>
    <t>LBP for the account of BIR</t>
  </si>
  <si>
    <t>Philippine Health Insurance Corporation</t>
  </si>
  <si>
    <t>DARIEL F. GABRILLO</t>
  </si>
  <si>
    <t>Data Encoder</t>
  </si>
  <si>
    <t>FUND 501 CARP</t>
  </si>
  <si>
    <t>230028</t>
  </si>
  <si>
    <t>719-12</t>
  </si>
  <si>
    <t>719-13</t>
  </si>
  <si>
    <t>Other Bonuses and Allowances - Service Recognition Incentive (SRI)</t>
  </si>
  <si>
    <t>Other Bonuses and Allowances - Productivity Enhancement Incentive (PEI)</t>
  </si>
  <si>
    <t>412-1</t>
  </si>
  <si>
    <t>Due to BIR- Compensation</t>
  </si>
  <si>
    <t xml:space="preserve">Jonalyn A. Julian </t>
  </si>
  <si>
    <t>Travelling expenses incurred during the activities conducted for the period October 17, 2023, November 15-17, 2023, November 20-24, 2023 and December 7, 2023</t>
  </si>
  <si>
    <t>Payment of Salaries and Allowances of Emerson A. Delos Santos &amp; 1 other of NIA Pangasinan IMO (CARP) for the periof of January 1-31, 2024</t>
  </si>
  <si>
    <t>1799841</t>
  </si>
  <si>
    <t>DM-PAYROLL-2024-01-0001</t>
  </si>
  <si>
    <t>2024-01-0001</t>
  </si>
  <si>
    <t>1-501-2023-12-062</t>
  </si>
  <si>
    <t>2024-01</t>
  </si>
  <si>
    <t>January 1-31, 2024</t>
  </si>
  <si>
    <t>DM-PAYROLL-2024-01-0002</t>
  </si>
  <si>
    <t>2024-01-0002</t>
  </si>
  <si>
    <t>Payment of Salaries and Allowances of Shalimar E. Velasco of NIA Pangasinan IMO (CARP) for the periof of for the periof of January 1-15, 2024</t>
  </si>
  <si>
    <t>1799842</t>
  </si>
  <si>
    <t>Remit GSIS Premiums (Personal &amp; Government Shares) of Emerson A. Delos Santos &amp; 2 others of NIA Pangasinan IMO (CARP), for the month of January, 2024</t>
  </si>
  <si>
    <t>Remit monthly HDMF Premiums (Personal &amp; Government Shares) of Emerson A. Delos Santos &amp; 2 others of NIA Pangasinan IMO (CARP), for the month of January, 2024</t>
  </si>
  <si>
    <t>2024-01-0003</t>
  </si>
  <si>
    <t>1799843</t>
  </si>
  <si>
    <t>1799844</t>
  </si>
  <si>
    <t>2024-01-0004</t>
  </si>
  <si>
    <t>Remit HDMF Modified Pag-Ibig 2 of E. Emerson A. Delos Santos &amp; 1 other of NIA Pangasinan IMO (CARP), for the month of January, 2024</t>
  </si>
  <si>
    <t>Remit HDMF (MP Loan) of Shalimar E. Velasco of NIA Pangasinan IMO (CARP), for the month of January, 2024</t>
  </si>
  <si>
    <t>2024-01-0005</t>
  </si>
  <si>
    <t>1799845</t>
  </si>
  <si>
    <t>DM-PHIC-2024-01-0001</t>
  </si>
  <si>
    <t>1799846</t>
  </si>
  <si>
    <t>2024-01-0006</t>
  </si>
  <si>
    <t>Remit Withholding Tax of of Emerson A. Delos Santos &amp; 1 other of NIA Pangasinan IMO (CARP), for the month of January, 2024</t>
  </si>
  <si>
    <t>PS CY 2024</t>
  </si>
  <si>
    <t>Remit PHIC Premiums (Personal &amp; Government Shares) of Emerson A. Delos Santos &amp; 2 others of NIA Pangasinan IMO (CARP), for the month of January, 2024</t>
  </si>
  <si>
    <t>DM-PAYROLL-2024-01-0001A</t>
  </si>
  <si>
    <t>2024-01-0001A</t>
  </si>
  <si>
    <t>Emerson A. Delos Santos &amp; 1 other</t>
  </si>
  <si>
    <t>1807287</t>
  </si>
  <si>
    <t>PS- PEI &amp; SRIS CY 2023</t>
  </si>
  <si>
    <t xml:space="preserve">Capital Outlay </t>
  </si>
  <si>
    <t>1807296</t>
  </si>
  <si>
    <t>1807297</t>
  </si>
  <si>
    <t>I hereby certifiy on my official oath that this Report Checks Issued in 1 sheet is a full, true and correct  statement of all checks issued by me during the period stated above for which Check Nos. 1799841-1799846 inclusive, were actually issued by me in payment for obligation shown in the attached disbursement voucher/payroll.</t>
  </si>
  <si>
    <t>I hereby certifiy on my official oath that this Cash in Bank Regsiter in 2 sheets is a full, true and correct  statement of all checks issued by me during the period stated above for which Check Nos. 1799841-1799846  inclusive, were actually issued by me in payment for obligation shown in the attached disbursement voucher/payroll.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</si>
</sst>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&quot;P&quot;#,##0.00_);\(&quot;P&quot;#,##0.00\)"/>
    <numFmt numFmtId="166" formatCode="_(&quot;P&quot;* #,##0.00_);_(&quot;P&quot;* \(#,##0.00\);_(&quot;P&quot;* &quot;-&quot;??_);_(@_)"/>
    <numFmt numFmtId="167" formatCode="&quot;For the month ended&quot;\ mmmm\ d\,\ yyyy"/>
    <numFmt numFmtId="168" formatCode="mm/dd/yyyy"/>
    <numFmt numFmtId="169" formatCode="mmmm\ &quot;01-&quot;dd\,\ yyyy"/>
    <numFmt numFmtId="170" formatCode="[$-3409]mmmm\ dd\,\ yyyy;@"/>
    <numFmt numFmtId="171" formatCode="mm/dd/yy;@"/>
    <numFmt numFmtId="172" formatCode="mmmm\ &quot;1-&quot;dd\,\ yyyy"/>
    <numFmt numFmtId="173" formatCode="&quot;Beginning Balance as of &quot;mmmm\ &quot;01&quot;\,\ yyyy"/>
    <numFmt numFmtId="174" formatCode="[$-3409]dd\-mmm\-yy;@"/>
  </numFmts>
  <fonts count="37" x14ac:knownFonts="1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5"/>
      <name val="Matura MT Script Capitals"/>
      <family val="4"/>
    </font>
    <font>
      <b/>
      <sz val="18"/>
      <name val="Monotype Corsiva"/>
      <family val="4"/>
    </font>
    <font>
      <sz val="14"/>
      <name val="Times New Roman"/>
      <family val="1"/>
    </font>
    <font>
      <b/>
      <sz val="12"/>
      <color rgb="FF002060"/>
      <name val="Times New Roman"/>
      <family val="1"/>
    </font>
    <font>
      <b/>
      <sz val="12"/>
      <color rgb="FFFF0000"/>
      <name val="Times New Roman"/>
      <family val="1"/>
    </font>
    <font>
      <b/>
      <sz val="18"/>
      <name val="Times New Roman"/>
      <family val="1"/>
    </font>
    <font>
      <b/>
      <sz val="15"/>
      <name val="Times New Roman"/>
      <family val="1"/>
    </font>
    <font>
      <b/>
      <u/>
      <sz val="12"/>
      <name val="Times New Roman"/>
      <family val="1"/>
    </font>
    <font>
      <sz val="12"/>
      <color rgb="FFC0000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rgb="FF0070C0"/>
      <name val="Times New Roman"/>
      <family val="1"/>
    </font>
    <font>
      <sz val="14"/>
      <name val="Trajan Pro"/>
      <family val="1"/>
    </font>
    <font>
      <b/>
      <sz val="14"/>
      <name val="Trajan Pro"/>
      <family val="1"/>
    </font>
    <font>
      <sz val="8"/>
      <name val="Times New Roman"/>
      <family val="1"/>
    </font>
    <font>
      <sz val="8"/>
      <name val="Times New Roman"/>
      <family val="1"/>
    </font>
    <font>
      <sz val="14"/>
      <name val="Cambria"/>
      <family val="1"/>
      <scheme val="major"/>
    </font>
    <font>
      <b/>
      <sz val="18"/>
      <name val="Cambria"/>
      <family val="1"/>
      <scheme val="major"/>
    </font>
    <font>
      <b/>
      <sz val="14"/>
      <name val="Cambria"/>
      <family val="1"/>
      <scheme val="major"/>
    </font>
    <font>
      <sz val="12"/>
      <name val="Cambria"/>
      <family val="1"/>
      <scheme val="major"/>
    </font>
    <font>
      <b/>
      <sz val="12"/>
      <name val="Cambria"/>
      <family val="1"/>
      <scheme val="major"/>
    </font>
    <font>
      <b/>
      <sz val="11"/>
      <name val="Cambria"/>
      <family val="1"/>
      <scheme val="major"/>
    </font>
    <font>
      <b/>
      <sz val="12"/>
      <color rgb="FFFF0000"/>
      <name val="Cambria"/>
      <family val="1"/>
      <scheme val="major"/>
    </font>
    <font>
      <i/>
      <sz val="14"/>
      <name val="Cambria"/>
      <family val="1"/>
      <scheme val="major"/>
    </font>
    <font>
      <b/>
      <sz val="24"/>
      <name val="Cambria"/>
      <family val="1"/>
      <scheme val="major"/>
    </font>
    <font>
      <sz val="11"/>
      <name val="Cambria"/>
      <family val="1"/>
      <scheme val="major"/>
    </font>
    <font>
      <b/>
      <sz val="16"/>
      <name val="Cambria"/>
      <family val="1"/>
      <scheme val="major"/>
    </font>
    <font>
      <sz val="16"/>
      <name val="Cambria"/>
      <family val="1"/>
      <scheme val="major"/>
    </font>
    <font>
      <b/>
      <u/>
      <sz val="12"/>
      <name val="Cambria"/>
      <family val="1"/>
      <scheme val="major"/>
    </font>
    <font>
      <sz val="1"/>
      <name val="Cambria"/>
      <family val="1"/>
      <scheme val="major"/>
    </font>
    <font>
      <b/>
      <sz val="26"/>
      <name val="Cambria"/>
      <family val="1"/>
      <scheme val="major"/>
    </font>
    <font>
      <sz val="26"/>
      <name val="Cambria"/>
      <family val="1"/>
      <scheme val="major"/>
    </font>
    <font>
      <b/>
      <sz val="14"/>
      <color theme="1"/>
      <name val="Cambria"/>
      <family val="1"/>
      <scheme val="maj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0625">
        <fgColor indexed="8"/>
      </patternFill>
    </fill>
    <fill>
      <patternFill patternType="gray125">
        <fgColor indexed="53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401">
    <xf numFmtId="0" fontId="0" fillId="0" borderId="0" xfId="0"/>
    <xf numFmtId="0" fontId="1" fillId="0" borderId="0" xfId="0" applyFont="1" applyProtection="1">
      <protection locked="0"/>
    </xf>
    <xf numFmtId="166" fontId="1" fillId="0" borderId="3" xfId="2" applyFont="1" applyBorder="1" applyAlignment="1">
      <alignment horizontal="center"/>
    </xf>
    <xf numFmtId="164" fontId="1" fillId="0" borderId="3" xfId="1" applyFont="1" applyBorder="1" applyAlignment="1">
      <alignment horizontal="center"/>
    </xf>
    <xf numFmtId="0" fontId="4" fillId="0" borderId="0" xfId="3" applyFont="1" applyAlignment="1">
      <alignment horizontal="centerContinuous"/>
    </xf>
    <xf numFmtId="0" fontId="5" fillId="0" borderId="0" xfId="3" applyFont="1" applyAlignment="1">
      <alignment horizontal="centerContinuous"/>
    </xf>
    <xf numFmtId="0" fontId="3" fillId="0" borderId="0" xfId="3"/>
    <xf numFmtId="0" fontId="2" fillId="0" borderId="0" xfId="3" applyFont="1" applyAlignment="1">
      <alignment horizontal="centerContinuous"/>
    </xf>
    <xf numFmtId="0" fontId="1" fillId="0" borderId="0" xfId="3" applyFont="1" applyAlignment="1">
      <alignment horizontal="centerContinuous"/>
    </xf>
    <xf numFmtId="0" fontId="3" fillId="0" borderId="0" xfId="3" applyAlignment="1">
      <alignment horizontal="centerContinuous"/>
    </xf>
    <xf numFmtId="0" fontId="3" fillId="0" borderId="1" xfId="3" applyBorder="1" applyAlignment="1">
      <alignment horizontal="centerContinuous"/>
    </xf>
    <xf numFmtId="167" fontId="1" fillId="0" borderId="0" xfId="0" applyNumberFormat="1" applyFont="1" applyAlignment="1">
      <alignment horizontal="centerContinuous" vertical="center"/>
    </xf>
    <xf numFmtId="0" fontId="6" fillId="0" borderId="0" xfId="3" applyFont="1" applyAlignment="1">
      <alignment horizontal="centerContinuous"/>
    </xf>
    <xf numFmtId="0" fontId="1" fillId="0" borderId="9" xfId="3" applyFont="1" applyBorder="1" applyAlignment="1">
      <alignment horizontal="left" indent="1"/>
    </xf>
    <xf numFmtId="166" fontId="1" fillId="0" borderId="2" xfId="2" applyFont="1" applyBorder="1" applyAlignment="1">
      <alignment horizontal="center"/>
    </xf>
    <xf numFmtId="164" fontId="1" fillId="0" borderId="10" xfId="4" applyFont="1" applyBorder="1" applyAlignment="1">
      <alignment horizontal="center"/>
    </xf>
    <xf numFmtId="164" fontId="1" fillId="0" borderId="2" xfId="4" applyFont="1" applyBorder="1" applyAlignment="1">
      <alignment horizontal="center"/>
    </xf>
    <xf numFmtId="0" fontId="1" fillId="0" borderId="9" xfId="3" applyFont="1" applyBorder="1" applyAlignment="1">
      <alignment horizontal="left" indent="3"/>
    </xf>
    <xf numFmtId="166" fontId="1" fillId="0" borderId="10" xfId="2" applyFont="1" applyBorder="1" applyAlignment="1">
      <alignment horizontal="center"/>
    </xf>
    <xf numFmtId="0" fontId="2" fillId="2" borderId="7" xfId="3" applyFont="1" applyFill="1" applyBorder="1" applyAlignment="1">
      <alignment horizontal="center"/>
    </xf>
    <xf numFmtId="164" fontId="1" fillId="2" borderId="5" xfId="3" applyNumberFormat="1" applyFont="1" applyFill="1" applyBorder="1" applyAlignment="1">
      <alignment horizontal="center"/>
    </xf>
    <xf numFmtId="166" fontId="2" fillId="0" borderId="5" xfId="2" applyFont="1" applyBorder="1" applyAlignment="1">
      <alignment horizontal="center"/>
    </xf>
    <xf numFmtId="166" fontId="2" fillId="0" borderId="8" xfId="2" applyFont="1" applyBorder="1" applyAlignment="1">
      <alignment horizontal="center"/>
    </xf>
    <xf numFmtId="0" fontId="1" fillId="0" borderId="0" xfId="3" applyFont="1"/>
    <xf numFmtId="165" fontId="1" fillId="0" borderId="0" xfId="0" applyNumberFormat="1" applyFont="1" applyAlignment="1">
      <alignment vertical="center"/>
    </xf>
    <xf numFmtId="165" fontId="1" fillId="0" borderId="0" xfId="3" applyNumberFormat="1" applyFont="1"/>
    <xf numFmtId="164" fontId="1" fillId="0" borderId="0" xfId="3" applyNumberFormat="1" applyFont="1"/>
    <xf numFmtId="164" fontId="1" fillId="0" borderId="0" xfId="3" applyNumberFormat="1" applyFont="1" applyAlignment="1">
      <alignment horizontal="center"/>
    </xf>
    <xf numFmtId="164" fontId="1" fillId="0" borderId="2" xfId="1" applyFont="1" applyBorder="1" applyAlignment="1">
      <alignment horizontal="center"/>
    </xf>
    <xf numFmtId="164" fontId="1" fillId="0" borderId="10" xfId="1" applyFont="1" applyBorder="1" applyAlignment="1">
      <alignment horizontal="center"/>
    </xf>
    <xf numFmtId="164" fontId="2" fillId="0" borderId="0" xfId="0" applyNumberFormat="1" applyFont="1" applyAlignment="1">
      <alignment horizontal="centerContinuous"/>
    </xf>
    <xf numFmtId="164" fontId="1" fillId="0" borderId="3" xfId="1" applyFont="1" applyBorder="1" applyAlignment="1" applyProtection="1">
      <alignment horizontal="center"/>
      <protection locked="0"/>
    </xf>
    <xf numFmtId="0" fontId="2" fillId="2" borderId="6" xfId="3" applyFont="1" applyFill="1" applyBorder="1" applyAlignment="1">
      <alignment horizontal="center" vertical="center" wrapText="1"/>
    </xf>
    <xf numFmtId="0" fontId="2" fillId="2" borderId="11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 wrapText="1"/>
    </xf>
    <xf numFmtId="0" fontId="2" fillId="2" borderId="12" xfId="3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 applyProtection="1">
      <alignment horizontal="center"/>
      <protection locked="0"/>
    </xf>
    <xf numFmtId="164" fontId="1" fillId="0" borderId="3" xfId="4" applyFont="1" applyBorder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/>
    <xf numFmtId="0" fontId="9" fillId="0" borderId="16" xfId="0" applyFont="1" applyBorder="1" applyAlignment="1">
      <alignment horizontal="centerContinuous" vertical="center"/>
    </xf>
    <xf numFmtId="0" fontId="10" fillId="0" borderId="17" xfId="0" applyFont="1" applyBorder="1" applyAlignment="1">
      <alignment horizontal="centerContinuous" vertical="center"/>
    </xf>
    <xf numFmtId="0" fontId="10" fillId="0" borderId="18" xfId="0" applyFont="1" applyBorder="1" applyAlignment="1">
      <alignment horizontal="centerContinuous" vertical="center"/>
    </xf>
    <xf numFmtId="0" fontId="0" fillId="0" borderId="0" xfId="0" applyAlignment="1">
      <alignment horizontal="centerContinuous"/>
    </xf>
    <xf numFmtId="0" fontId="0" fillId="0" borderId="19" xfId="0" applyBorder="1" applyAlignment="1">
      <alignment horizontal="centerContinuous"/>
    </xf>
    <xf numFmtId="0" fontId="0" fillId="0" borderId="1" xfId="0" applyBorder="1"/>
    <xf numFmtId="0" fontId="1" fillId="0" borderId="1" xfId="0" applyFont="1" applyBorder="1" applyAlignment="1">
      <alignment horizontal="centerContinuous"/>
    </xf>
    <xf numFmtId="0" fontId="0" fillId="0" borderId="23" xfId="0" applyBorder="1" applyAlignment="1">
      <alignment horizontal="centerContinuous"/>
    </xf>
    <xf numFmtId="0" fontId="0" fillId="0" borderId="24" xfId="0" applyBorder="1" applyAlignment="1">
      <alignment horizontal="centerContinuous"/>
    </xf>
    <xf numFmtId="0" fontId="0" fillId="0" borderId="25" xfId="0" applyBorder="1" applyAlignment="1">
      <alignment horizontal="centerContinuous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16" xfId="0" applyFont="1" applyBorder="1"/>
    <xf numFmtId="0" fontId="1" fillId="0" borderId="17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/>
    <xf numFmtId="0" fontId="1" fillId="0" borderId="1" xfId="0" applyFont="1" applyBorder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1" fillId="0" borderId="19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2" fillId="0" borderId="16" xfId="0" applyFont="1" applyBorder="1"/>
    <xf numFmtId="0" fontId="0" fillId="0" borderId="17" xfId="0" applyBorder="1"/>
    <xf numFmtId="0" fontId="0" fillId="0" borderId="45" xfId="0" applyBorder="1"/>
    <xf numFmtId="0" fontId="0" fillId="0" borderId="17" xfId="0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0" fillId="0" borderId="46" xfId="0" applyBorder="1" applyAlignment="1">
      <alignment horizontal="left" indent="1"/>
    </xf>
    <xf numFmtId="0" fontId="0" fillId="0" borderId="0" xfId="0" applyAlignment="1">
      <alignment horizontal="left" indent="1"/>
    </xf>
    <xf numFmtId="39" fontId="1" fillId="0" borderId="0" xfId="1" applyNumberFormat="1" applyFont="1" applyBorder="1" applyProtection="1"/>
    <xf numFmtId="39" fontId="1" fillId="0" borderId="19" xfId="1" applyNumberFormat="1" applyFont="1" applyBorder="1" applyProtection="1"/>
    <xf numFmtId="0" fontId="0" fillId="0" borderId="46" xfId="0" applyBorder="1"/>
    <xf numFmtId="0" fontId="0" fillId="0" borderId="19" xfId="0" applyBorder="1"/>
    <xf numFmtId="0" fontId="1" fillId="0" borderId="0" xfId="0" applyFont="1" applyAlignment="1">
      <alignment horizontal="center"/>
    </xf>
    <xf numFmtId="164" fontId="1" fillId="0" borderId="2" xfId="1" applyFont="1" applyBorder="1" applyProtection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3" xfId="0" applyFont="1" applyBorder="1"/>
    <xf numFmtId="0" fontId="2" fillId="0" borderId="3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1" applyFont="1" applyAlignment="1" applyProtection="1">
      <alignment vertical="center"/>
    </xf>
    <xf numFmtId="0" fontId="11" fillId="0" borderId="1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/>
    <xf numFmtId="0" fontId="0" fillId="0" borderId="48" xfId="0" applyBorder="1"/>
    <xf numFmtId="0" fontId="1" fillId="0" borderId="48" xfId="0" applyFont="1" applyBorder="1" applyAlignment="1">
      <alignment horizontal="center"/>
    </xf>
    <xf numFmtId="0" fontId="2" fillId="3" borderId="58" xfId="0" applyFont="1" applyFill="1" applyBorder="1" applyAlignment="1">
      <alignment horizontal="center"/>
    </xf>
    <xf numFmtId="0" fontId="13" fillId="0" borderId="24" xfId="0" applyFont="1" applyBorder="1" applyAlignment="1">
      <alignment horizontal="centerContinuous"/>
    </xf>
    <xf numFmtId="0" fontId="14" fillId="0" borderId="24" xfId="0" applyFont="1" applyBorder="1" applyAlignment="1">
      <alignment horizontal="centerContinuous"/>
    </xf>
    <xf numFmtId="0" fontId="13" fillId="0" borderId="25" xfId="0" applyFont="1" applyBorder="1" applyAlignment="1">
      <alignment horizontal="centerContinuous"/>
    </xf>
    <xf numFmtId="0" fontId="1" fillId="0" borderId="46" xfId="0" applyFont="1" applyBorder="1" applyAlignment="1">
      <alignment horizontal="left" indent="1"/>
    </xf>
    <xf numFmtId="0" fontId="1" fillId="0" borderId="0" xfId="0" applyFont="1" applyAlignment="1">
      <alignment shrinkToFit="1"/>
    </xf>
    <xf numFmtId="0" fontId="12" fillId="0" borderId="48" xfId="0" applyFont="1" applyBorder="1"/>
    <xf numFmtId="0" fontId="8" fillId="0" borderId="48" xfId="0" applyFont="1" applyBorder="1"/>
    <xf numFmtId="0" fontId="1" fillId="0" borderId="48" xfId="0" applyFont="1" applyBorder="1"/>
    <xf numFmtId="0" fontId="15" fillId="0" borderId="48" xfId="0" applyFont="1" applyBorder="1"/>
    <xf numFmtId="0" fontId="2" fillId="5" borderId="48" xfId="0" applyFont="1" applyFill="1" applyBorder="1" applyAlignment="1" applyProtection="1">
      <alignment horizontal="center" shrinkToFit="1"/>
      <protection locked="0"/>
    </xf>
    <xf numFmtId="0" fontId="1" fillId="5" borderId="48" xfId="0" applyFont="1" applyFill="1" applyBorder="1" applyAlignment="1" applyProtection="1">
      <alignment horizontal="center" shrinkToFit="1"/>
      <protection locked="0"/>
    </xf>
    <xf numFmtId="0" fontId="1" fillId="0" borderId="48" xfId="0" applyFont="1" applyBorder="1" applyAlignment="1">
      <alignment shrinkToFit="1"/>
    </xf>
    <xf numFmtId="0" fontId="2" fillId="0" borderId="1" xfId="0" applyFont="1" applyBorder="1" applyAlignment="1">
      <alignment horizontal="centerContinuous"/>
    </xf>
    <xf numFmtId="0" fontId="2" fillId="0" borderId="46" xfId="0" applyFont="1" applyBorder="1" applyAlignment="1">
      <alignment horizontal="centerContinuous"/>
    </xf>
    <xf numFmtId="0" fontId="13" fillId="0" borderId="23" xfId="0" applyFont="1" applyBorder="1" applyAlignment="1">
      <alignment horizontal="centerContinuous"/>
    </xf>
    <xf numFmtId="0" fontId="13" fillId="0" borderId="47" xfId="0" applyFont="1" applyBorder="1" applyAlignment="1">
      <alignment horizontal="centerContinuous"/>
    </xf>
    <xf numFmtId="0" fontId="7" fillId="5" borderId="48" xfId="0" applyFont="1" applyFill="1" applyBorder="1" applyAlignment="1" applyProtection="1">
      <alignment shrinkToFit="1"/>
      <protection locked="0"/>
    </xf>
    <xf numFmtId="170" fontId="7" fillId="5" borderId="48" xfId="0" applyNumberFormat="1" applyFont="1" applyFill="1" applyBorder="1" applyAlignment="1" applyProtection="1">
      <alignment horizontal="left" shrinkToFit="1"/>
      <protection locked="0"/>
    </xf>
    <xf numFmtId="0" fontId="8" fillId="0" borderId="0" xfId="0" applyFont="1"/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62" xfId="0" applyFont="1" applyBorder="1" applyAlignment="1">
      <alignment horizontal="center"/>
    </xf>
    <xf numFmtId="0" fontId="1" fillId="0" borderId="48" xfId="0" applyFont="1" applyBorder="1" applyAlignment="1" applyProtection="1">
      <alignment horizontal="center"/>
      <protection locked="0"/>
    </xf>
    <xf numFmtId="0" fontId="1" fillId="0" borderId="3" xfId="0" applyFont="1" applyBorder="1" applyAlignment="1">
      <alignment horizontal="center"/>
    </xf>
    <xf numFmtId="0" fontId="1" fillId="0" borderId="59" xfId="0" applyFont="1" applyBorder="1"/>
    <xf numFmtId="0" fontId="1" fillId="0" borderId="59" xfId="0" applyFont="1" applyBorder="1" applyAlignment="1" applyProtection="1">
      <alignment horizontal="center"/>
      <protection locked="0"/>
    </xf>
    <xf numFmtId="0" fontId="1" fillId="0" borderId="63" xfId="0" applyFont="1" applyBorder="1" applyAlignment="1">
      <alignment horizontal="center"/>
    </xf>
    <xf numFmtId="0" fontId="2" fillId="0" borderId="61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58" xfId="0" applyFont="1" applyBorder="1" applyAlignment="1">
      <alignment horizontal="left"/>
    </xf>
    <xf numFmtId="49" fontId="1" fillId="0" borderId="3" xfId="1" applyNumberFormat="1" applyFont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49" fontId="1" fillId="0" borderId="38" xfId="0" applyNumberFormat="1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 shrinkToFit="1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/>
      <protection locked="0"/>
    </xf>
    <xf numFmtId="0" fontId="12" fillId="0" borderId="0" xfId="0" applyFont="1"/>
    <xf numFmtId="0" fontId="7" fillId="5" borderId="0" xfId="0" applyFont="1" applyFill="1" applyAlignment="1" applyProtection="1">
      <alignment shrinkToFit="1"/>
      <protection locked="0"/>
    </xf>
    <xf numFmtId="0" fontId="0" fillId="0" borderId="14" xfId="0" applyBorder="1" applyAlignment="1">
      <alignment horizontal="left"/>
    </xf>
    <xf numFmtId="0" fontId="0" fillId="0" borderId="48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74" fontId="17" fillId="0" borderId="0" xfId="0" applyNumberFormat="1" applyFont="1" applyProtection="1">
      <protection locked="0"/>
    </xf>
    <xf numFmtId="174" fontId="16" fillId="0" borderId="0" xfId="0" applyNumberFormat="1" applyFont="1" applyProtection="1">
      <protection locked="0"/>
    </xf>
    <xf numFmtId="0" fontId="0" fillId="0" borderId="58" xfId="0" applyBorder="1" applyAlignment="1">
      <alignment horizontal="left"/>
    </xf>
    <xf numFmtId="0" fontId="0" fillId="0" borderId="59" xfId="0" applyBorder="1"/>
    <xf numFmtId="0" fontId="0" fillId="0" borderId="59" xfId="0" applyBorder="1" applyAlignment="1" applyProtection="1">
      <alignment horizontal="center"/>
      <protection locked="0"/>
    </xf>
    <xf numFmtId="0" fontId="0" fillId="0" borderId="63" xfId="0" applyBorder="1" applyAlignment="1">
      <alignment horizont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49" fontId="23" fillId="10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10" borderId="48" xfId="0" applyNumberFormat="1" applyFont="1" applyFill="1" applyBorder="1" applyAlignment="1" applyProtection="1">
      <alignment horizontal="center" vertical="center" wrapText="1" shrinkToFit="1"/>
      <protection locked="0"/>
    </xf>
    <xf numFmtId="0" fontId="23" fillId="10" borderId="48" xfId="0" applyFont="1" applyFill="1" applyBorder="1" applyAlignment="1" applyProtection="1">
      <alignment horizontal="center" vertical="center" wrapText="1" shrinkToFit="1"/>
      <protection locked="0"/>
    </xf>
    <xf numFmtId="49" fontId="23" fillId="10" borderId="48" xfId="0" applyNumberFormat="1" applyFont="1" applyFill="1" applyBorder="1" applyAlignment="1" applyProtection="1">
      <alignment horizontal="left" vertical="center" wrapText="1" shrinkToFit="1"/>
      <protection locked="0"/>
    </xf>
    <xf numFmtId="0" fontId="23" fillId="10" borderId="48" xfId="0" quotePrefix="1" applyFont="1" applyFill="1" applyBorder="1" applyAlignment="1" applyProtection="1">
      <alignment horizontal="center" vertical="center" wrapText="1" shrinkToFit="1"/>
      <protection locked="0"/>
    </xf>
    <xf numFmtId="49" fontId="23" fillId="10" borderId="3" xfId="1" applyNumberFormat="1" applyFont="1" applyFill="1" applyBorder="1" applyAlignment="1" applyProtection="1">
      <alignment horizontal="center" vertical="center" wrapText="1" shrinkToFit="1"/>
      <protection locked="0"/>
    </xf>
    <xf numFmtId="164" fontId="23" fillId="10" borderId="3" xfId="1" applyFont="1" applyFill="1" applyBorder="1" applyAlignment="1" applyProtection="1">
      <alignment vertical="center" wrapText="1" shrinkToFit="1"/>
    </xf>
    <xf numFmtId="0" fontId="23" fillId="10" borderId="48" xfId="0" applyFont="1" applyFill="1" applyBorder="1" applyAlignment="1">
      <alignment vertical="center" wrapText="1" shrinkToFit="1"/>
    </xf>
    <xf numFmtId="49" fontId="23" fillId="10" borderId="48" xfId="1" applyNumberFormat="1" applyFont="1" applyFill="1" applyBorder="1" applyAlignment="1" applyProtection="1">
      <alignment horizontal="center" vertical="center" wrapText="1" shrinkToFit="1"/>
      <protection locked="0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164" fontId="23" fillId="0" borderId="0" xfId="1" applyFont="1" applyAlignment="1" applyProtection="1">
      <alignment vertical="center"/>
    </xf>
    <xf numFmtId="164" fontId="24" fillId="0" borderId="0" xfId="0" applyNumberFormat="1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Continuous" vertical="center"/>
    </xf>
    <xf numFmtId="0" fontId="20" fillId="0" borderId="0" xfId="0" applyFont="1" applyAlignment="1">
      <alignment horizontal="left" vertical="center"/>
    </xf>
    <xf numFmtId="164" fontId="20" fillId="0" borderId="0" xfId="0" applyNumberFormat="1" applyFont="1" applyAlignment="1">
      <alignment vertical="center"/>
    </xf>
    <xf numFmtId="0" fontId="22" fillId="0" borderId="0" xfId="0" applyFont="1" applyAlignment="1">
      <alignment horizontal="centerContinuous" vertical="center"/>
    </xf>
    <xf numFmtId="164" fontId="20" fillId="0" borderId="0" xfId="1" applyFont="1" applyAlignment="1" applyProtection="1">
      <alignment vertical="center"/>
    </xf>
    <xf numFmtId="0" fontId="26" fillId="9" borderId="3" xfId="0" applyFont="1" applyFill="1" applyBorder="1" applyAlignment="1">
      <alignment horizontal="center" vertical="center" wrapText="1" shrinkToFit="1"/>
    </xf>
    <xf numFmtId="49" fontId="29" fillId="10" borderId="48" xfId="1" applyNumberFormat="1" applyFont="1" applyFill="1" applyBorder="1" applyAlignment="1" applyProtection="1">
      <alignment horizontal="center" vertical="center" wrapText="1" shrinkToFit="1"/>
      <protection locked="0"/>
    </xf>
    <xf numFmtId="164" fontId="23" fillId="10" borderId="48" xfId="1" applyFont="1" applyFill="1" applyBorder="1" applyAlignment="1" applyProtection="1">
      <alignment horizontal="right" vertical="center" wrapText="1" shrinkToFit="1"/>
      <protection locked="0"/>
    </xf>
    <xf numFmtId="174" fontId="23" fillId="10" borderId="0" xfId="0" applyNumberFormat="1" applyFont="1" applyFill="1" applyAlignment="1">
      <alignment horizontal="center" vertical="center" wrapText="1" shrinkToFit="1"/>
    </xf>
    <xf numFmtId="49" fontId="23" fillId="10" borderId="0" xfId="0" applyNumberFormat="1" applyFont="1" applyFill="1" applyAlignment="1" applyProtection="1">
      <alignment horizontal="center" vertical="center" wrapText="1" shrinkToFit="1"/>
      <protection locked="0"/>
    </xf>
    <xf numFmtId="0" fontId="23" fillId="10" borderId="0" xfId="0" applyFont="1" applyFill="1" applyAlignment="1" applyProtection="1">
      <alignment horizontal="center" vertical="center" wrapText="1" shrinkToFit="1"/>
      <protection locked="0"/>
    </xf>
    <xf numFmtId="49" fontId="23" fillId="10" borderId="0" xfId="0" applyNumberFormat="1" applyFont="1" applyFill="1" applyAlignment="1" applyProtection="1">
      <alignment horizontal="left" vertical="center" wrapText="1" shrinkToFit="1"/>
      <protection locked="0"/>
    </xf>
    <xf numFmtId="164" fontId="23" fillId="10" borderId="0" xfId="1" applyFont="1" applyFill="1" applyBorder="1" applyAlignment="1" applyProtection="1">
      <alignment vertical="center" wrapText="1" shrinkToFit="1"/>
    </xf>
    <xf numFmtId="0" fontId="24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Continuous" vertical="center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Continuous"/>
    </xf>
    <xf numFmtId="0" fontId="23" fillId="0" borderId="0" xfId="0" applyFont="1" applyAlignment="1">
      <alignment horizontal="centerContinuous"/>
    </xf>
    <xf numFmtId="0" fontId="23" fillId="0" borderId="0" xfId="0" applyFont="1"/>
    <xf numFmtId="172" fontId="32" fillId="0" borderId="0" xfId="0" applyNumberFormat="1" applyFont="1" applyAlignment="1">
      <alignment horizontal="centerContinuous" vertical="center"/>
    </xf>
    <xf numFmtId="0" fontId="23" fillId="0" borderId="0" xfId="0" applyFont="1" applyAlignment="1">
      <alignment horizontal="left" vertical="center"/>
    </xf>
    <xf numFmtId="164" fontId="24" fillId="0" borderId="0" xfId="1" applyFont="1" applyAlignment="1" applyProtection="1">
      <alignment horizontal="left" vertical="center"/>
    </xf>
    <xf numFmtId="164" fontId="23" fillId="0" borderId="0" xfId="1" applyFont="1" applyAlignment="1" applyProtection="1">
      <alignment horizontal="centerContinuous" vertical="center"/>
    </xf>
    <xf numFmtId="0" fontId="24" fillId="0" borderId="0" xfId="0" applyFont="1"/>
    <xf numFmtId="0" fontId="23" fillId="0" borderId="48" xfId="0" applyFont="1" applyBorder="1"/>
    <xf numFmtId="0" fontId="23" fillId="0" borderId="48" xfId="0" pivotButton="1" applyFont="1" applyBorder="1"/>
    <xf numFmtId="0" fontId="23" fillId="0" borderId="48" xfId="0" applyFont="1" applyBorder="1" applyAlignment="1">
      <alignment horizontal="center"/>
    </xf>
    <xf numFmtId="0" fontId="23" fillId="0" borderId="48" xfId="0" applyFont="1" applyBorder="1" applyAlignment="1">
      <alignment horizontal="left"/>
    </xf>
    <xf numFmtId="164" fontId="23" fillId="0" borderId="48" xfId="0" applyNumberFormat="1" applyFont="1" applyBorder="1"/>
    <xf numFmtId="164" fontId="23" fillId="0" borderId="0" xfId="0" applyNumberFormat="1" applyFont="1"/>
    <xf numFmtId="0" fontId="20" fillId="0" borderId="0" xfId="0" applyFont="1"/>
    <xf numFmtId="0" fontId="20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/>
    </xf>
    <xf numFmtId="0" fontId="31" fillId="0" borderId="0" xfId="0" applyFont="1" applyAlignment="1">
      <alignment horizontal="left" vertical="center"/>
    </xf>
    <xf numFmtId="164" fontId="30" fillId="0" borderId="0" xfId="1" applyFont="1" applyFill="1" applyAlignment="1" applyProtection="1">
      <alignment horizontal="left" vertical="center"/>
    </xf>
    <xf numFmtId="0" fontId="31" fillId="0" borderId="0" xfId="0" applyFont="1" applyAlignment="1">
      <alignment vertical="center"/>
    </xf>
    <xf numFmtId="0" fontId="23" fillId="10" borderId="0" xfId="0" applyFont="1" applyFill="1" applyAlignment="1">
      <alignment vertical="center" wrapText="1" shrinkToFit="1"/>
    </xf>
    <xf numFmtId="0" fontId="23" fillId="10" borderId="0" xfId="0" quotePrefix="1" applyFont="1" applyFill="1" applyAlignment="1" applyProtection="1">
      <alignment horizontal="center" vertical="center" wrapText="1" shrinkToFit="1"/>
      <protection locked="0"/>
    </xf>
    <xf numFmtId="164" fontId="23" fillId="10" borderId="0" xfId="1" applyFont="1" applyFill="1" applyBorder="1" applyAlignment="1" applyProtection="1">
      <alignment horizontal="right" vertical="center" wrapText="1" shrinkToFit="1"/>
      <protection locked="0"/>
    </xf>
    <xf numFmtId="49" fontId="23" fillId="10" borderId="0" xfId="1" applyNumberFormat="1" applyFont="1" applyFill="1" applyBorder="1" applyAlignment="1" applyProtection="1">
      <alignment horizontal="center" vertical="center" wrapText="1" shrinkToFit="1"/>
      <protection locked="0"/>
    </xf>
    <xf numFmtId="0" fontId="28" fillId="0" borderId="0" xfId="0" applyFont="1" applyAlignment="1">
      <alignment horizontal="center" vertical="center" wrapText="1"/>
    </xf>
    <xf numFmtId="0" fontId="28" fillId="0" borderId="0" xfId="0" applyFont="1" applyAlignment="1">
      <alignment horizontal="right" vertical="center" wrapText="1"/>
    </xf>
    <xf numFmtId="164" fontId="28" fillId="0" borderId="0" xfId="1" applyFont="1" applyAlignment="1">
      <alignment horizontal="right" vertical="center" wrapText="1"/>
    </xf>
    <xf numFmtId="0" fontId="20" fillId="0" borderId="0" xfId="0" applyFont="1" applyAlignment="1">
      <alignment vertical="center" wrapText="1"/>
    </xf>
    <xf numFmtId="49" fontId="23" fillId="0" borderId="0" xfId="0" applyNumberFormat="1" applyFont="1" applyAlignment="1">
      <alignment horizontal="center" vertical="center" wrapText="1"/>
    </xf>
    <xf numFmtId="164" fontId="23" fillId="0" borderId="0" xfId="1" applyFont="1" applyAlignment="1" applyProtection="1">
      <alignment vertical="center" wrapText="1"/>
    </xf>
    <xf numFmtId="0" fontId="23" fillId="0" borderId="0" xfId="0" applyFont="1" applyAlignment="1">
      <alignment vertical="center" wrapText="1"/>
    </xf>
    <xf numFmtId="0" fontId="20" fillId="0" borderId="0" xfId="0" applyFont="1" applyAlignment="1">
      <alignment horizontal="centerContinuous" vertical="center" wrapText="1"/>
    </xf>
    <xf numFmtId="0" fontId="23" fillId="0" borderId="0" xfId="0" applyFont="1" applyAlignment="1">
      <alignment horizontal="centerContinuous" vertical="center" wrapText="1"/>
    </xf>
    <xf numFmtId="174" fontId="35" fillId="0" borderId="0" xfId="0" applyNumberFormat="1" applyFont="1" applyAlignment="1" applyProtection="1">
      <alignment vertical="center" wrapText="1"/>
      <protection locked="0"/>
    </xf>
    <xf numFmtId="0" fontId="35" fillId="0" borderId="0" xfId="0" applyFont="1" applyAlignment="1">
      <alignment vertical="center" wrapText="1"/>
    </xf>
    <xf numFmtId="0" fontId="36" fillId="10" borderId="61" xfId="0" applyFont="1" applyFill="1" applyBorder="1" applyAlignment="1">
      <alignment horizontal="center" vertical="center" wrapText="1"/>
    </xf>
    <xf numFmtId="0" fontId="36" fillId="10" borderId="13" xfId="0" applyFont="1" applyFill="1" applyBorder="1" applyAlignment="1">
      <alignment horizontal="center" vertical="center" wrapText="1"/>
    </xf>
    <xf numFmtId="164" fontId="36" fillId="10" borderId="13" xfId="1" applyFont="1" applyFill="1" applyBorder="1" applyAlignment="1" applyProtection="1">
      <alignment horizontal="right" vertical="center" wrapText="1"/>
    </xf>
    <xf numFmtId="164" fontId="36" fillId="10" borderId="13" xfId="1" applyFont="1" applyFill="1" applyBorder="1" applyAlignment="1" applyProtection="1">
      <alignment horizontal="center" vertical="center" wrapText="1"/>
    </xf>
    <xf numFmtId="164" fontId="36" fillId="10" borderId="62" xfId="1" applyFont="1" applyFill="1" applyBorder="1" applyAlignment="1" applyProtection="1">
      <alignment horizontal="center" vertical="center" wrapText="1"/>
    </xf>
    <xf numFmtId="0" fontId="20" fillId="0" borderId="0" xfId="0" applyFont="1" applyAlignment="1">
      <alignment horizontal="right" vertical="center" wrapText="1"/>
    </xf>
    <xf numFmtId="164" fontId="20" fillId="0" borderId="0" xfId="1" applyFont="1" applyAlignment="1">
      <alignment horizontal="righ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left" vertical="center" wrapText="1"/>
    </xf>
    <xf numFmtId="164" fontId="20" fillId="0" borderId="0" xfId="1" applyFont="1" applyAlignment="1" applyProtection="1">
      <alignment horizontal="right" vertical="center" wrapText="1"/>
    </xf>
    <xf numFmtId="164" fontId="20" fillId="0" borderId="0" xfId="1" applyFont="1" applyAlignment="1" applyProtection="1">
      <alignment horizontal="center" vertical="center" wrapText="1"/>
    </xf>
    <xf numFmtId="164" fontId="20" fillId="0" borderId="0" xfId="1" applyFont="1" applyAlignment="1" applyProtection="1">
      <alignment vertical="center" wrapText="1"/>
    </xf>
    <xf numFmtId="174" fontId="22" fillId="0" borderId="0" xfId="0" applyNumberFormat="1" applyFont="1" applyAlignment="1" applyProtection="1">
      <alignment horizontal="left" vertical="center" wrapText="1"/>
      <protection locked="0"/>
    </xf>
    <xf numFmtId="174" fontId="22" fillId="0" borderId="0" xfId="0" applyNumberFormat="1" applyFont="1" applyAlignment="1" applyProtection="1">
      <alignment vertical="center" wrapText="1"/>
      <protection locked="0"/>
    </xf>
    <xf numFmtId="174" fontId="22" fillId="0" borderId="0" xfId="0" applyNumberFormat="1" applyFont="1" applyAlignment="1" applyProtection="1">
      <alignment horizontal="right" vertical="center" wrapText="1"/>
      <protection locked="0"/>
    </xf>
    <xf numFmtId="164" fontId="22" fillId="0" borderId="0" xfId="1" applyFont="1" applyAlignment="1" applyProtection="1">
      <alignment horizontal="right" vertical="center" wrapText="1"/>
      <protection locked="0"/>
    </xf>
    <xf numFmtId="0" fontId="23" fillId="0" borderId="48" xfId="0" applyFont="1" applyBorder="1" applyAlignment="1">
      <alignment horizontal="left" vertical="center" wrapText="1" shrinkToFit="1"/>
    </xf>
    <xf numFmtId="0" fontId="24" fillId="0" borderId="0" xfId="0" applyFont="1" applyAlignment="1">
      <alignment horizontal="centerContinuous" vertical="center"/>
    </xf>
    <xf numFmtId="0" fontId="24" fillId="0" borderId="42" xfId="0" applyFont="1" applyBorder="1" applyAlignment="1">
      <alignment horizontal="center" vertical="center" wrapText="1"/>
    </xf>
    <xf numFmtId="0" fontId="24" fillId="0" borderId="48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42" xfId="0" applyFont="1" applyBorder="1" applyAlignment="1">
      <alignment vertical="center" wrapText="1"/>
    </xf>
    <xf numFmtId="0" fontId="24" fillId="0" borderId="30" xfId="0" applyFont="1" applyBorder="1" applyAlignment="1">
      <alignment horizontal="center" vertical="center" wrapText="1" shrinkToFit="1"/>
    </xf>
    <xf numFmtId="0" fontId="26" fillId="9" borderId="48" xfId="0" applyFont="1" applyFill="1" applyBorder="1" applyAlignment="1">
      <alignment horizontal="center" vertical="center" wrapText="1"/>
    </xf>
    <xf numFmtId="0" fontId="24" fillId="0" borderId="48" xfId="0" applyFont="1" applyBorder="1" applyAlignment="1">
      <alignment horizontal="center" vertical="center" wrapText="1" shrinkToFit="1"/>
    </xf>
    <xf numFmtId="49" fontId="24" fillId="0" borderId="30" xfId="0" applyNumberFormat="1" applyFont="1" applyBorder="1" applyAlignment="1">
      <alignment horizontal="center" vertical="center" wrapText="1"/>
    </xf>
    <xf numFmtId="171" fontId="23" fillId="0" borderId="42" xfId="0" applyNumberFormat="1" applyFont="1" applyBorder="1" applyAlignment="1">
      <alignment horizontal="center" vertical="center" wrapText="1" shrinkToFit="1"/>
    </xf>
    <xf numFmtId="49" fontId="23" fillId="6" borderId="48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0" borderId="3" xfId="0" applyNumberFormat="1" applyFont="1" applyBorder="1" applyAlignment="1" applyProtection="1">
      <alignment horizontal="center" vertical="center" wrapText="1" shrinkToFit="1"/>
      <protection locked="0"/>
    </xf>
    <xf numFmtId="0" fontId="26" fillId="9" borderId="48" xfId="0" quotePrefix="1" applyFont="1" applyFill="1" applyBorder="1" applyAlignment="1">
      <alignment horizontal="left" vertical="center" wrapText="1"/>
    </xf>
    <xf numFmtId="173" fontId="26" fillId="9" borderId="48" xfId="0" applyNumberFormat="1" applyFont="1" applyFill="1" applyBorder="1" applyAlignment="1">
      <alignment horizontal="center" vertical="center" wrapText="1" shrinkToFit="1"/>
    </xf>
    <xf numFmtId="164" fontId="23" fillId="0" borderId="30" xfId="1" applyFont="1" applyBorder="1" applyAlignment="1" applyProtection="1">
      <alignment vertical="center" wrapText="1" shrinkToFit="1"/>
    </xf>
    <xf numFmtId="0" fontId="24" fillId="0" borderId="42" xfId="1" applyNumberFormat="1" applyFont="1" applyBorder="1" applyAlignment="1" applyProtection="1">
      <alignment horizontal="center" vertical="center" wrapText="1" shrinkToFit="1"/>
      <protection locked="0"/>
    </xf>
    <xf numFmtId="164" fontId="23" fillId="0" borderId="48" xfId="1" applyFont="1" applyBorder="1" applyAlignment="1" applyProtection="1">
      <alignment vertical="center" wrapText="1" shrinkToFit="1"/>
    </xf>
    <xf numFmtId="164" fontId="24" fillId="0" borderId="48" xfId="1" applyFont="1" applyBorder="1" applyAlignment="1" applyProtection="1">
      <alignment vertical="center" wrapText="1" shrinkToFit="1"/>
      <protection locked="0"/>
    </xf>
    <xf numFmtId="0" fontId="24" fillId="0" borderId="48" xfId="1" applyNumberFormat="1" applyFont="1" applyBorder="1" applyAlignment="1" applyProtection="1">
      <alignment horizontal="center" vertical="center" wrapText="1" shrinkToFit="1"/>
      <protection locked="0"/>
    </xf>
    <xf numFmtId="0" fontId="23" fillId="0" borderId="30" xfId="0" applyFont="1" applyBorder="1" applyAlignment="1">
      <alignment vertical="center" wrapText="1"/>
    </xf>
    <xf numFmtId="49" fontId="23" fillId="0" borderId="48" xfId="0" applyNumberFormat="1" applyFont="1" applyBorder="1" applyAlignment="1" applyProtection="1">
      <alignment horizontal="center" vertical="center" wrapText="1" shrinkToFit="1"/>
      <protection locked="0"/>
    </xf>
    <xf numFmtId="0" fontId="24" fillId="0" borderId="48" xfId="0" applyFont="1" applyBorder="1" applyAlignment="1">
      <alignment vertical="center" wrapText="1" shrinkToFit="1"/>
    </xf>
    <xf numFmtId="0" fontId="23" fillId="0" borderId="48" xfId="0" applyFont="1" applyBorder="1" applyAlignment="1">
      <alignment vertical="center" wrapText="1" shrinkToFit="1"/>
    </xf>
    <xf numFmtId="164" fontId="23" fillId="0" borderId="30" xfId="1" applyFont="1" applyBorder="1" applyAlignment="1" applyProtection="1">
      <alignment vertical="center" wrapText="1" shrinkToFit="1"/>
      <protection locked="0"/>
    </xf>
    <xf numFmtId="164" fontId="24" fillId="0" borderId="48" xfId="1" applyFont="1" applyBorder="1" applyAlignment="1" applyProtection="1">
      <alignment vertical="center" wrapText="1" shrinkToFit="1"/>
    </xf>
    <xf numFmtId="49" fontId="23" fillId="7" borderId="48" xfId="0" applyNumberFormat="1" applyFont="1" applyFill="1" applyBorder="1" applyAlignment="1" applyProtection="1">
      <alignment horizontal="center" vertical="center" wrapText="1" shrinkToFit="1"/>
      <protection locked="0"/>
    </xf>
    <xf numFmtId="0" fontId="23" fillId="0" borderId="42" xfId="1" applyNumberFormat="1" applyFont="1" applyFill="1" applyBorder="1" applyAlignment="1" applyProtection="1">
      <alignment horizontal="center" vertical="center" wrapText="1" shrinkToFit="1"/>
      <protection locked="0"/>
    </xf>
    <xf numFmtId="164" fontId="23" fillId="0" borderId="30" xfId="0" applyNumberFormat="1" applyFont="1" applyBorder="1" applyAlignment="1">
      <alignment vertical="center" wrapText="1"/>
    </xf>
    <xf numFmtId="0" fontId="24" fillId="0" borderId="34" xfId="0" applyFont="1" applyBorder="1" applyAlignment="1">
      <alignment horizontal="center" vertical="center" wrapText="1" shrinkToFit="1"/>
    </xf>
    <xf numFmtId="164" fontId="24" fillId="0" borderId="44" xfId="1" applyFont="1" applyBorder="1" applyAlignment="1" applyProtection="1">
      <alignment vertical="center" wrapText="1" shrinkToFit="1"/>
    </xf>
    <xf numFmtId="0" fontId="24" fillId="4" borderId="50" xfId="0" applyFont="1" applyFill="1" applyBorder="1" applyAlignment="1">
      <alignment horizontal="center" vertical="center" wrapText="1" shrinkToFit="1"/>
    </xf>
    <xf numFmtId="164" fontId="24" fillId="0" borderId="32" xfId="1" applyFont="1" applyBorder="1" applyAlignment="1" applyProtection="1">
      <alignment vertical="center" wrapText="1" shrinkToFit="1"/>
    </xf>
    <xf numFmtId="0" fontId="23" fillId="0" borderId="44" xfId="0" applyFont="1" applyBorder="1" applyAlignment="1">
      <alignment vertical="center" wrapText="1"/>
    </xf>
    <xf numFmtId="0" fontId="23" fillId="0" borderId="48" xfId="1" applyNumberFormat="1" applyFont="1" applyFill="1" applyBorder="1" applyAlignment="1" applyProtection="1">
      <alignment horizontal="center" vertical="center" wrapText="1" shrinkToFit="1"/>
      <protection locked="0"/>
    </xf>
    <xf numFmtId="49" fontId="23" fillId="0" borderId="32" xfId="1" applyNumberFormat="1" applyFont="1" applyBorder="1" applyAlignment="1" applyProtection="1">
      <alignment horizontal="center" vertical="center" wrapText="1" shrinkToFit="1"/>
    </xf>
    <xf numFmtId="0" fontId="23" fillId="0" borderId="50" xfId="1" applyNumberFormat="1" applyFont="1" applyBorder="1" applyAlignment="1" applyProtection="1">
      <alignment horizontal="center" vertical="center" wrapText="1" shrinkToFit="1"/>
    </xf>
    <xf numFmtId="164" fontId="24" fillId="0" borderId="44" xfId="1" applyFont="1" applyBorder="1" applyAlignment="1" applyProtection="1">
      <alignment wrapText="1" shrinkToFit="1"/>
    </xf>
    <xf numFmtId="0" fontId="24" fillId="0" borderId="0" xfId="0" applyFont="1" applyAlignment="1">
      <alignment vertical="center"/>
    </xf>
    <xf numFmtId="0" fontId="24" fillId="0" borderId="0" xfId="0" applyFont="1" applyAlignment="1" applyProtection="1">
      <alignment vertical="center"/>
      <protection locked="0"/>
    </xf>
    <xf numFmtId="170" fontId="24" fillId="0" borderId="0" xfId="0" applyNumberFormat="1" applyFont="1" applyAlignment="1" applyProtection="1">
      <alignment horizontal="left" vertical="center"/>
      <protection locked="0"/>
    </xf>
    <xf numFmtId="0" fontId="24" fillId="8" borderId="48" xfId="0" applyFont="1" applyFill="1" applyBorder="1" applyAlignment="1">
      <alignment horizontal="center" vertical="center"/>
    </xf>
    <xf numFmtId="49" fontId="23" fillId="0" borderId="48" xfId="0" applyNumberFormat="1" applyFont="1" applyBorder="1" applyAlignment="1" applyProtection="1">
      <alignment vertical="center" wrapText="1"/>
      <protection locked="0"/>
    </xf>
    <xf numFmtId="164" fontId="23" fillId="0" borderId="48" xfId="1" applyFont="1" applyBorder="1" applyAlignment="1">
      <alignment vertical="center"/>
    </xf>
    <xf numFmtId="0" fontId="24" fillId="0" borderId="0" xfId="0" applyFont="1" applyAlignment="1">
      <alignment horizontal="center" vertical="center"/>
    </xf>
    <xf numFmtId="171" fontId="23" fillId="0" borderId="48" xfId="0" applyNumberFormat="1" applyFont="1" applyBorder="1" applyAlignment="1" applyProtection="1">
      <alignment horizontal="center" vertical="center" wrapText="1"/>
      <protection locked="0"/>
    </xf>
    <xf numFmtId="164" fontId="23" fillId="0" borderId="48" xfId="1" applyFont="1" applyBorder="1" applyAlignment="1" applyProtection="1">
      <alignment vertical="center" wrapText="1"/>
      <protection locked="0"/>
    </xf>
    <xf numFmtId="174" fontId="23" fillId="10" borderId="3" xfId="0" applyNumberFormat="1" applyFont="1" applyFill="1" applyBorder="1" applyAlignment="1">
      <alignment horizontal="center" vertical="center" wrapText="1" shrinkToFit="1"/>
    </xf>
    <xf numFmtId="49" fontId="23" fillId="10" borderId="15" xfId="0" applyNumberFormat="1" applyFont="1" applyFill="1" applyBorder="1" applyAlignment="1" applyProtection="1">
      <alignment horizontal="center" vertical="center" wrapText="1" shrinkToFit="1"/>
      <protection locked="0"/>
    </xf>
    <xf numFmtId="0" fontId="23" fillId="10" borderId="15" xfId="0" applyFont="1" applyFill="1" applyBorder="1" applyAlignment="1" applyProtection="1">
      <alignment horizontal="center" vertical="center" wrapText="1" shrinkToFit="1"/>
      <protection locked="0"/>
    </xf>
    <xf numFmtId="49" fontId="20" fillId="0" borderId="15" xfId="0" applyNumberFormat="1" applyFont="1" applyBorder="1" applyAlignment="1">
      <alignment horizontal="left" vertical="center" wrapText="1"/>
    </xf>
    <xf numFmtId="49" fontId="23" fillId="10" borderId="15" xfId="0" applyNumberFormat="1" applyFont="1" applyFill="1" applyBorder="1" applyAlignment="1" applyProtection="1">
      <alignment horizontal="left" vertical="center" wrapText="1" shrinkToFit="1"/>
      <protection locked="0"/>
    </xf>
    <xf numFmtId="0" fontId="23" fillId="10" borderId="15" xfId="0" applyFont="1" applyFill="1" applyBorder="1" applyAlignment="1">
      <alignment vertical="center" wrapText="1" shrinkToFit="1"/>
    </xf>
    <xf numFmtId="0" fontId="23" fillId="10" borderId="15" xfId="0" quotePrefix="1" applyFont="1" applyFill="1" applyBorder="1" applyAlignment="1" applyProtection="1">
      <alignment horizontal="center" vertical="center" wrapText="1" shrinkToFit="1"/>
      <protection locked="0"/>
    </xf>
    <xf numFmtId="49" fontId="23" fillId="10" borderId="15" xfId="1" applyNumberFormat="1" applyFont="1" applyFill="1" applyBorder="1" applyAlignment="1" applyProtection="1">
      <alignment horizontal="center" vertical="center" wrapText="1" shrinkToFit="1"/>
      <protection locked="0"/>
    </xf>
    <xf numFmtId="164" fontId="23" fillId="10" borderId="14" xfId="1" applyFont="1" applyFill="1" applyBorder="1" applyAlignment="1" applyProtection="1">
      <alignment vertical="center" wrapText="1" shrinkToFit="1"/>
    </xf>
    <xf numFmtId="164" fontId="24" fillId="11" borderId="48" xfId="1" applyFont="1" applyFill="1" applyBorder="1" applyAlignment="1" applyProtection="1">
      <alignment horizontal="right" vertical="center" wrapText="1" shrinkToFit="1"/>
      <protection locked="0"/>
    </xf>
    <xf numFmtId="0" fontId="22" fillId="0" borderId="0" xfId="0" applyFont="1" applyAlignment="1" applyProtection="1">
      <alignment horizontal="left" vertical="center" wrapText="1"/>
      <protection locked="0"/>
    </xf>
    <xf numFmtId="171" fontId="23" fillId="10" borderId="48" xfId="0" applyNumberFormat="1" applyFont="1" applyFill="1" applyBorder="1" applyAlignment="1">
      <alignment horizontal="center" vertical="center" wrapText="1" shrinkToFit="1"/>
    </xf>
    <xf numFmtId="0" fontId="2" fillId="0" borderId="0" xfId="3" applyFont="1" applyAlignment="1">
      <alignment horizontal="center"/>
    </xf>
    <xf numFmtId="0" fontId="1" fillId="0" borderId="0" xfId="3" applyFont="1" applyAlignment="1">
      <alignment horizontal="center"/>
    </xf>
    <xf numFmtId="0" fontId="31" fillId="10" borderId="0" xfId="0" applyFont="1" applyFill="1" applyAlignment="1">
      <alignment horizontal="center" wrapText="1"/>
    </xf>
    <xf numFmtId="0" fontId="34" fillId="0" borderId="0" xfId="0" applyFont="1" applyAlignment="1">
      <alignment horizontal="center" vertical="center" wrapText="1"/>
    </xf>
    <xf numFmtId="174" fontId="34" fillId="0" borderId="0" xfId="0" applyNumberFormat="1" applyFont="1" applyAlignment="1" applyProtection="1">
      <alignment horizontal="center" vertical="center" wrapText="1"/>
      <protection locked="0"/>
    </xf>
    <xf numFmtId="174" fontId="22" fillId="0" borderId="0" xfId="0" applyNumberFormat="1" applyFont="1" applyAlignment="1" applyProtection="1">
      <alignment horizontal="left" vertical="center" wrapText="1"/>
      <protection locked="0"/>
    </xf>
    <xf numFmtId="0" fontId="20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1" fillId="10" borderId="0" xfId="0" applyFont="1" applyFill="1" applyAlignment="1">
      <alignment horizontal="center" vertical="center" wrapText="1"/>
    </xf>
    <xf numFmtId="0" fontId="31" fillId="10" borderId="0" xfId="0" applyFont="1" applyFill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5" fillId="0" borderId="27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173" fontId="24" fillId="0" borderId="3" xfId="0" applyNumberFormat="1" applyFont="1" applyBorder="1" applyAlignment="1">
      <alignment horizontal="left" vertical="center" wrapText="1" shrinkToFit="1"/>
    </xf>
    <xf numFmtId="173" fontId="24" fillId="0" borderId="14" xfId="0" applyNumberFormat="1" applyFont="1" applyBorder="1" applyAlignment="1">
      <alignment horizontal="left" vertical="center" wrapText="1" shrinkToFit="1"/>
    </xf>
    <xf numFmtId="0" fontId="22" fillId="4" borderId="43" xfId="0" applyFont="1" applyFill="1" applyBorder="1" applyAlignment="1">
      <alignment horizontal="center" vertical="center" wrapText="1" shrinkToFit="1"/>
    </xf>
    <xf numFmtId="0" fontId="22" fillId="4" borderId="34" xfId="0" applyFont="1" applyFill="1" applyBorder="1" applyAlignment="1">
      <alignment horizontal="center" vertical="center" wrapText="1" shrinkToFit="1"/>
    </xf>
    <xf numFmtId="0" fontId="22" fillId="4" borderId="35" xfId="0" applyFont="1" applyFill="1" applyBorder="1" applyAlignment="1">
      <alignment horizontal="center" vertical="center" wrapText="1" shrinkToFit="1"/>
    </xf>
    <xf numFmtId="164" fontId="20" fillId="0" borderId="0" xfId="1" applyFont="1" applyAlignment="1" applyProtection="1">
      <alignment horizontal="center" vertical="center"/>
    </xf>
    <xf numFmtId="0" fontId="22" fillId="0" borderId="0" xfId="0" applyFont="1" applyAlignment="1">
      <alignment horizontal="center" vertical="center"/>
    </xf>
    <xf numFmtId="174" fontId="16" fillId="0" borderId="0" xfId="0" applyNumberFormat="1" applyFont="1" applyAlignment="1" applyProtection="1">
      <alignment horizontal="center"/>
      <protection locked="0"/>
    </xf>
    <xf numFmtId="174" fontId="17" fillId="0" borderId="0" xfId="0" applyNumberFormat="1" applyFont="1" applyAlignment="1" applyProtection="1">
      <alignment horizontal="center"/>
      <protection locked="0"/>
    </xf>
    <xf numFmtId="0" fontId="21" fillId="0" borderId="0" xfId="0" applyFont="1" applyAlignment="1">
      <alignment horizontal="center" vertical="center"/>
    </xf>
    <xf numFmtId="0" fontId="26" fillId="9" borderId="45" xfId="0" applyFont="1" applyFill="1" applyBorder="1" applyAlignment="1">
      <alignment horizontal="center" vertical="center" wrapText="1"/>
    </xf>
    <xf numFmtId="0" fontId="26" fillId="9" borderId="17" xfId="0" applyFont="1" applyFill="1" applyBorder="1" applyAlignment="1">
      <alignment horizontal="center" vertical="center" wrapText="1"/>
    </xf>
    <xf numFmtId="0" fontId="26" fillId="9" borderId="26" xfId="0" applyFont="1" applyFill="1" applyBorder="1" applyAlignment="1">
      <alignment horizontal="center" vertical="center" wrapText="1"/>
    </xf>
    <xf numFmtId="0" fontId="26" fillId="9" borderId="62" xfId="0" applyFont="1" applyFill="1" applyBorder="1" applyAlignment="1">
      <alignment horizontal="center" vertical="center" wrapText="1"/>
    </xf>
    <xf numFmtId="0" fontId="26" fillId="9" borderId="20" xfId="0" applyFont="1" applyFill="1" applyBorder="1" applyAlignment="1">
      <alignment horizontal="center" vertical="center" wrapText="1"/>
    </xf>
    <xf numFmtId="0" fontId="26" fillId="9" borderId="61" xfId="0" applyFont="1" applyFill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49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25" fillId="6" borderId="27" xfId="0" applyFont="1" applyFill="1" applyBorder="1" applyAlignment="1">
      <alignment horizontal="center" vertical="center" wrapText="1"/>
    </xf>
    <xf numFmtId="0" fontId="25" fillId="6" borderId="48" xfId="0" applyFont="1" applyFill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48" xfId="0" applyFont="1" applyBorder="1" applyAlignment="1">
      <alignment horizontal="center" vertical="center" wrapText="1"/>
    </xf>
    <xf numFmtId="164" fontId="24" fillId="0" borderId="54" xfId="1" applyFont="1" applyBorder="1" applyAlignment="1" applyProtection="1">
      <alignment horizontal="center" vertical="center" wrapText="1"/>
    </xf>
    <xf numFmtId="164" fontId="24" fillId="0" borderId="55" xfId="1" applyFont="1" applyBorder="1" applyAlignment="1" applyProtection="1">
      <alignment horizontal="center" vertical="center" wrapText="1"/>
    </xf>
    <xf numFmtId="164" fontId="24" fillId="0" borderId="41" xfId="1" applyFont="1" applyBorder="1" applyAlignment="1" applyProtection="1">
      <alignment horizontal="center" vertical="center" wrapText="1"/>
    </xf>
    <xf numFmtId="170" fontId="21" fillId="0" borderId="0" xfId="0" applyNumberFormat="1" applyFont="1" applyAlignment="1">
      <alignment horizontal="center" vertical="center"/>
    </xf>
    <xf numFmtId="0" fontId="24" fillId="0" borderId="51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24" fillId="0" borderId="52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164" fontId="27" fillId="0" borderId="0" xfId="1" applyFont="1" applyAlignment="1" applyProtection="1">
      <alignment horizontal="center" vertical="center"/>
    </xf>
    <xf numFmtId="164" fontId="22" fillId="0" borderId="0" xfId="1" applyFont="1" applyAlignment="1" applyProtection="1">
      <alignment horizontal="center" vertical="center"/>
    </xf>
    <xf numFmtId="164" fontId="23" fillId="0" borderId="0" xfId="1" applyFont="1" applyAlignment="1" applyProtection="1">
      <alignment horizontal="center" vertical="center"/>
    </xf>
    <xf numFmtId="164" fontId="1" fillId="0" borderId="2" xfId="1" applyFont="1" applyBorder="1" applyProtection="1"/>
    <xf numFmtId="164" fontId="1" fillId="0" borderId="30" xfId="1" applyFont="1" applyBorder="1" applyProtection="1"/>
    <xf numFmtId="0" fontId="1" fillId="0" borderId="42" xfId="0" applyFont="1" applyBorder="1"/>
    <xf numFmtId="0" fontId="1" fillId="0" borderId="2" xfId="0" applyFont="1" applyBorder="1"/>
    <xf numFmtId="0" fontId="1" fillId="0" borderId="3" xfId="0" applyFont="1" applyBorder="1" applyAlignment="1">
      <alignment shrinkToFit="1"/>
    </xf>
    <xf numFmtId="0" fontId="1" fillId="0" borderId="15" xfId="0" applyFont="1" applyBorder="1" applyAlignment="1">
      <alignment shrinkToFit="1"/>
    </xf>
    <xf numFmtId="0" fontId="1" fillId="0" borderId="14" xfId="0" applyFont="1" applyBorder="1" applyAlignment="1">
      <alignment shrinkToFit="1"/>
    </xf>
    <xf numFmtId="39" fontId="1" fillId="0" borderId="45" xfId="1" applyNumberFormat="1" applyFont="1" applyBorder="1" applyProtection="1"/>
    <xf numFmtId="39" fontId="1" fillId="0" borderId="17" xfId="1" applyNumberFormat="1" applyFont="1" applyBorder="1" applyProtection="1"/>
    <xf numFmtId="39" fontId="1" fillId="0" borderId="18" xfId="1" applyNumberFormat="1" applyFont="1" applyBorder="1" applyProtection="1"/>
    <xf numFmtId="0" fontId="1" fillId="0" borderId="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2" fillId="3" borderId="56" xfId="0" applyFont="1" applyFill="1" applyBorder="1" applyAlignment="1">
      <alignment horizontal="center"/>
    </xf>
    <xf numFmtId="0" fontId="2" fillId="3" borderId="57" xfId="0" applyFont="1" applyFill="1" applyBorder="1" applyAlignment="1">
      <alignment horizontal="center"/>
    </xf>
    <xf numFmtId="0" fontId="2" fillId="3" borderId="58" xfId="0" applyFont="1" applyFill="1" applyBorder="1" applyAlignment="1">
      <alignment horizontal="center"/>
    </xf>
    <xf numFmtId="164" fontId="2" fillId="0" borderId="59" xfId="1" applyFont="1" applyBorder="1" applyProtection="1"/>
    <xf numFmtId="164" fontId="2" fillId="0" borderId="60" xfId="1" applyFont="1" applyBorder="1" applyProtection="1"/>
    <xf numFmtId="0" fontId="1" fillId="0" borderId="15" xfId="0" applyFont="1" applyBorder="1" applyAlignment="1" applyProtection="1">
      <alignment horizontal="left" shrinkToFit="1"/>
      <protection locked="0"/>
    </xf>
    <xf numFmtId="0" fontId="1" fillId="0" borderId="14" xfId="0" applyFont="1" applyBorder="1" applyAlignment="1" applyProtection="1">
      <alignment horizontal="left" shrinkToFit="1"/>
      <protection locked="0"/>
    </xf>
    <xf numFmtId="0" fontId="1" fillId="0" borderId="15" xfId="0" applyFont="1" applyBorder="1" applyAlignment="1" applyProtection="1">
      <alignment horizontal="left"/>
      <protection locked="0"/>
    </xf>
    <xf numFmtId="0" fontId="1" fillId="0" borderId="14" xfId="0" applyFont="1" applyBorder="1" applyAlignment="1" applyProtection="1">
      <alignment horizontal="left"/>
      <protection locked="0"/>
    </xf>
    <xf numFmtId="0" fontId="1" fillId="0" borderId="3" xfId="0" applyFont="1" applyBorder="1" applyAlignment="1">
      <alignment horizontal="left" shrinkToFit="1"/>
    </xf>
    <xf numFmtId="0" fontId="1" fillId="0" borderId="15" xfId="0" applyFont="1" applyBorder="1" applyAlignment="1">
      <alignment horizontal="left" shrinkToFit="1"/>
    </xf>
    <xf numFmtId="0" fontId="1" fillId="0" borderId="14" xfId="0" applyFont="1" applyBorder="1" applyAlignment="1">
      <alignment horizontal="left" shrinkToFit="1"/>
    </xf>
    <xf numFmtId="169" fontId="1" fillId="0" borderId="15" xfId="0" applyNumberFormat="1" applyFont="1" applyBorder="1" applyAlignment="1">
      <alignment horizontal="left" shrinkToFit="1"/>
    </xf>
    <xf numFmtId="169" fontId="1" fillId="0" borderId="14" xfId="0" applyNumberFormat="1" applyFont="1" applyBorder="1" applyAlignment="1">
      <alignment horizontal="left" shrinkToFit="1"/>
    </xf>
    <xf numFmtId="1" fontId="8" fillId="0" borderId="37" xfId="0" applyNumberFormat="1" applyFont="1" applyBorder="1"/>
    <xf numFmtId="1" fontId="8" fillId="0" borderId="13" xfId="0" applyNumberFormat="1" applyFont="1" applyBorder="1"/>
    <xf numFmtId="0" fontId="10" fillId="0" borderId="38" xfId="0" applyFont="1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10" fillId="0" borderId="40" xfId="0" applyFont="1" applyBorder="1" applyAlignment="1">
      <alignment horizontal="center"/>
    </xf>
    <xf numFmtId="0" fontId="1" fillId="0" borderId="13" xfId="0" applyFont="1" applyBorder="1"/>
    <xf numFmtId="0" fontId="1" fillId="0" borderId="41" xfId="0" applyFont="1" applyBorder="1"/>
    <xf numFmtId="0" fontId="1" fillId="0" borderId="30" xfId="0" applyFont="1" applyBorder="1"/>
    <xf numFmtId="39" fontId="8" fillId="0" borderId="16" xfId="0" applyNumberFormat="1" applyFont="1" applyBorder="1" applyAlignment="1">
      <alignment horizontal="center" vertical="center"/>
    </xf>
    <xf numFmtId="39" fontId="8" fillId="0" borderId="17" xfId="0" applyNumberFormat="1" applyFont="1" applyBorder="1" applyAlignment="1">
      <alignment horizontal="center" vertical="center"/>
    </xf>
    <xf numFmtId="39" fontId="8" fillId="0" borderId="18" xfId="0" applyNumberFormat="1" applyFont="1" applyBorder="1" applyAlignment="1">
      <alignment horizontal="center" vertical="center"/>
    </xf>
    <xf numFmtId="49" fontId="2" fillId="0" borderId="20" xfId="1" applyNumberFormat="1" applyFont="1" applyBorder="1" applyAlignment="1" applyProtection="1">
      <alignment horizontal="center"/>
      <protection locked="0"/>
    </xf>
    <xf numFmtId="49" fontId="2" fillId="0" borderId="21" xfId="1" applyNumberFormat="1" applyFont="1" applyBorder="1" applyAlignment="1" applyProtection="1">
      <alignment horizontal="center"/>
      <protection locked="0"/>
    </xf>
    <xf numFmtId="168" fontId="0" fillId="0" borderId="15" xfId="0" applyNumberFormat="1" applyBorder="1" applyAlignment="1">
      <alignment horizontal="center"/>
    </xf>
    <xf numFmtId="168" fontId="0" fillId="0" borderId="2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</cellXfs>
  <cellStyles count="5">
    <cellStyle name="Comma" xfId="1" builtinId="3"/>
    <cellStyle name="Comma 2" xfId="4" xr:uid="{00000000-0005-0000-0000-000001000000}"/>
    <cellStyle name="Currency" xfId="2" builtinId="4"/>
    <cellStyle name="Normal" xfId="0" builtinId="0"/>
    <cellStyle name="Normal 2" xfId="3" xr:uid="{00000000-0005-0000-0000-000004000000}"/>
  </cellStyles>
  <dxfs count="108"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numFmt numFmtId="164" formatCode="_(* #,##0.00_);_(* \(#,##0.00\);_(* &quot;-&quot;??_);_(@_)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alignment horizontal="center" readingOrder="0"/>
    </dxf>
    <dxf>
      <alignment horizontal="center" readingOrder="0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numFmt numFmtId="164" formatCode="_(* #,##0.00_);_(* \(#,##0.00\);_(* &quot;-&quot;??_);_(@_)"/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alignment horizontal="center" readingOrder="0"/>
    </dxf>
    <dxf>
      <alignment horizontal="center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164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protection locked="1"/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alignment horizontal="center" readingOrder="0"/>
    </dxf>
    <dxf>
      <alignment horizontal="center" readingOrder="0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numFmt numFmtId="164" formatCode="_(* #,##0.00_);_(* \(#,##0.00\);_(* &quot;-&quot;??_);_(@_)"/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numFmt numFmtId="30" formatCode="@"/>
      <fill>
        <patternFill>
          <fgColor indexed="64"/>
          <bgColor theme="0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numFmt numFmtId="30" formatCode="@"/>
      <fill>
        <patternFill>
          <fgColor indexed="64"/>
          <bgColor theme="0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fill>
        <patternFill>
          <fgColor indexed="64"/>
          <bgColor theme="0"/>
        </patternFill>
      </fill>
      <alignment horizontal="right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fill>
        <patternFill>
          <fgColor indexed="64"/>
          <bgColor theme="0"/>
        </patternFill>
      </fill>
      <alignment horizontal="right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numFmt numFmtId="0" formatCode="General"/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numFmt numFmtId="30" formatCode="@"/>
      <fill>
        <patternFill>
          <fgColor indexed="64"/>
          <bgColor theme="0"/>
        </patternFill>
      </fill>
      <alignment horizontal="left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numFmt numFmtId="30" formatCode="@"/>
      <fill>
        <patternFill>
          <fgColor indexed="64"/>
          <bgColor theme="0"/>
        </patternFill>
      </fill>
      <alignment horizontal="left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numFmt numFmtId="30" formatCode="@"/>
      <fill>
        <patternFill>
          <fgColor indexed="64"/>
          <bgColor theme="0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numFmt numFmtId="30" formatCode="@"/>
      <fill>
        <patternFill>
          <fgColor indexed="64"/>
          <bgColor theme="0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numFmt numFmtId="30" formatCode="@"/>
      <fill>
        <patternFill>
          <fgColor indexed="64"/>
          <bgColor theme="0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numFmt numFmtId="30" formatCode="@"/>
      <fill>
        <patternFill>
          <fgColor indexed="64"/>
          <bgColor theme="0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numFmt numFmtId="30" formatCode="@"/>
      <fill>
        <patternFill>
          <fgColor indexed="64"/>
          <bgColor theme="0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numFmt numFmtId="30" formatCode="@"/>
      <fill>
        <patternFill>
          <fgColor indexed="64"/>
          <bgColor theme="0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numFmt numFmtId="0" formatCode="General"/>
      <fill>
        <patternFill>
          <fgColor indexed="64"/>
          <bgColor theme="0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numFmt numFmtId="174" formatCode="[$-3409]dd\-mmm\-yy;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1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mbria"/>
        <scheme val="major"/>
      </font>
      <fill>
        <patternFill>
          <fgColor indexed="64"/>
          <bgColor theme="0"/>
        </patternFill>
      </fill>
      <alignment vertical="center" textRotation="0" wrapText="1" indent="0" justifyLastLine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mbria"/>
        <scheme val="major"/>
      </font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0" formatCode="@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  <colors>
    <mruColors>
      <color rgb="FFFFFFCC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37353</xdr:rowOff>
    </xdr:from>
    <xdr:to>
      <xdr:col>10</xdr:col>
      <xdr:colOff>412749</xdr:colOff>
      <xdr:row>7</xdr:row>
      <xdr:rowOff>15876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23F297-6B68-41C8-968A-4BA504A0B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353"/>
          <a:ext cx="8389937" cy="13675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9719</xdr:colOff>
      <xdr:row>0</xdr:row>
      <xdr:rowOff>33043</xdr:rowOff>
    </xdr:from>
    <xdr:to>
      <xdr:col>4</xdr:col>
      <xdr:colOff>2984499</xdr:colOff>
      <xdr:row>6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E6085E-5485-4E8F-B777-80FC4271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9" y="33043"/>
          <a:ext cx="8488697" cy="136395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111\Users\ROMMEL\Documents\ARISP%203\JEV\ARISP%203%20JEV%202013-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count"/>
      <sheetName val="78"/>
      <sheetName val="79"/>
      <sheetName val="80"/>
      <sheetName val="81"/>
      <sheetName val="82"/>
      <sheetName val="CkDJ"/>
      <sheetName val="83"/>
      <sheetName val="84"/>
      <sheetName val="ChDJ"/>
      <sheetName val="85"/>
      <sheetName val="86"/>
      <sheetName val="87"/>
      <sheetName val="88"/>
      <sheetName val="TB"/>
      <sheetName val="BS"/>
      <sheetName val="CF"/>
    </sheetNames>
    <sheetDataSet>
      <sheetData sheetId="0"/>
      <sheetData sheetId="1">
        <row r="3">
          <cell r="S3">
            <v>41639</v>
          </cell>
        </row>
      </sheetData>
      <sheetData sheetId="2"/>
      <sheetData sheetId="3"/>
      <sheetData sheetId="4"/>
      <sheetData sheetId="5"/>
      <sheetData sheetId="6" refreshError="1"/>
      <sheetData sheetId="7"/>
      <sheetData sheetId="8"/>
      <sheetData sheetId="9" refreshError="1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A" refreshedDate="45323.697808101853" createdVersion="3" refreshedVersion="8" minRefreshableVersion="3" recordCount="34" xr:uid="{00000000-000A-0000-FFFF-FFFF04000000}">
  <cacheSource type="worksheet">
    <worksheetSource ref="M12:P46" sheet="Data"/>
  </cacheSource>
  <cacheFields count="4">
    <cacheField name="PPSAS Code" numFmtId="0">
      <sharedItems containsSemiMixedTypes="0" containsString="0" containsNumber="1" containsInteger="1" minValue="20201010" maxValue="5030104000" count="69">
        <n v="2010101000"/>
        <n v="1010202025"/>
        <n v="5010101000"/>
        <n v="5010201000"/>
        <n v="2020101000"/>
        <n v="2020102001"/>
        <n v="2020103001"/>
        <n v="2020103005"/>
        <n v="2020104000"/>
        <n v="2020103002"/>
        <n v="5010301000"/>
        <n v="5010304000"/>
        <n v="5010302000"/>
        <n v="2020101001"/>
        <n v="5010303000"/>
        <n v="5020309000" u="1"/>
        <n v="20201010" u="1"/>
        <n v="2020101002" u="1"/>
        <n v="1069902000" u="1"/>
        <n v="2020101004" u="1"/>
        <n v="1990201000" u="1"/>
        <n v="1040502000" u="1"/>
        <n v="501029900" u="1"/>
        <n v="5010299001" u="1"/>
        <n v="5020201000" u="1"/>
        <n v="1060502000" u="1"/>
        <n v="2010209000" u="1"/>
        <n v="5010214000" u="1"/>
        <n v="5010215000" u="1"/>
        <n v="5021306099" u="1"/>
        <n v="5021306001" u="1"/>
        <n v="2020101003" u="1"/>
        <n v="5030104000" u="1"/>
        <n v="4020205002" u="1"/>
        <n v="5020101000" u="1"/>
        <n v="5029999000" u="1"/>
        <n v="5020402000" u="1"/>
        <n v="5020502001" u="1"/>
        <n v="5010102000" u="1"/>
        <n v="2020102003" u="1"/>
        <n v="2020103000" u="1"/>
        <n v="2999999000" u="1"/>
        <n v="50102160" u="1"/>
        <n v="5021501000" u="1"/>
        <n v="5020401000" u="1"/>
        <n v="5020503000" u="1"/>
        <n v="5010202000" u="1"/>
        <n v="5010299034" u="1"/>
        <n v="5010299035" u="1"/>
        <n v="2020102000" u="1"/>
        <n v="2020103004" u="1"/>
        <n v="2020103003" u="1"/>
        <n v="5021306003" u="1"/>
        <n v="5020502002" u="1"/>
        <n v="5020301000" u="1"/>
        <n v="1040401000" u="1"/>
        <n v="5021305012" u="1"/>
        <n v="50203260" u="1"/>
        <n v="5029999011" u="1"/>
        <n v="2030101000" u="1"/>
        <n v="5010299036" u="1"/>
        <n v="5021503000" u="1"/>
        <n v="5020399000" u="1"/>
        <n v="2020101005" u="1"/>
        <n v="1010202024" u="1"/>
        <n v="2999999003" u="1"/>
        <n v="1990102000" u="1"/>
        <n v="2040104000" u="1"/>
        <n v="2010102000" u="1"/>
      </sharedItems>
    </cacheField>
    <cacheField name="NGAS Code" numFmtId="0">
      <sharedItems containsMixedTypes="1" containsNumber="1" containsInteger="1" minValue="401" maxValue="734"/>
    </cacheField>
    <cacheField name="Debit" numFmtId="164">
      <sharedItems containsString="0" containsBlank="1" containsNumber="1" minValue="300" maxValue="58320"/>
    </cacheField>
    <cacheField name="Credit" numFmtId="164">
      <sharedItems containsString="0" containsBlank="1" containsNumber="1" minValue="422.58" maxValue="24558.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A" refreshedDate="45323.697828935183" createdVersion="3" refreshedVersion="8" minRefreshableVersion="3" recordCount="23" xr:uid="{00000000-000A-0000-FFFF-FFFF05000000}">
  <cacheSource type="worksheet">
    <worksheetSource ref="M19:N42" sheet="CkDRegister"/>
  </cacheSource>
  <cacheFields count="2">
    <cacheField name="Acct. Code" numFmtId="0">
      <sharedItems containsString="0" containsBlank="1" containsNumber="1" containsInteger="1" minValue="0" maxValue="5010299036" count="23">
        <m/>
        <n v="0"/>
        <n v="2020101000"/>
        <n v="2020102001"/>
        <n v="2020103001"/>
        <n v="2020103005"/>
        <n v="2020104000"/>
        <n v="2020103002"/>
        <n v="20201010" u="1"/>
        <n v="2020101002" u="1"/>
        <n v="2020101004" u="1"/>
        <n v="1990201000" u="1"/>
        <n v="2020101003" u="1"/>
        <n v="2020102003" u="1"/>
        <n v="2020103000" u="1"/>
        <n v="2999999000" u="1"/>
        <n v="2020102000" u="1"/>
        <n v="2020103004" u="1"/>
        <n v="2020103003" u="1"/>
        <n v="5010299036" u="1"/>
        <n v="2020101005" u="1"/>
        <n v="2999999003" u="1"/>
        <n v="2040104000" u="1"/>
      </sharedItems>
    </cacheField>
    <cacheField name="Amount" numFmtId="164">
      <sharedItems containsString="0" containsBlank="1" containsNumber="1" minValue="0" maxValue="5248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A" refreshedDate="45323.697858217594" createdVersion="6" refreshedVersion="8" minRefreshableVersion="3" recordCount="23" xr:uid="{00000000-000A-0000-FFFF-FFFF06000000}">
  <cacheSource type="worksheet">
    <worksheetSource ref="O19:P42" sheet="CkDRegister"/>
  </cacheSource>
  <cacheFields count="2">
    <cacheField name="Acct. Code" numFmtId="0">
      <sharedItems containsString="0" containsBlank="1" containsNumber="1" containsInteger="1" minValue="0" maxValue="5030104000" count="61">
        <m/>
        <n v="2010101000"/>
        <n v="5010101000"/>
        <n v="5010201000"/>
        <n v="0"/>
        <n v="5010301000"/>
        <n v="5010304000"/>
        <n v="2020102001"/>
        <n v="5010302000"/>
        <n v="2020103001"/>
        <n v="2020103005"/>
        <n v="2020103002"/>
        <n v="2020101001"/>
        <n v="5010303000"/>
        <n v="2020104000"/>
        <n v="5020309000" u="1"/>
        <n v="1069902000" u="1"/>
        <n v="1040502000" u="1"/>
        <n v="501029900" u="1"/>
        <n v="5010299001" u="1"/>
        <n v="5020201000" u="1"/>
        <n v="1060502000" u="1"/>
        <n v="2010209000" u="1"/>
        <n v="2020101002" u="1"/>
        <n v="20201010" u="1"/>
        <n v="2020101004" u="1"/>
        <n v="5010214000" u="1"/>
        <n v="5010215000" u="1"/>
        <n v="2020101000" u="1"/>
        <n v="5021306099" u="1"/>
        <n v="5021306001" u="1"/>
        <n v="5030104000" u="1"/>
        <n v="4020205002" u="1"/>
        <n v="2020101003" u="1"/>
        <n v="5020101000" u="1"/>
        <n v="5029999000" u="1"/>
        <n v="5020402000" u="1"/>
        <n v="5020502001" u="1"/>
        <n v="5010102000" u="1"/>
        <n v="50102160" u="1"/>
        <n v="5021501000" u="1"/>
        <n v="2020102003" u="1"/>
        <n v="2020103000" u="1"/>
        <n v="2999999000" u="1"/>
        <n v="5020401000" u="1"/>
        <n v="5020503000" u="1"/>
        <n v="5010202000" u="1"/>
        <n v="5010299034" u="1"/>
        <n v="5010299035" u="1"/>
        <n v="2020103004" u="1"/>
        <n v="2020103003" u="1"/>
        <n v="5021306003" u="1"/>
        <n v="5020502002" u="1"/>
        <n v="5020301000" u="1"/>
        <n v="1040401000" u="1"/>
        <n v="5021305012" u="1"/>
        <n v="50203260" u="1"/>
        <n v="5029999011" u="1"/>
        <n v="2030101000" u="1"/>
        <n v="5021503000" u="1"/>
        <n v="5020399000" u="1"/>
      </sharedItems>
    </cacheField>
    <cacheField name="1" numFmtId="164">
      <sharedItems containsString="0" containsBlank="1" containsNumber="1" minValue="0" maxValue="583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A" refreshedDate="45323.697883449073" createdVersion="6" refreshedVersion="8" minRefreshableVersion="3" recordCount="34" xr:uid="{00000000-000A-0000-FFFF-FFFF07000000}">
  <cacheSource type="worksheet">
    <worksheetSource name="Data[[Debit]:[ASA '# / Obligation '#]]"/>
  </cacheSource>
  <cacheFields count="3">
    <cacheField name="Debit" numFmtId="164">
      <sharedItems containsString="0" containsBlank="1" containsNumber="1" minValue="300" maxValue="58320"/>
    </cacheField>
    <cacheField name="Credit" numFmtId="164">
      <sharedItems containsString="0" containsBlank="1" containsNumber="1" minValue="422.58" maxValue="24558.02"/>
    </cacheField>
    <cacheField name="ASA # / Obligation #" numFmtId="49">
      <sharedItems containsBlank="1" count="23">
        <s v="230028"/>
        <m/>
        <s v="220044" u="1"/>
        <s v="230176" u="1"/>
        <s v="2300176" u="1"/>
        <s v="220044/220052/220076/230028" u="1"/>
        <s v="220062" u="1"/>
        <s v="220052" u="1"/>
        <s v="230176/230149" u="1"/>
        <s v="220076" u="1"/>
        <s v="230036" u="1"/>
        <s v="501-2023-241" u="1"/>
        <s v="501-2023-272" u="1"/>
        <s v="1-501-2023-241" u="1"/>
        <s v="1-501-2023-272" u="1"/>
        <s v="1-501-2023" u="1"/>
        <s v="501-2023-" u="1"/>
        <s v="501-2023-09-380" u="1"/>
        <s v="501-2023-022" u="1"/>
        <s v="1-501-2023-022" u="1"/>
        <s v="1-501-2023-011" u="1"/>
        <s v="501-2023-011" u="1"/>
        <s v="501-2023.011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n v="401"/>
    <n v="5976"/>
    <m/>
  </r>
  <r>
    <x v="1"/>
    <s v="111fo"/>
    <m/>
    <n v="5976"/>
  </r>
  <r>
    <x v="2"/>
    <n v="701"/>
    <n v="58320"/>
    <m/>
  </r>
  <r>
    <x v="3"/>
    <n v="711"/>
    <n v="4000"/>
    <m/>
  </r>
  <r>
    <x v="4"/>
    <n v="412"/>
    <m/>
    <n v="1330.76"/>
  </r>
  <r>
    <x v="5"/>
    <s v="413-1"/>
    <m/>
    <n v="5248.8"/>
  </r>
  <r>
    <x v="6"/>
    <s v="414-1"/>
    <m/>
    <n v="1166.4000000000001"/>
  </r>
  <r>
    <x v="7"/>
    <s v="414-5"/>
    <m/>
    <n v="4000"/>
  </r>
  <r>
    <x v="8"/>
    <n v="415"/>
    <m/>
    <n v="1458"/>
  </r>
  <r>
    <x v="1"/>
    <s v="111fo"/>
    <m/>
    <n v="24558.02"/>
  </r>
  <r>
    <x v="2"/>
    <n v="701"/>
    <n v="10564.5"/>
    <m/>
  </r>
  <r>
    <x v="3"/>
    <n v="711"/>
    <n v="1000"/>
    <m/>
  </r>
  <r>
    <x v="5"/>
    <s v="413-1"/>
    <m/>
    <n v="1901.61"/>
  </r>
  <r>
    <x v="6"/>
    <s v="414-1"/>
    <m/>
    <n v="422.58"/>
  </r>
  <r>
    <x v="9"/>
    <s v="414-2"/>
    <m/>
    <n v="1635.3"/>
  </r>
  <r>
    <x v="8"/>
    <n v="415"/>
    <m/>
    <n v="528.22"/>
  </r>
  <r>
    <x v="1"/>
    <s v="111fo"/>
    <m/>
    <n v="7076.79"/>
  </r>
  <r>
    <x v="10"/>
    <n v="731"/>
    <n v="9533.8799999999992"/>
    <m/>
  </r>
  <r>
    <x v="11"/>
    <n v="734"/>
    <n v="300"/>
    <m/>
  </r>
  <r>
    <x v="5"/>
    <s v="413-1"/>
    <n v="7150.41"/>
    <m/>
  </r>
  <r>
    <x v="1"/>
    <s v="111fo"/>
    <m/>
    <n v="16984.29"/>
  </r>
  <r>
    <x v="12"/>
    <n v="732"/>
    <n v="300"/>
    <m/>
  </r>
  <r>
    <x v="6"/>
    <s v="414-1"/>
    <n v="1588.98"/>
    <m/>
  </r>
  <r>
    <x v="1"/>
    <s v="111fo"/>
    <m/>
    <n v="1888.98"/>
  </r>
  <r>
    <x v="7"/>
    <s v="414-5"/>
    <n v="4000"/>
    <m/>
  </r>
  <r>
    <x v="1"/>
    <s v="111fo"/>
    <m/>
    <n v="4000"/>
  </r>
  <r>
    <x v="9"/>
    <s v="414-2"/>
    <n v="1635.3"/>
    <m/>
  </r>
  <r>
    <x v="1"/>
    <s v="111fo"/>
    <m/>
    <n v="1635.3"/>
  </r>
  <r>
    <x v="13"/>
    <s v="412-1"/>
    <n v="1330.76"/>
    <m/>
  </r>
  <r>
    <x v="1"/>
    <s v="111fo"/>
    <m/>
    <n v="1330.76"/>
  </r>
  <r>
    <x v="14"/>
    <n v="733"/>
    <n v="1986.22"/>
    <m/>
  </r>
  <r>
    <x v="8"/>
    <n v="415"/>
    <n v="1986.23"/>
    <m/>
  </r>
  <r>
    <x v="1"/>
    <s v="111fo"/>
    <m/>
    <n v="3972.45"/>
  </r>
  <r>
    <x v="1"/>
    <s v="111fo"/>
    <m/>
    <n v="24558.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m/>
  </r>
  <r>
    <x v="0"/>
    <m/>
  </r>
  <r>
    <x v="1"/>
    <n v="0"/>
  </r>
  <r>
    <x v="2"/>
    <n v="1330.76"/>
  </r>
  <r>
    <x v="3"/>
    <n v="5248.8"/>
  </r>
  <r>
    <x v="4"/>
    <n v="1166.4000000000001"/>
  </r>
  <r>
    <x v="5"/>
    <n v="4000"/>
  </r>
  <r>
    <x v="6"/>
    <n v="1458"/>
  </r>
  <r>
    <x v="3"/>
    <n v="1901.61"/>
  </r>
  <r>
    <x v="4"/>
    <n v="422.58"/>
  </r>
  <r>
    <x v="7"/>
    <n v="1635.3"/>
  </r>
  <r>
    <x v="6"/>
    <n v="528.22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m/>
  </r>
  <r>
    <x v="0"/>
    <m/>
  </r>
  <r>
    <x v="1"/>
    <n v="5976"/>
  </r>
  <r>
    <x v="2"/>
    <n v="58320"/>
  </r>
  <r>
    <x v="3"/>
    <n v="4000"/>
  </r>
  <r>
    <x v="4"/>
    <n v="0"/>
  </r>
  <r>
    <x v="4"/>
    <n v="0"/>
  </r>
  <r>
    <x v="4"/>
    <n v="0"/>
  </r>
  <r>
    <x v="2"/>
    <n v="10564.5"/>
  </r>
  <r>
    <x v="3"/>
    <n v="1000"/>
  </r>
  <r>
    <x v="4"/>
    <n v="0"/>
  </r>
  <r>
    <x v="4"/>
    <n v="0"/>
  </r>
  <r>
    <x v="5"/>
    <n v="9533.8799999999992"/>
  </r>
  <r>
    <x v="6"/>
    <n v="300"/>
  </r>
  <r>
    <x v="7"/>
    <n v="7150.41"/>
  </r>
  <r>
    <x v="8"/>
    <n v="300"/>
  </r>
  <r>
    <x v="9"/>
    <n v="1588.98"/>
  </r>
  <r>
    <x v="10"/>
    <n v="4000"/>
  </r>
  <r>
    <x v="11"/>
    <n v="1635.3"/>
  </r>
  <r>
    <x v="12"/>
    <n v="1330.76"/>
  </r>
  <r>
    <x v="13"/>
    <n v="1986.22"/>
  </r>
  <r>
    <x v="14"/>
    <n v="1986.23"/>
  </r>
  <r>
    <x v="4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n v="5976"/>
    <m/>
    <x v="0"/>
  </r>
  <r>
    <m/>
    <n v="5976"/>
    <x v="1"/>
  </r>
  <r>
    <n v="58320"/>
    <m/>
    <x v="1"/>
  </r>
  <r>
    <n v="4000"/>
    <m/>
    <x v="1"/>
  </r>
  <r>
    <m/>
    <n v="1330.76"/>
    <x v="1"/>
  </r>
  <r>
    <m/>
    <n v="5248.8"/>
    <x v="1"/>
  </r>
  <r>
    <m/>
    <n v="1166.4000000000001"/>
    <x v="1"/>
  </r>
  <r>
    <m/>
    <n v="4000"/>
    <x v="1"/>
  </r>
  <r>
    <m/>
    <n v="1458"/>
    <x v="1"/>
  </r>
  <r>
    <m/>
    <n v="24558.02"/>
    <x v="1"/>
  </r>
  <r>
    <n v="10564.5"/>
    <m/>
    <x v="1"/>
  </r>
  <r>
    <n v="1000"/>
    <m/>
    <x v="1"/>
  </r>
  <r>
    <m/>
    <n v="1901.61"/>
    <x v="1"/>
  </r>
  <r>
    <m/>
    <n v="422.58"/>
    <x v="1"/>
  </r>
  <r>
    <m/>
    <n v="1635.3"/>
    <x v="1"/>
  </r>
  <r>
    <m/>
    <n v="528.22"/>
    <x v="1"/>
  </r>
  <r>
    <m/>
    <n v="7076.79"/>
    <x v="1"/>
  </r>
  <r>
    <n v="9533.8799999999992"/>
    <m/>
    <x v="1"/>
  </r>
  <r>
    <n v="300"/>
    <m/>
    <x v="1"/>
  </r>
  <r>
    <n v="7150.41"/>
    <m/>
    <x v="1"/>
  </r>
  <r>
    <m/>
    <n v="16984.29"/>
    <x v="1"/>
  </r>
  <r>
    <n v="300"/>
    <m/>
    <x v="1"/>
  </r>
  <r>
    <n v="1588.98"/>
    <m/>
    <x v="1"/>
  </r>
  <r>
    <m/>
    <n v="1888.98"/>
    <x v="1"/>
  </r>
  <r>
    <n v="4000"/>
    <m/>
    <x v="1"/>
  </r>
  <r>
    <m/>
    <n v="4000"/>
    <x v="1"/>
  </r>
  <r>
    <n v="1635.3"/>
    <m/>
    <x v="1"/>
  </r>
  <r>
    <m/>
    <n v="1635.3"/>
    <x v="1"/>
  </r>
  <r>
    <n v="1330.76"/>
    <m/>
    <x v="1"/>
  </r>
  <r>
    <m/>
    <n v="1330.76"/>
    <x v="1"/>
  </r>
  <r>
    <n v="1986.22"/>
    <m/>
    <x v="1"/>
  </r>
  <r>
    <n v="1986.23"/>
    <m/>
    <x v="1"/>
  </r>
  <r>
    <m/>
    <n v="3972.45"/>
    <x v="1"/>
  </r>
  <r>
    <m/>
    <n v="24558.0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3000000}" name="PivotTable4" cacheId="8" applyNumberFormats="0" applyBorderFormats="0" applyFontFormats="0" applyPatternFormats="0" applyAlignmentFormats="0" applyWidthHeightFormats="1" dataCaption="Values" updatedVersion="8" minRefreshableVersion="3" showCalcMbrs="0" itemPrintTitles="1" createdVersion="3" indent="0" outline="1" outlineData="1" multipleFieldFilters="0" rowHeaderCaption="Account Code">
  <location ref="A9:C26" firstHeaderRow="1" firstDataRow="2" firstDataCol="1"/>
  <pivotFields count="4">
    <pivotField axis="axisRow" showAll="0" defaultSubtotal="0">
      <items count="69">
        <item m="1" x="64"/>
        <item m="1" x="18"/>
        <item m="1" x="66"/>
        <item x="4"/>
        <item x="7"/>
        <item m="1" x="67"/>
        <item m="1" x="20"/>
        <item m="1" x="65"/>
        <item m="1" x="40"/>
        <item m="1" x="41"/>
        <item x="8"/>
        <item x="14"/>
        <item m="1" x="68"/>
        <item m="1" x="49"/>
        <item x="10"/>
        <item x="11"/>
        <item m="1" x="15"/>
        <item x="1"/>
        <item m="1" x="17"/>
        <item m="1" x="19"/>
        <item m="1" x="44"/>
        <item m="1" x="24"/>
        <item m="1" x="38"/>
        <item x="3"/>
        <item x="5"/>
        <item m="1" x="39"/>
        <item m="1" x="46"/>
        <item m="1" x="47"/>
        <item m="1" x="48"/>
        <item x="6"/>
        <item x="9"/>
        <item m="1" x="60"/>
        <item m="1" x="36"/>
        <item m="1" x="61"/>
        <item x="12"/>
        <item m="1" x="34"/>
        <item m="1" x="54"/>
        <item m="1" x="62"/>
        <item m="1" x="35"/>
        <item m="1" x="53"/>
        <item m="1" x="63"/>
        <item m="1" x="45"/>
        <item m="1" x="59"/>
        <item m="1" x="37"/>
        <item x="2"/>
        <item m="1" x="42"/>
        <item m="1" x="27"/>
        <item m="1" x="43"/>
        <item m="1" x="50"/>
        <item m="1" x="51"/>
        <item m="1" x="52"/>
        <item m="1" x="16"/>
        <item m="1" x="55"/>
        <item m="1" x="56"/>
        <item m="1" x="31"/>
        <item m="1" x="57"/>
        <item m="1" x="58"/>
        <item m="1" x="30"/>
        <item m="1" x="32"/>
        <item m="1" x="33"/>
        <item m="1" x="28"/>
        <item m="1" x="29"/>
        <item m="1" x="21"/>
        <item m="1" x="22"/>
        <item m="1" x="23"/>
        <item x="13"/>
        <item m="1" x="25"/>
        <item m="1" x="26"/>
        <item x="0"/>
      </items>
    </pivotField>
    <pivotField showAll="0" defaultSubtotal="0"/>
    <pivotField dataField="1" showAll="0"/>
    <pivotField dataField="1" showAll="0"/>
  </pivotFields>
  <rowFields count="1">
    <field x="0"/>
  </rowFields>
  <rowItems count="16">
    <i>
      <x v="3"/>
    </i>
    <i>
      <x v="4"/>
    </i>
    <i>
      <x v="10"/>
    </i>
    <i>
      <x v="11"/>
    </i>
    <i>
      <x v="14"/>
    </i>
    <i>
      <x v="15"/>
    </i>
    <i>
      <x v="17"/>
    </i>
    <i>
      <x v="23"/>
    </i>
    <i>
      <x v="24"/>
    </i>
    <i>
      <x v="29"/>
    </i>
    <i>
      <x v="30"/>
    </i>
    <i>
      <x v="34"/>
    </i>
    <i>
      <x v="44"/>
    </i>
    <i>
      <x v="65"/>
    </i>
    <i>
      <x v="6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ebit" fld="2" baseField="0" baseItem="0"/>
    <dataField name="Sum of Credit" fld="3" baseField="0" baseItem="0"/>
  </dataFields>
  <formats count="11">
    <format dxfId="10">
      <pivotArea type="all" dataOnly="0" outline="0" fieldPosition="0"/>
    </format>
    <format dxfId="9">
      <pivotArea outline="0" collapsedLevelsAreSubtotals="1" fieldPosition="0"/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type="origin" dataOnly="0" labelOnly="1" outline="0" fieldPosition="0"/>
    </format>
    <format dxfId="5">
      <pivotArea field="-2" type="button" dataOnly="0" labelOnly="1" outline="0" axis="axisCol" fieldPosition="0"/>
    </format>
    <format dxfId="4">
      <pivotArea type="topRight" dataOnly="0" labelOnly="1" outline="0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PivotTable1" cacheId="10" applyNumberFormats="0" applyBorderFormats="0" applyFontFormats="0" applyPatternFormats="0" applyAlignmentFormats="0" applyWidthHeightFormats="1" dataCaption="Values" updatedVersion="8" minRefreshableVersion="3" showCalcMbrs="0" itemPrintTitles="1" createdVersion="3" indent="0" outline="1" outlineData="1" multipleFieldFilters="0" rowHeaderCaption="Account Code">
  <location ref="I9:J25" firstHeaderRow="1" firstDataRow="1" firstDataCol="1"/>
  <pivotFields count="2">
    <pivotField axis="axisRow" showAll="0">
      <items count="62">
        <item x="0"/>
        <item x="4"/>
        <item m="1" x="15"/>
        <item m="1" x="23"/>
        <item m="1" x="25"/>
        <item m="1" x="44"/>
        <item m="1" x="20"/>
        <item m="1" x="38"/>
        <item x="3"/>
        <item m="1" x="46"/>
        <item m="1" x="47"/>
        <item m="1" x="48"/>
        <item m="1" x="36"/>
        <item m="1" x="59"/>
        <item m="1" x="43"/>
        <item x="13"/>
        <item x="14"/>
        <item x="8"/>
        <item m="1" x="42"/>
        <item x="5"/>
        <item x="6"/>
        <item x="7"/>
        <item m="1" x="41"/>
        <item m="1" x="34"/>
        <item m="1" x="53"/>
        <item m="1" x="60"/>
        <item m="1" x="35"/>
        <item x="10"/>
        <item m="1" x="28"/>
        <item m="1" x="52"/>
        <item m="1" x="45"/>
        <item m="1" x="58"/>
        <item m="1" x="37"/>
        <item x="2"/>
        <item m="1" x="39"/>
        <item m="1" x="26"/>
        <item m="1" x="40"/>
        <item x="9"/>
        <item x="11"/>
        <item m="1" x="49"/>
        <item m="1" x="50"/>
        <item m="1" x="51"/>
        <item m="1" x="54"/>
        <item m="1" x="55"/>
        <item m="1" x="56"/>
        <item m="1" x="57"/>
        <item m="1" x="33"/>
        <item m="1" x="24"/>
        <item m="1" x="30"/>
        <item m="1" x="31"/>
        <item m="1" x="32"/>
        <item m="1" x="27"/>
        <item m="1" x="29"/>
        <item m="1" x="16"/>
        <item m="1" x="17"/>
        <item m="1" x="18"/>
        <item m="1" x="19"/>
        <item x="12"/>
        <item m="1" x="21"/>
        <item m="1" x="22"/>
        <item x="1"/>
        <item t="default"/>
      </items>
    </pivotField>
    <pivotField dataField="1" showAll="0" defaultSubtotal="0"/>
  </pivotFields>
  <rowFields count="1">
    <field x="0"/>
  </rowFields>
  <rowItems count="16">
    <i>
      <x/>
    </i>
    <i>
      <x v="1"/>
    </i>
    <i>
      <x v="8"/>
    </i>
    <i>
      <x v="15"/>
    </i>
    <i>
      <x v="16"/>
    </i>
    <i>
      <x v="17"/>
    </i>
    <i>
      <x v="19"/>
    </i>
    <i>
      <x v="20"/>
    </i>
    <i>
      <x v="21"/>
    </i>
    <i>
      <x v="27"/>
    </i>
    <i>
      <x v="33"/>
    </i>
    <i>
      <x v="37"/>
    </i>
    <i>
      <x v="38"/>
    </i>
    <i>
      <x v="57"/>
    </i>
    <i>
      <x v="60"/>
    </i>
    <i t="grand">
      <x/>
    </i>
  </rowItems>
  <colItems count="1">
    <i/>
  </colItems>
  <dataFields count="1">
    <dataField name="Amount" fld="1" baseField="0" baseItem="1"/>
  </dataFields>
  <formats count="24">
    <format dxfId="34">
      <pivotArea type="all" dataOnly="0" outline="0" fieldPosition="0"/>
    </format>
    <format dxfId="33">
      <pivotArea outline="0" collapsedLevelsAreSubtotals="1" fieldPosition="0"/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field="0" type="button" dataOnly="0" labelOnly="1" outline="0" axis="axisRow" fieldPosition="0"/>
    </format>
    <format dxfId="29">
      <pivotArea dataOnly="0" labelOnly="1" outline="0" axis="axisValues" fieldPosition="0"/>
    </format>
    <format dxfId="28">
      <pivotArea dataOnly="0" labelOnly="1" fieldPosition="0">
        <references count="1">
          <reference field="0" count="0"/>
        </references>
      </pivotArea>
    </format>
    <format dxfId="27">
      <pivotArea dataOnly="0" labelOnly="1" grandRow="1" outline="0" fieldPosition="0"/>
    </format>
    <format dxfId="26">
      <pivotArea dataOnly="0" labelOnly="1" outline="0" axis="axisValues" fieldPosition="0"/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0" type="button" dataOnly="0" labelOnly="1" outline="0" axis="axisRow" fieldPosition="0"/>
    </format>
    <format dxfId="22">
      <pivotArea dataOnly="0" labelOnly="1" outline="0" axis="axisValues" fieldPosition="0"/>
    </format>
    <format dxfId="21">
      <pivotArea dataOnly="0" labelOnly="1" fieldPosition="0">
        <references count="1">
          <reference field="0" count="0"/>
        </references>
      </pivotArea>
    </format>
    <format dxfId="20">
      <pivotArea dataOnly="0" labelOnly="1" grandRow="1" outline="0" fieldPosition="0"/>
    </format>
    <format dxfId="19">
      <pivotArea dataOnly="0" labelOnly="1" outline="0" axis="axisValues" fieldPosition="0"/>
    </format>
    <format dxfId="18">
      <pivotArea dataOnly="0" labelOnly="1" outline="0" axis="axisValues" fieldPosition="0"/>
    </format>
    <format dxfId="17">
      <pivotArea dataOnly="0" labelOnly="1" outline="0" axis="axisValues" fieldPosition="0"/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0" type="button" dataOnly="0" labelOnly="1" outline="0" axis="axisRow" fieldPosition="0"/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grandRow="1" outline="0" fieldPosition="0"/>
    </format>
    <format dxfId="1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5" cacheId="9" applyNumberFormats="0" applyBorderFormats="0" applyFontFormats="0" applyPatternFormats="0" applyAlignmentFormats="0" applyWidthHeightFormats="1" dataCaption="Values" updatedVersion="8" minRefreshableVersion="3" showCalcMbrs="0" itemPrintTitles="1" createdVersion="3" indent="0" outline="1" outlineData="1" multipleFieldFilters="0" rowHeaderCaption="Account Code">
  <location ref="F9:G18" firstHeaderRow="1" firstDataRow="1" firstDataCol="1"/>
  <pivotFields count="2">
    <pivotField axis="axisRow" showAll="0">
      <items count="24">
        <item x="0"/>
        <item x="2"/>
        <item x="5"/>
        <item m="1" x="11"/>
        <item m="1" x="21"/>
        <item m="1" x="22"/>
        <item m="1" x="14"/>
        <item m="1" x="15"/>
        <item x="1"/>
        <item m="1" x="10"/>
        <item m="1" x="9"/>
        <item x="3"/>
        <item m="1" x="13"/>
        <item x="6"/>
        <item x="4"/>
        <item x="7"/>
        <item m="1" x="19"/>
        <item m="1" x="16"/>
        <item m="1" x="20"/>
        <item m="1" x="17"/>
        <item m="1" x="18"/>
        <item m="1" x="8"/>
        <item m="1" x="12"/>
        <item t="default"/>
      </items>
    </pivotField>
    <pivotField dataField="1" numFmtId="164" showAll="0"/>
  </pivotFields>
  <rowFields count="1">
    <field x="0"/>
  </rowFields>
  <rowItems count="9">
    <i>
      <x/>
    </i>
    <i>
      <x v="1"/>
    </i>
    <i>
      <x v="2"/>
    </i>
    <i>
      <x v="8"/>
    </i>
    <i>
      <x v="11"/>
    </i>
    <i>
      <x v="13"/>
    </i>
    <i>
      <x v="14"/>
    </i>
    <i>
      <x v="15"/>
    </i>
    <i t="grand">
      <x/>
    </i>
  </rowItems>
  <colItems count="1">
    <i/>
  </colItems>
  <dataFields count="1">
    <dataField name="Amount " fld="1" baseField="0" baseItem="0" numFmtId="164"/>
  </dataFields>
  <formats count="19">
    <format dxfId="53">
      <pivotArea type="all" dataOnly="0" outline="0" fieldPosition="0"/>
    </format>
    <format dxfId="52">
      <pivotArea type="all" dataOnly="0" outline="0" fieldPosition="0"/>
    </format>
    <format dxfId="51">
      <pivotArea outline="0" collapsedLevelsAreSubtotals="1" fieldPosition="0"/>
    </format>
    <format dxfId="50">
      <pivotArea type="all" dataOnly="0" outline="0" fieldPosition="0"/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field="0" type="button" dataOnly="0" labelOnly="1" outline="0" axis="axisRow" fieldPosition="0"/>
    </format>
    <format dxfId="46">
      <pivotArea dataOnly="0" labelOnly="1" outline="0" axis="axisValues" fieldPosition="0"/>
    </format>
    <format dxfId="45">
      <pivotArea dataOnly="0" labelOnly="1" fieldPosition="0">
        <references count="1">
          <reference field="0" count="0"/>
        </references>
      </pivotArea>
    </format>
    <format dxfId="44">
      <pivotArea dataOnly="0" labelOnly="1" grandRow="1" outline="0" fieldPosition="0"/>
    </format>
    <format dxfId="43">
      <pivotArea dataOnly="0" labelOnly="1" outline="0" axis="axisValues" fieldPosition="0"/>
    </format>
    <format dxfId="42">
      <pivotArea dataOnly="0" labelOnly="1" outline="0" axis="axisValues" fieldPosition="0"/>
    </format>
    <format dxfId="41">
      <pivotArea dataOnly="0" labelOnly="1" outline="0" axis="axisValues" fieldPosition="0"/>
    </format>
    <format dxfId="40">
      <pivotArea type="all" dataOnly="0" outline="0" fieldPosition="0"/>
    </format>
    <format dxfId="39">
      <pivotArea outline="0" collapsedLevelsAreSubtotals="1" fieldPosition="0"/>
    </format>
    <format dxfId="38">
      <pivotArea field="0" type="button" dataOnly="0" labelOnly="1" outline="0" axis="axisRow" fieldPosition="0"/>
    </format>
    <format dxfId="37">
      <pivotArea dataOnly="0" labelOnly="1" fieldPosition="0">
        <references count="1">
          <reference field="0" count="0"/>
        </references>
      </pivotArea>
    </format>
    <format dxfId="36">
      <pivotArea dataOnly="0" labelOnly="1" grandRow="1" outline="0" fieldPosition="0"/>
    </format>
    <format dxfId="3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2" cacheId="11" applyNumberFormats="0" applyBorderFormats="0" applyFontFormats="0" applyPatternFormats="0" applyAlignmentFormats="0" applyWidthHeightFormats="1" dataCaption="Values" updatedVersion="8" minRefreshableVersion="3" showCalcMbrs="0" itemPrintTitles="1" createdVersion="3" indent="0" outline="1" outlineData="1" multipleFieldFilters="0">
  <location ref="L9:M12" firstHeaderRow="1" firstDataRow="1" firstDataCol="1"/>
  <pivotFields count="3">
    <pivotField dataField="1" showAll="0" defaultSubtotal="0"/>
    <pivotField showAll="0" defaultSubtotal="0"/>
    <pivotField axis="axisRow" showAll="0" defaultSubtotal="0">
      <items count="23">
        <item x="1"/>
        <item m="1" x="18"/>
        <item m="1" x="19"/>
        <item m="1" x="20"/>
        <item m="1" x="21"/>
        <item m="1" x="22"/>
        <item m="1" x="11"/>
        <item m="1" x="12"/>
        <item m="1" x="13"/>
        <item m="1" x="14"/>
        <item m="1" x="15"/>
        <item m="1" x="16"/>
        <item m="1" x="17"/>
        <item m="1" x="2"/>
        <item m="1" x="7"/>
        <item m="1" x="8"/>
        <item m="1" x="3"/>
        <item m="1" x="9"/>
        <item m="1" x="10"/>
        <item m="1" x="5"/>
        <item m="1" x="6"/>
        <item x="0"/>
        <item m="1" x="4"/>
      </items>
    </pivotField>
  </pivotFields>
  <rowFields count="1">
    <field x="2"/>
  </rowFields>
  <rowItems count="3">
    <i>
      <x/>
    </i>
    <i>
      <x v="21"/>
    </i>
    <i t="grand">
      <x/>
    </i>
  </rowItems>
  <colItems count="1">
    <i/>
  </colItems>
  <dataFields count="1">
    <dataField name="Sum of Debit" fld="0" baseField="2" baseItem="0"/>
  </dataFields>
  <formats count="20">
    <format dxfId="73">
      <pivotArea type="all" dataOnly="0" outline="0" fieldPosition="0"/>
    </format>
    <format dxfId="72">
      <pivotArea outline="0" collapsedLevelsAreSubtotals="1" fieldPosition="0"/>
    </format>
    <format dxfId="71">
      <pivotArea type="all" dataOnly="0" outline="0" fieldPosition="0"/>
    </format>
    <format dxfId="70">
      <pivotArea outline="0" collapsedLevelsAreSubtotals="1" fieldPosition="0"/>
    </format>
    <format dxfId="69">
      <pivotArea dataOnly="0" labelOnly="1" outline="0" axis="axisValues" fieldPosition="0"/>
    </format>
    <format dxfId="68">
      <pivotArea dataOnly="0" labelOnly="1" grandRow="1" outline="0" fieldPosition="0"/>
    </format>
    <format dxfId="67">
      <pivotArea dataOnly="0" labelOnly="1" outline="0" axis="axisValues" fieldPosition="0"/>
    </format>
    <format dxfId="66">
      <pivotArea type="all" dataOnly="0" outline="0" fieldPosition="0"/>
    </format>
    <format dxfId="65">
      <pivotArea outline="0" collapsedLevelsAreSubtotals="1" fieldPosition="0"/>
    </format>
    <format dxfId="64">
      <pivotArea dataOnly="0" labelOnly="1" outline="0" axis="axisValues" fieldPosition="0"/>
    </format>
    <format dxfId="63">
      <pivotArea dataOnly="0" labelOnly="1" grandRow="1" outline="0" fieldPosition="0"/>
    </format>
    <format dxfId="62">
      <pivotArea dataOnly="0" labelOnly="1" outline="0" axis="axisValues" fieldPosition="0"/>
    </format>
    <format dxfId="61">
      <pivotArea dataOnly="0" labelOnly="1" outline="0" axis="axisValues" fieldPosition="0"/>
    </format>
    <format dxfId="60">
      <pivotArea dataOnly="0" labelOnly="1" outline="0" axis="axisValues" fieldPosition="0"/>
    </format>
    <format dxfId="59">
      <pivotArea type="all" dataOnly="0" outline="0" fieldPosition="0"/>
    </format>
    <format dxfId="58">
      <pivotArea outline="0" collapsedLevelsAreSubtotals="1" fieldPosition="0"/>
    </format>
    <format dxfId="57">
      <pivotArea field="2" type="button" dataOnly="0" labelOnly="1" outline="0" axis="axisRow" fieldPosition="0"/>
    </format>
    <format dxfId="56">
      <pivotArea dataOnly="0" labelOnly="1" fieldPosition="0">
        <references count="1">
          <reference field="2" count="0"/>
        </references>
      </pivotArea>
    </format>
    <format dxfId="55">
      <pivotArea dataOnly="0" labelOnly="1" grandRow="1" outline="0" fieldPosition="0"/>
    </format>
    <format dxfId="5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countCodes" displayName="AccountCodes" ref="A1:D401" totalsRowShown="0" headerRowBorderDxfId="107" tableBorderDxfId="106" totalsRowBorderDxfId="105">
  <autoFilter ref="A1:D401" xr:uid="{00000000-0009-0000-0100-000001000000}"/>
  <tableColumns count="4">
    <tableColumn id="1" xr3:uid="{00000000-0010-0000-0000-000001000000}" name="NGAS CODE" dataDxfId="104"/>
    <tableColumn id="2" xr3:uid="{00000000-0010-0000-0000-000002000000}" name="ACCOUNT NAME" dataDxfId="103"/>
    <tableColumn id="3" xr3:uid="{00000000-0010-0000-0000-000003000000}" name="PPSAS CODE" dataDxfId="102"/>
    <tableColumn id="4" xr3:uid="{00000000-0010-0000-0000-000004000000}" name="D/C Balance" dataDxfId="10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FundCode" displayName="FundCode" ref="G58:G71" totalsRowShown="0" headerRowDxfId="100" dataDxfId="99">
  <autoFilter ref="G58:G71" xr:uid="{00000000-0009-0000-0100-000003000000}"/>
  <tableColumns count="1">
    <tableColumn id="1" xr3:uid="{00000000-0010-0000-0100-000001000000}" name="Fund Code" dataDxfId="9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Data" displayName="Data" ref="A12:S46" totalsRowShown="0" headerRowDxfId="97" dataDxfId="95" headerRowBorderDxfId="96" tableBorderDxfId="94" totalsRowBorderDxfId="93" headerRowCellStyle="Comma">
  <autoFilter ref="A12:S46" xr:uid="{00000000-0009-0000-0100-000002000000}"/>
  <tableColumns count="19">
    <tableColumn id="1" xr3:uid="{00000000-0010-0000-0200-000001000000}" name="Report Date" dataDxfId="92"/>
    <tableColumn id="2" xr3:uid="{00000000-0010-0000-0200-000002000000}" name="Check Date" dataDxfId="91">
      <calculatedColumnFormula array="1">IF(C13=0,0,(INDEX(Data!$B$13:$B$46,MATCH(C13,Data!$C$13:$C$46,0))))</calculatedColumnFormula>
    </tableColumn>
    <tableColumn id="3" xr3:uid="{00000000-0010-0000-0200-000003000000}" name="Check Number" dataDxfId="90"/>
    <tableColumn id="4" xr3:uid="{00000000-0010-0000-0200-000004000000}" name="JEV Number" dataDxfId="89"/>
    <tableColumn id="17" xr3:uid="{00000000-0010-0000-0200-000011000000}" name="DV Number" dataDxfId="88"/>
    <tableColumn id="19" xr3:uid="{00000000-0010-0000-0200-000013000000}" name="Off.code" dataDxfId="87"/>
    <tableColumn id="5" xr3:uid="{00000000-0010-0000-0200-000005000000}" name="Sort Code" dataDxfId="86"/>
    <tableColumn id="6" xr3:uid="{00000000-0010-0000-0200-000006000000}" name="Sub Code" dataDxfId="85"/>
    <tableColumn id="7" xr3:uid="{00000000-0010-0000-0200-000007000000}" name="Series" dataDxfId="84">
      <calculatedColumnFormula>IF(B13=0,0,IF(C13=C12,I12+1,1))</calculatedColumnFormula>
    </tableColumn>
    <tableColumn id="8" xr3:uid="{00000000-0010-0000-0200-000008000000}" name="Payee" dataDxfId="83"/>
    <tableColumn id="9" xr3:uid="{00000000-0010-0000-0200-000009000000}" name="Particulars" dataDxfId="82"/>
    <tableColumn id="10" xr3:uid="{00000000-0010-0000-0200-00000A000000}" name="Account Name" dataDxfId="81">
      <calculatedColumnFormula>IF(N13=0,0,(INDEX(AccountCodes[ACCOUNT NAME],MATCH(M13,AccountCodes[PPSAS CODE],0))))</calculatedColumnFormula>
    </tableColumn>
    <tableColumn id="11" xr3:uid="{00000000-0010-0000-0200-00000B000000}" name="PPSAS Code" dataDxfId="80">
      <calculatedColumnFormula>IF(N13=0,"",INDEX(AccountCodes[PPSAS CODE],MATCH(N13,AccountCodes[NGAS CODE],0)))</calculatedColumnFormula>
    </tableColumn>
    <tableColumn id="12" xr3:uid="{00000000-0010-0000-0200-00000C000000}" name="NGAS Code" dataDxfId="79"/>
    <tableColumn id="13" xr3:uid="{00000000-0010-0000-0200-00000D000000}" name="Debit" dataDxfId="78" dataCellStyle="Comma"/>
    <tableColumn id="14" xr3:uid="{00000000-0010-0000-0200-00000E000000}" name="Credit" dataDxfId="77" dataCellStyle="Comma"/>
    <tableColumn id="15" xr3:uid="{00000000-0010-0000-0200-00000F000000}" name="ASA # / Obligation #" dataDxfId="76" dataCellStyle="Comma"/>
    <tableColumn id="18" xr3:uid="{00000000-0010-0000-0200-000012000000}" name="Project/Sub-Project" dataDxfId="75" dataCellStyle="Comma"/>
    <tableColumn id="16" xr3:uid="{00000000-0010-0000-0200-000010000000}" name="Running Balance" dataDxfId="74" dataCellStyle="Comma">
      <calculatedColumnFormula>S12+O13-P13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5.bin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workbookViewId="0"/>
  </sheetViews>
  <sheetFormatPr defaultRowHeight="15.75" x14ac:dyDescent="0.25"/>
  <sheetData>
    <row r="1" spans="1:1" x14ac:dyDescent="0.25">
      <c r="A1" s="109" t="s">
        <v>230</v>
      </c>
    </row>
    <row r="2" spans="1:1" x14ac:dyDescent="0.25">
      <c r="A2" s="40" t="s">
        <v>253</v>
      </c>
    </row>
    <row r="3" spans="1:1" x14ac:dyDescent="0.25">
      <c r="A3" s="40" t="s">
        <v>231</v>
      </c>
    </row>
    <row r="4" spans="1:1" x14ac:dyDescent="0.25">
      <c r="A4" s="40" t="s">
        <v>258</v>
      </c>
    </row>
    <row r="6" spans="1:1" x14ac:dyDescent="0.25">
      <c r="A6" s="109" t="s">
        <v>260</v>
      </c>
    </row>
    <row r="7" spans="1:1" x14ac:dyDescent="0.25">
      <c r="A7" s="40" t="s">
        <v>254</v>
      </c>
    </row>
    <row r="8" spans="1:1" x14ac:dyDescent="0.25">
      <c r="A8" s="40" t="s">
        <v>232</v>
      </c>
    </row>
    <row r="9" spans="1:1" x14ac:dyDescent="0.25">
      <c r="A9" s="40" t="s">
        <v>255</v>
      </c>
    </row>
    <row r="10" spans="1:1" x14ac:dyDescent="0.25">
      <c r="A10" s="40" t="s">
        <v>233</v>
      </c>
    </row>
    <row r="11" spans="1:1" x14ac:dyDescent="0.25">
      <c r="A11" s="40" t="s">
        <v>234</v>
      </c>
    </row>
    <row r="12" spans="1:1" x14ac:dyDescent="0.25">
      <c r="A12" s="40" t="s">
        <v>235</v>
      </c>
    </row>
    <row r="13" spans="1:1" x14ac:dyDescent="0.25">
      <c r="A13" s="40" t="s">
        <v>236</v>
      </c>
    </row>
    <row r="15" spans="1:1" x14ac:dyDescent="0.25">
      <c r="A15" s="109" t="s">
        <v>237</v>
      </c>
    </row>
    <row r="16" spans="1:1" x14ac:dyDescent="0.25">
      <c r="A16" s="40" t="s">
        <v>238</v>
      </c>
    </row>
    <row r="17" spans="1:1" x14ac:dyDescent="0.25">
      <c r="A17" s="40" t="s">
        <v>706</v>
      </c>
    </row>
    <row r="18" spans="1:1" x14ac:dyDescent="0.25">
      <c r="A18" s="40" t="s">
        <v>707</v>
      </c>
    </row>
    <row r="19" spans="1:1" x14ac:dyDescent="0.25">
      <c r="A19" s="40" t="s">
        <v>256</v>
      </c>
    </row>
    <row r="20" spans="1:1" x14ac:dyDescent="0.25">
      <c r="A20" s="40" t="s">
        <v>708</v>
      </c>
    </row>
    <row r="21" spans="1:1" x14ac:dyDescent="0.25">
      <c r="A21" s="40" t="s">
        <v>257</v>
      </c>
    </row>
    <row r="23" spans="1:1" x14ac:dyDescent="0.25">
      <c r="A23" s="109" t="s">
        <v>239</v>
      </c>
    </row>
    <row r="24" spans="1:1" x14ac:dyDescent="0.25">
      <c r="A24" s="40" t="s">
        <v>240</v>
      </c>
    </row>
    <row r="25" spans="1:1" x14ac:dyDescent="0.25">
      <c r="A25" s="40" t="s">
        <v>709</v>
      </c>
    </row>
    <row r="26" spans="1:1" x14ac:dyDescent="0.25">
      <c r="A26" s="40" t="s">
        <v>241</v>
      </c>
    </row>
    <row r="28" spans="1:1" x14ac:dyDescent="0.25">
      <c r="A28" s="109" t="s">
        <v>242</v>
      </c>
    </row>
    <row r="29" spans="1:1" x14ac:dyDescent="0.25">
      <c r="A29" s="40" t="s">
        <v>243</v>
      </c>
    </row>
    <row r="30" spans="1:1" x14ac:dyDescent="0.25">
      <c r="A30" s="40" t="s">
        <v>244</v>
      </c>
    </row>
    <row r="32" spans="1:1" x14ac:dyDescent="0.25">
      <c r="A32" s="109" t="s">
        <v>245</v>
      </c>
    </row>
    <row r="34" spans="1:2" x14ac:dyDescent="0.25">
      <c r="A34" s="109" t="s">
        <v>246</v>
      </c>
    </row>
    <row r="35" spans="1:2" x14ac:dyDescent="0.25">
      <c r="A35" s="40" t="s">
        <v>247</v>
      </c>
    </row>
    <row r="36" spans="1:2" x14ac:dyDescent="0.25">
      <c r="B36" s="40" t="s">
        <v>248</v>
      </c>
    </row>
    <row r="37" spans="1:2" x14ac:dyDescent="0.25">
      <c r="B37" s="40" t="s">
        <v>249</v>
      </c>
    </row>
    <row r="38" spans="1:2" x14ac:dyDescent="0.25">
      <c r="A38" s="40" t="s">
        <v>250</v>
      </c>
    </row>
    <row r="39" spans="1:2" x14ac:dyDescent="0.25">
      <c r="A39" s="40" t="s">
        <v>251</v>
      </c>
    </row>
    <row r="40" spans="1:2" x14ac:dyDescent="0.25">
      <c r="A40" s="40" t="s">
        <v>252</v>
      </c>
    </row>
    <row r="42" spans="1:2" x14ac:dyDescent="0.25">
      <c r="A42" s="109" t="s">
        <v>264</v>
      </c>
    </row>
    <row r="44" spans="1:2" x14ac:dyDescent="0.25">
      <c r="A44" s="109" t="s">
        <v>265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A1:G401"/>
  <sheetViews>
    <sheetView topLeftCell="A28" workbookViewId="0">
      <selection activeCell="G3" sqref="G3"/>
    </sheetView>
  </sheetViews>
  <sheetFormatPr defaultColWidth="9" defaultRowHeight="15.75" x14ac:dyDescent="0.25"/>
  <cols>
    <col min="1" max="1" width="14.25" style="40" customWidth="1"/>
    <col min="2" max="2" width="55.125" style="40" customWidth="1"/>
    <col min="3" max="3" width="15.125" style="38" customWidth="1"/>
    <col min="4" max="4" width="15.125" style="76" customWidth="1"/>
    <col min="5" max="5" width="6.5" style="76" customWidth="1"/>
    <col min="6" max="6" width="20.125" style="40" bestFit="1" customWidth="1"/>
    <col min="7" max="7" width="35" style="40" customWidth="1"/>
    <col min="8" max="16384" width="9" style="40"/>
  </cols>
  <sheetData>
    <row r="1" spans="1:7" x14ac:dyDescent="0.25">
      <c r="A1" s="118" t="s">
        <v>266</v>
      </c>
      <c r="B1" s="110" t="s">
        <v>267</v>
      </c>
      <c r="C1" s="111" t="s">
        <v>268</v>
      </c>
      <c r="D1" s="112" t="s">
        <v>269</v>
      </c>
      <c r="F1" s="96" t="s">
        <v>172</v>
      </c>
      <c r="G1" s="107" t="s">
        <v>714</v>
      </c>
    </row>
    <row r="2" spans="1:7" x14ac:dyDescent="0.25">
      <c r="A2" s="119">
        <v>102</v>
      </c>
      <c r="B2" s="98" t="s">
        <v>270</v>
      </c>
      <c r="C2" s="113">
        <v>1010101000</v>
      </c>
      <c r="D2" s="114" t="s">
        <v>1</v>
      </c>
      <c r="F2" s="96" t="s">
        <v>165</v>
      </c>
      <c r="G2" s="108">
        <v>45322</v>
      </c>
    </row>
    <row r="3" spans="1:7" x14ac:dyDescent="0.25">
      <c r="A3" s="119">
        <v>104</v>
      </c>
      <c r="B3" s="98" t="s">
        <v>382</v>
      </c>
      <c r="C3" s="113">
        <v>1010102000</v>
      </c>
      <c r="D3" s="114" t="s">
        <v>1</v>
      </c>
      <c r="F3" s="96" t="s">
        <v>167</v>
      </c>
      <c r="G3" s="107" t="s">
        <v>726</v>
      </c>
    </row>
    <row r="4" spans="1:7" x14ac:dyDescent="0.25">
      <c r="A4" s="119">
        <v>111</v>
      </c>
      <c r="B4" s="98" t="s">
        <v>563</v>
      </c>
      <c r="C4" s="113">
        <v>1010202024</v>
      </c>
      <c r="D4" s="114" t="s">
        <v>1</v>
      </c>
      <c r="F4" s="96" t="s">
        <v>259</v>
      </c>
      <c r="G4" s="107" t="s">
        <v>710</v>
      </c>
    </row>
    <row r="5" spans="1:7" x14ac:dyDescent="0.25">
      <c r="A5" s="119" t="s">
        <v>728</v>
      </c>
      <c r="B5" s="98" t="s">
        <v>729</v>
      </c>
      <c r="C5" s="113">
        <v>1010202025</v>
      </c>
      <c r="D5" s="114" t="s">
        <v>1</v>
      </c>
      <c r="F5" s="128"/>
      <c r="G5" s="129"/>
    </row>
    <row r="6" spans="1:7" x14ac:dyDescent="0.25">
      <c r="A6" s="119" t="s">
        <v>564</v>
      </c>
      <c r="B6" s="98" t="s">
        <v>565</v>
      </c>
      <c r="C6" s="113" t="s">
        <v>566</v>
      </c>
      <c r="D6" s="114" t="s">
        <v>1</v>
      </c>
    </row>
    <row r="7" spans="1:7" x14ac:dyDescent="0.25">
      <c r="A7" s="119" t="s">
        <v>567</v>
      </c>
      <c r="B7" s="98" t="s">
        <v>568</v>
      </c>
      <c r="C7" s="113" t="s">
        <v>569</v>
      </c>
      <c r="D7" s="114" t="s">
        <v>1</v>
      </c>
      <c r="F7" s="78" t="s">
        <v>78</v>
      </c>
      <c r="G7" s="78" t="s">
        <v>78</v>
      </c>
    </row>
    <row r="8" spans="1:7" x14ac:dyDescent="0.25">
      <c r="A8" s="119" t="s">
        <v>570</v>
      </c>
      <c r="B8" s="98" t="s">
        <v>571</v>
      </c>
      <c r="C8" s="113" t="s">
        <v>572</v>
      </c>
      <c r="D8" s="114" t="s">
        <v>1</v>
      </c>
      <c r="F8" s="78" t="s">
        <v>711</v>
      </c>
      <c r="G8" s="78" t="s">
        <v>721</v>
      </c>
    </row>
    <row r="9" spans="1:7" x14ac:dyDescent="0.25">
      <c r="A9" s="119" t="s">
        <v>573</v>
      </c>
      <c r="B9" s="98" t="s">
        <v>574</v>
      </c>
      <c r="C9" s="113" t="s">
        <v>575</v>
      </c>
      <c r="D9" s="114" t="s">
        <v>1</v>
      </c>
      <c r="F9" s="78"/>
      <c r="G9" s="78"/>
    </row>
    <row r="10" spans="1:7" x14ac:dyDescent="0.25">
      <c r="A10" s="119" t="s">
        <v>576</v>
      </c>
      <c r="B10" s="98" t="s">
        <v>577</v>
      </c>
      <c r="C10" s="113" t="s">
        <v>578</v>
      </c>
      <c r="D10" s="114" t="s">
        <v>1</v>
      </c>
      <c r="F10" s="78"/>
      <c r="G10" s="78"/>
    </row>
    <row r="11" spans="1:7" x14ac:dyDescent="0.25">
      <c r="A11" s="119" t="s">
        <v>579</v>
      </c>
      <c r="B11" s="98" t="s">
        <v>580</v>
      </c>
      <c r="C11" s="113" t="s">
        <v>581</v>
      </c>
      <c r="D11" s="114" t="s">
        <v>1</v>
      </c>
      <c r="F11" s="78"/>
      <c r="G11" s="78"/>
    </row>
    <row r="12" spans="1:7" x14ac:dyDescent="0.25">
      <c r="A12" s="119" t="s">
        <v>582</v>
      </c>
      <c r="B12" s="98" t="s">
        <v>583</v>
      </c>
      <c r="C12" s="113" t="s">
        <v>584</v>
      </c>
      <c r="D12" s="114" t="s">
        <v>1</v>
      </c>
    </row>
    <row r="13" spans="1:7" x14ac:dyDescent="0.25">
      <c r="A13" s="119" t="s">
        <v>585</v>
      </c>
      <c r="B13" s="98" t="s">
        <v>586</v>
      </c>
      <c r="C13" s="113" t="s">
        <v>587</v>
      </c>
      <c r="D13" s="114" t="s">
        <v>1</v>
      </c>
      <c r="F13" s="97" t="s">
        <v>224</v>
      </c>
      <c r="G13" s="98"/>
    </row>
    <row r="14" spans="1:7" x14ac:dyDescent="0.25">
      <c r="A14" s="119" t="s">
        <v>588</v>
      </c>
      <c r="B14" s="98" t="s">
        <v>589</v>
      </c>
      <c r="C14" s="113" t="s">
        <v>590</v>
      </c>
      <c r="D14" s="114" t="s">
        <v>1</v>
      </c>
      <c r="F14" s="99" t="s">
        <v>176</v>
      </c>
      <c r="G14" s="98"/>
    </row>
    <row r="15" spans="1:7" x14ac:dyDescent="0.25">
      <c r="A15" s="119" t="s">
        <v>591</v>
      </c>
      <c r="B15" s="98" t="s">
        <v>592</v>
      </c>
      <c r="C15" s="113" t="s">
        <v>593</v>
      </c>
      <c r="D15" s="114" t="s">
        <v>1</v>
      </c>
      <c r="F15" s="98" t="s">
        <v>225</v>
      </c>
      <c r="G15" s="100" t="s">
        <v>804</v>
      </c>
    </row>
    <row r="16" spans="1:7" x14ac:dyDescent="0.25">
      <c r="A16" s="119" t="s">
        <v>594</v>
      </c>
      <c r="B16" s="98" t="s">
        <v>595</v>
      </c>
      <c r="C16" s="113" t="s">
        <v>596</v>
      </c>
      <c r="D16" s="114" t="s">
        <v>1</v>
      </c>
      <c r="F16" s="98" t="s">
        <v>226</v>
      </c>
      <c r="G16" s="101" t="s">
        <v>805</v>
      </c>
    </row>
    <row r="17" spans="1:7" x14ac:dyDescent="0.25">
      <c r="A17" s="119" t="s">
        <v>597</v>
      </c>
      <c r="B17" s="98" t="s">
        <v>598</v>
      </c>
      <c r="C17" s="113" t="s">
        <v>599</v>
      </c>
      <c r="D17" s="114" t="s">
        <v>1</v>
      </c>
      <c r="F17" s="99" t="s">
        <v>227</v>
      </c>
      <c r="G17" s="102"/>
    </row>
    <row r="18" spans="1:7" x14ac:dyDescent="0.25">
      <c r="A18" s="119" t="s">
        <v>600</v>
      </c>
      <c r="B18" s="98" t="s">
        <v>601</v>
      </c>
      <c r="C18" s="113" t="s">
        <v>602</v>
      </c>
      <c r="D18" s="114" t="s">
        <v>1</v>
      </c>
      <c r="F18" s="98" t="s">
        <v>225</v>
      </c>
      <c r="G18" s="100"/>
    </row>
    <row r="19" spans="1:7" x14ac:dyDescent="0.25">
      <c r="A19" s="119" t="s">
        <v>603</v>
      </c>
      <c r="B19" s="98" t="s">
        <v>604</v>
      </c>
      <c r="C19" s="113" t="s">
        <v>605</v>
      </c>
      <c r="D19" s="114" t="s">
        <v>1</v>
      </c>
      <c r="F19" s="98" t="s">
        <v>226</v>
      </c>
      <c r="G19" s="101"/>
    </row>
    <row r="20" spans="1:7" x14ac:dyDescent="0.25">
      <c r="A20" s="119" t="s">
        <v>606</v>
      </c>
      <c r="B20" s="98" t="s">
        <v>607</v>
      </c>
      <c r="C20" s="113" t="s">
        <v>608</v>
      </c>
      <c r="D20" s="114" t="s">
        <v>1</v>
      </c>
      <c r="F20" s="99" t="s">
        <v>228</v>
      </c>
      <c r="G20" s="102"/>
    </row>
    <row r="21" spans="1:7" x14ac:dyDescent="0.25">
      <c r="A21" s="119" t="s">
        <v>609</v>
      </c>
      <c r="B21" s="98" t="s">
        <v>610</v>
      </c>
      <c r="C21" s="113" t="s">
        <v>611</v>
      </c>
      <c r="D21" s="114" t="s">
        <v>1</v>
      </c>
      <c r="F21" s="98" t="s">
        <v>225</v>
      </c>
      <c r="G21" s="100" t="s">
        <v>711</v>
      </c>
    </row>
    <row r="22" spans="1:7" x14ac:dyDescent="0.25">
      <c r="A22" s="119" t="s">
        <v>612</v>
      </c>
      <c r="B22" s="98" t="s">
        <v>613</v>
      </c>
      <c r="C22" s="113" t="s">
        <v>614</v>
      </c>
      <c r="D22" s="114" t="s">
        <v>1</v>
      </c>
      <c r="F22" s="98" t="s">
        <v>226</v>
      </c>
      <c r="G22" s="101" t="s">
        <v>712</v>
      </c>
    </row>
    <row r="23" spans="1:7" x14ac:dyDescent="0.25">
      <c r="A23" s="119" t="s">
        <v>615</v>
      </c>
      <c r="B23" s="98" t="s">
        <v>616</v>
      </c>
      <c r="C23" s="113" t="s">
        <v>617</v>
      </c>
      <c r="D23" s="114" t="s">
        <v>1</v>
      </c>
      <c r="G23" s="95"/>
    </row>
    <row r="24" spans="1:7" x14ac:dyDescent="0.25">
      <c r="A24" s="119" t="s">
        <v>618</v>
      </c>
      <c r="B24" s="98" t="s">
        <v>619</v>
      </c>
      <c r="C24" s="113" t="s">
        <v>620</v>
      </c>
      <c r="D24" s="114" t="s">
        <v>1</v>
      </c>
      <c r="F24" s="97" t="s">
        <v>229</v>
      </c>
      <c r="G24" s="102"/>
    </row>
    <row r="25" spans="1:7" x14ac:dyDescent="0.25">
      <c r="A25" s="119" t="s">
        <v>621</v>
      </c>
      <c r="B25" s="98" t="s">
        <v>622</v>
      </c>
      <c r="C25" s="113" t="s">
        <v>623</v>
      </c>
      <c r="D25" s="114" t="s">
        <v>1</v>
      </c>
      <c r="F25" s="99" t="s">
        <v>176</v>
      </c>
      <c r="G25" s="102"/>
    </row>
    <row r="26" spans="1:7" x14ac:dyDescent="0.25">
      <c r="A26" s="119" t="s">
        <v>624</v>
      </c>
      <c r="B26" s="98" t="s">
        <v>625</v>
      </c>
      <c r="C26" s="113" t="s">
        <v>626</v>
      </c>
      <c r="D26" s="114" t="s">
        <v>1</v>
      </c>
      <c r="F26" s="98" t="s">
        <v>225</v>
      </c>
      <c r="G26" s="100" t="s">
        <v>722</v>
      </c>
    </row>
    <row r="27" spans="1:7" x14ac:dyDescent="0.25">
      <c r="A27" s="119" t="s">
        <v>627</v>
      </c>
      <c r="B27" s="98" t="s">
        <v>628</v>
      </c>
      <c r="C27" s="113" t="s">
        <v>629</v>
      </c>
      <c r="D27" s="114" t="s">
        <v>1</v>
      </c>
      <c r="F27" s="98" t="s">
        <v>226</v>
      </c>
      <c r="G27" s="101" t="s">
        <v>723</v>
      </c>
    </row>
    <row r="28" spans="1:7" x14ac:dyDescent="0.25">
      <c r="A28" s="119" t="s">
        <v>630</v>
      </c>
      <c r="B28" s="98" t="s">
        <v>628</v>
      </c>
      <c r="C28" s="113" t="s">
        <v>631</v>
      </c>
      <c r="D28" s="114" t="s">
        <v>1</v>
      </c>
      <c r="F28" s="99" t="s">
        <v>227</v>
      </c>
      <c r="G28" s="102"/>
    </row>
    <row r="29" spans="1:7" x14ac:dyDescent="0.25">
      <c r="A29" s="119" t="s">
        <v>562</v>
      </c>
      <c r="B29" s="98" t="s">
        <v>632</v>
      </c>
      <c r="C29" s="113" t="s">
        <v>633</v>
      </c>
      <c r="D29" s="114" t="s">
        <v>1</v>
      </c>
      <c r="F29" s="98" t="s">
        <v>225</v>
      </c>
      <c r="G29" s="100" t="s">
        <v>724</v>
      </c>
    </row>
    <row r="30" spans="1:7" x14ac:dyDescent="0.25">
      <c r="A30" s="119" t="s">
        <v>634</v>
      </c>
      <c r="B30" s="98" t="s">
        <v>635</v>
      </c>
      <c r="C30" s="113" t="s">
        <v>636</v>
      </c>
      <c r="D30" s="114" t="s">
        <v>1</v>
      </c>
      <c r="F30" s="98" t="s">
        <v>226</v>
      </c>
      <c r="G30" s="101" t="s">
        <v>136</v>
      </c>
    </row>
    <row r="31" spans="1:7" x14ac:dyDescent="0.25">
      <c r="A31" s="119" t="s">
        <v>637</v>
      </c>
      <c r="B31" s="98" t="s">
        <v>638</v>
      </c>
      <c r="C31" s="113" t="s">
        <v>639</v>
      </c>
      <c r="D31" s="114" t="s">
        <v>1</v>
      </c>
      <c r="F31" s="99" t="s">
        <v>168</v>
      </c>
      <c r="G31" s="102"/>
    </row>
    <row r="32" spans="1:7" x14ac:dyDescent="0.25">
      <c r="A32" s="119" t="s">
        <v>640</v>
      </c>
      <c r="B32" s="98" t="s">
        <v>641</v>
      </c>
      <c r="C32" s="113" t="s">
        <v>642</v>
      </c>
      <c r="D32" s="114" t="s">
        <v>1</v>
      </c>
      <c r="F32" s="98" t="s">
        <v>225</v>
      </c>
      <c r="G32" s="100" t="s">
        <v>725</v>
      </c>
    </row>
    <row r="33" spans="1:7" x14ac:dyDescent="0.25">
      <c r="A33" s="119" t="s">
        <v>643</v>
      </c>
      <c r="B33" s="98" t="s">
        <v>644</v>
      </c>
      <c r="C33" s="113" t="s">
        <v>645</v>
      </c>
      <c r="D33" s="114" t="s">
        <v>1</v>
      </c>
      <c r="F33" s="98" t="s">
        <v>226</v>
      </c>
      <c r="G33" s="101" t="s">
        <v>169</v>
      </c>
    </row>
    <row r="34" spans="1:7" x14ac:dyDescent="0.25">
      <c r="A34" s="119" t="s">
        <v>646</v>
      </c>
      <c r="B34" s="98" t="s">
        <v>647</v>
      </c>
      <c r="C34" s="113" t="s">
        <v>648</v>
      </c>
      <c r="D34" s="114" t="s">
        <v>1</v>
      </c>
      <c r="F34" s="99" t="s">
        <v>223</v>
      </c>
      <c r="G34" s="102"/>
    </row>
    <row r="35" spans="1:7" x14ac:dyDescent="0.25">
      <c r="A35" s="119" t="s">
        <v>649</v>
      </c>
      <c r="B35" s="98" t="s">
        <v>650</v>
      </c>
      <c r="C35" s="113" t="s">
        <v>651</v>
      </c>
      <c r="D35" s="114" t="s">
        <v>1</v>
      </c>
      <c r="F35" s="98" t="s">
        <v>225</v>
      </c>
      <c r="G35" s="100"/>
    </row>
    <row r="36" spans="1:7" x14ac:dyDescent="0.25">
      <c r="A36" s="119" t="s">
        <v>652</v>
      </c>
      <c r="B36" s="98" t="s">
        <v>653</v>
      </c>
      <c r="C36" s="113" t="s">
        <v>654</v>
      </c>
      <c r="D36" s="114" t="s">
        <v>1</v>
      </c>
      <c r="F36" s="98" t="s">
        <v>226</v>
      </c>
      <c r="G36" s="101"/>
    </row>
    <row r="37" spans="1:7" x14ac:dyDescent="0.25">
      <c r="A37" s="119" t="s">
        <v>655</v>
      </c>
      <c r="B37" s="98" t="s">
        <v>656</v>
      </c>
      <c r="C37" s="113" t="s">
        <v>657</v>
      </c>
      <c r="D37" s="114" t="s">
        <v>1</v>
      </c>
    </row>
    <row r="38" spans="1:7" x14ac:dyDescent="0.25">
      <c r="A38" s="119" t="s">
        <v>658</v>
      </c>
      <c r="B38" s="98" t="s">
        <v>659</v>
      </c>
      <c r="C38" s="113" t="s">
        <v>660</v>
      </c>
      <c r="D38" s="114" t="s">
        <v>1</v>
      </c>
    </row>
    <row r="39" spans="1:7" x14ac:dyDescent="0.25">
      <c r="A39" s="119">
        <v>112</v>
      </c>
      <c r="B39" s="98" t="s">
        <v>383</v>
      </c>
      <c r="C39" s="113">
        <v>1010203000</v>
      </c>
      <c r="D39" s="114" t="s">
        <v>1</v>
      </c>
      <c r="F39" s="1" t="s">
        <v>138</v>
      </c>
      <c r="G39" s="39">
        <v>1</v>
      </c>
    </row>
    <row r="40" spans="1:7" x14ac:dyDescent="0.25">
      <c r="A40" s="119">
        <v>112</v>
      </c>
      <c r="B40" s="98" t="s">
        <v>384</v>
      </c>
      <c r="C40" s="113">
        <v>1010203001</v>
      </c>
      <c r="D40" s="114" t="s">
        <v>1</v>
      </c>
      <c r="F40" s="1" t="s">
        <v>112</v>
      </c>
      <c r="G40" s="39" t="s">
        <v>177</v>
      </c>
    </row>
    <row r="41" spans="1:7" x14ac:dyDescent="0.25">
      <c r="A41" s="119">
        <v>112</v>
      </c>
      <c r="B41" s="98" t="s">
        <v>385</v>
      </c>
      <c r="C41" s="113">
        <v>1010203004</v>
      </c>
      <c r="D41" s="114" t="s">
        <v>1</v>
      </c>
      <c r="F41" s="1" t="s">
        <v>113</v>
      </c>
      <c r="G41" s="39" t="s">
        <v>178</v>
      </c>
    </row>
    <row r="42" spans="1:7" x14ac:dyDescent="0.25">
      <c r="A42" s="119">
        <v>113</v>
      </c>
      <c r="B42" s="98" t="s">
        <v>386</v>
      </c>
      <c r="C42" s="113">
        <v>1010204000</v>
      </c>
      <c r="D42" s="114" t="s">
        <v>1</v>
      </c>
      <c r="F42" s="1" t="s">
        <v>114</v>
      </c>
      <c r="G42" s="39" t="s">
        <v>179</v>
      </c>
    </row>
    <row r="43" spans="1:7" x14ac:dyDescent="0.25">
      <c r="A43" s="119">
        <v>113</v>
      </c>
      <c r="B43" s="98" t="s">
        <v>387</v>
      </c>
      <c r="C43" s="113">
        <v>1010204001</v>
      </c>
      <c r="D43" s="114" t="s">
        <v>1</v>
      </c>
      <c r="F43" s="1" t="s">
        <v>139</v>
      </c>
      <c r="G43" s="39" t="s">
        <v>180</v>
      </c>
    </row>
    <row r="44" spans="1:7" x14ac:dyDescent="0.25">
      <c r="A44" s="119">
        <v>116</v>
      </c>
      <c r="B44" s="98" t="s">
        <v>388</v>
      </c>
      <c r="C44" s="113">
        <v>1010302000</v>
      </c>
      <c r="D44" s="114" t="s">
        <v>1</v>
      </c>
      <c r="F44" s="1" t="s">
        <v>140</v>
      </c>
      <c r="G44" s="39" t="s">
        <v>181</v>
      </c>
    </row>
    <row r="45" spans="1:7" x14ac:dyDescent="0.25">
      <c r="A45" s="119">
        <v>116</v>
      </c>
      <c r="B45" s="98" t="s">
        <v>389</v>
      </c>
      <c r="C45" s="113">
        <v>1010303000</v>
      </c>
      <c r="D45" s="114" t="s">
        <v>1</v>
      </c>
      <c r="F45" s="1" t="s">
        <v>148</v>
      </c>
      <c r="G45" s="39" t="s">
        <v>182</v>
      </c>
    </row>
    <row r="46" spans="1:7" x14ac:dyDescent="0.25">
      <c r="A46" s="119">
        <v>116</v>
      </c>
      <c r="B46" s="98" t="s">
        <v>390</v>
      </c>
      <c r="C46" s="113">
        <v>1010303001</v>
      </c>
      <c r="D46" s="114" t="s">
        <v>1</v>
      </c>
      <c r="F46" s="1" t="s">
        <v>141</v>
      </c>
      <c r="G46" s="39" t="s">
        <v>183</v>
      </c>
    </row>
    <row r="47" spans="1:7" x14ac:dyDescent="0.25">
      <c r="A47" s="119">
        <v>117</v>
      </c>
      <c r="B47" s="98" t="s">
        <v>391</v>
      </c>
      <c r="C47" s="113">
        <v>1010304000</v>
      </c>
      <c r="D47" s="114" t="s">
        <v>1</v>
      </c>
      <c r="F47" s="1" t="s">
        <v>142</v>
      </c>
      <c r="G47" s="39" t="s">
        <v>184</v>
      </c>
    </row>
    <row r="48" spans="1:7" x14ac:dyDescent="0.25">
      <c r="A48" s="119">
        <v>117</v>
      </c>
      <c r="B48" s="98" t="s">
        <v>392</v>
      </c>
      <c r="C48" s="113">
        <v>1010304001</v>
      </c>
      <c r="D48" s="114" t="s">
        <v>1</v>
      </c>
      <c r="F48" s="1" t="s">
        <v>143</v>
      </c>
      <c r="G48" s="39" t="s">
        <v>185</v>
      </c>
    </row>
    <row r="49" spans="1:7" x14ac:dyDescent="0.25">
      <c r="A49" s="119">
        <v>121</v>
      </c>
      <c r="B49" s="98" t="s">
        <v>393</v>
      </c>
      <c r="C49" s="113">
        <v>1030101000</v>
      </c>
      <c r="D49" s="114" t="s">
        <v>1</v>
      </c>
      <c r="F49" s="1" t="s">
        <v>144</v>
      </c>
      <c r="G49" s="39" t="s">
        <v>186</v>
      </c>
    </row>
    <row r="50" spans="1:7" x14ac:dyDescent="0.25">
      <c r="A50" s="119" t="s">
        <v>105</v>
      </c>
      <c r="B50" s="98" t="s">
        <v>272</v>
      </c>
      <c r="C50" s="113">
        <v>1030101001</v>
      </c>
      <c r="D50" s="114" t="s">
        <v>1</v>
      </c>
      <c r="F50" s="1" t="s">
        <v>145</v>
      </c>
      <c r="G50" s="39" t="s">
        <v>187</v>
      </c>
    </row>
    <row r="51" spans="1:7" x14ac:dyDescent="0.25">
      <c r="A51" s="119" t="s">
        <v>11</v>
      </c>
      <c r="B51" s="98" t="s">
        <v>394</v>
      </c>
      <c r="C51" s="113">
        <v>1030101003</v>
      </c>
      <c r="D51" s="114" t="s">
        <v>1</v>
      </c>
      <c r="F51" s="1" t="s">
        <v>146</v>
      </c>
      <c r="G51" s="39" t="s">
        <v>188</v>
      </c>
    </row>
    <row r="52" spans="1:7" x14ac:dyDescent="0.25">
      <c r="A52" s="119" t="s">
        <v>661</v>
      </c>
      <c r="B52" s="98" t="s">
        <v>13</v>
      </c>
      <c r="C52" s="113">
        <v>1030101099</v>
      </c>
      <c r="D52" s="114" t="s">
        <v>1</v>
      </c>
      <c r="F52" s="1" t="s">
        <v>147</v>
      </c>
      <c r="G52" s="39" t="s">
        <v>189</v>
      </c>
    </row>
    <row r="53" spans="1:7" x14ac:dyDescent="0.25">
      <c r="A53" s="119">
        <v>301</v>
      </c>
      <c r="B53" s="98" t="s">
        <v>314</v>
      </c>
      <c r="C53" s="113">
        <v>1030101100</v>
      </c>
      <c r="D53" s="114" t="s">
        <v>2</v>
      </c>
      <c r="F53" s="1" t="s">
        <v>149</v>
      </c>
      <c r="G53" s="39" t="s">
        <v>190</v>
      </c>
    </row>
    <row r="54" spans="1:7" x14ac:dyDescent="0.25">
      <c r="A54" s="119">
        <v>136</v>
      </c>
      <c r="B54" s="98" t="s">
        <v>273</v>
      </c>
      <c r="C54" s="113">
        <v>1030301000</v>
      </c>
      <c r="D54" s="114" t="s">
        <v>1</v>
      </c>
      <c r="F54" s="1" t="s">
        <v>151</v>
      </c>
      <c r="G54" s="39" t="s">
        <v>191</v>
      </c>
    </row>
    <row r="55" spans="1:7" x14ac:dyDescent="0.25">
      <c r="A55" s="119">
        <v>137</v>
      </c>
      <c r="B55" s="98" t="s">
        <v>395</v>
      </c>
      <c r="C55" s="113">
        <v>1030302000</v>
      </c>
      <c r="D55" s="114" t="s">
        <v>1</v>
      </c>
      <c r="F55" s="1" t="s">
        <v>150</v>
      </c>
      <c r="G55" s="39" t="s">
        <v>192</v>
      </c>
    </row>
    <row r="56" spans="1:7" x14ac:dyDescent="0.25">
      <c r="A56" s="119">
        <v>138</v>
      </c>
      <c r="B56" s="98" t="s">
        <v>274</v>
      </c>
      <c r="C56" s="113">
        <v>1030303000</v>
      </c>
      <c r="D56" s="114" t="s">
        <v>1</v>
      </c>
      <c r="F56" s="1" t="s">
        <v>221</v>
      </c>
      <c r="G56" s="39" t="s">
        <v>220</v>
      </c>
    </row>
    <row r="57" spans="1:7" x14ac:dyDescent="0.25">
      <c r="A57" s="119">
        <v>141</v>
      </c>
      <c r="B57" s="98" t="s">
        <v>275</v>
      </c>
      <c r="C57" s="113">
        <v>1030401000</v>
      </c>
      <c r="D57" s="114" t="s">
        <v>1</v>
      </c>
      <c r="F57" s="1"/>
      <c r="G57" s="39"/>
    </row>
    <row r="58" spans="1:7" x14ac:dyDescent="0.25">
      <c r="A58" s="119">
        <v>142</v>
      </c>
      <c r="B58" s="98" t="s">
        <v>15</v>
      </c>
      <c r="C58" s="113">
        <v>1030403000</v>
      </c>
      <c r="D58" s="114" t="s">
        <v>1</v>
      </c>
      <c r="F58" s="1"/>
      <c r="G58" s="125" t="s">
        <v>697</v>
      </c>
    </row>
    <row r="59" spans="1:7" x14ac:dyDescent="0.25">
      <c r="A59" s="119">
        <v>144</v>
      </c>
      <c r="B59" s="98" t="s">
        <v>276</v>
      </c>
      <c r="C59" s="113">
        <v>1030405000</v>
      </c>
      <c r="D59" s="114" t="s">
        <v>1</v>
      </c>
      <c r="G59" s="126" t="s">
        <v>713</v>
      </c>
    </row>
    <row r="60" spans="1:7" x14ac:dyDescent="0.25">
      <c r="A60" s="119">
        <v>146</v>
      </c>
      <c r="B60" s="98" t="s">
        <v>396</v>
      </c>
      <c r="C60" s="113">
        <v>1030501000</v>
      </c>
      <c r="D60" s="114" t="s">
        <v>1</v>
      </c>
      <c r="G60" s="126" t="s">
        <v>715</v>
      </c>
    </row>
    <row r="61" spans="1:7" x14ac:dyDescent="0.25">
      <c r="A61" s="119">
        <v>123</v>
      </c>
      <c r="B61" s="98" t="s">
        <v>14</v>
      </c>
      <c r="C61" s="113">
        <v>1030502000</v>
      </c>
      <c r="D61" s="114" t="s">
        <v>1</v>
      </c>
      <c r="G61" s="126" t="s">
        <v>714</v>
      </c>
    </row>
    <row r="62" spans="1:7" x14ac:dyDescent="0.25">
      <c r="A62" s="119">
        <v>149</v>
      </c>
      <c r="B62" s="98" t="s">
        <v>397</v>
      </c>
      <c r="C62" s="113">
        <v>1030599000</v>
      </c>
      <c r="D62" s="114" t="s">
        <v>1</v>
      </c>
      <c r="G62" s="126" t="s">
        <v>716</v>
      </c>
    </row>
    <row r="63" spans="1:7" x14ac:dyDescent="0.25">
      <c r="A63" s="119">
        <v>154</v>
      </c>
      <c r="B63" s="98" t="s">
        <v>17</v>
      </c>
      <c r="C63" s="113">
        <v>1040101000</v>
      </c>
      <c r="D63" s="114" t="s">
        <v>1</v>
      </c>
      <c r="G63" s="60" t="s">
        <v>719</v>
      </c>
    </row>
    <row r="64" spans="1:7" x14ac:dyDescent="0.25">
      <c r="A64" s="119">
        <v>155</v>
      </c>
      <c r="B64" s="98" t="s">
        <v>18</v>
      </c>
      <c r="C64" s="113">
        <v>1040401000</v>
      </c>
      <c r="D64" s="114" t="s">
        <v>1</v>
      </c>
      <c r="G64" s="60" t="s">
        <v>733</v>
      </c>
    </row>
    <row r="65" spans="1:7" x14ac:dyDescent="0.25">
      <c r="A65" s="119">
        <v>156</v>
      </c>
      <c r="B65" s="98" t="s">
        <v>398</v>
      </c>
      <c r="C65" s="113">
        <v>1040402000</v>
      </c>
      <c r="D65" s="114" t="s">
        <v>1</v>
      </c>
      <c r="G65" s="126" t="s">
        <v>717</v>
      </c>
    </row>
    <row r="66" spans="1:7" x14ac:dyDescent="0.25">
      <c r="A66" s="119">
        <v>160</v>
      </c>
      <c r="B66" s="98" t="s">
        <v>399</v>
      </c>
      <c r="C66" s="113">
        <v>1040407000</v>
      </c>
      <c r="D66" s="114" t="s">
        <v>1</v>
      </c>
      <c r="G66" s="126" t="s">
        <v>718</v>
      </c>
    </row>
    <row r="67" spans="1:7" x14ac:dyDescent="0.25">
      <c r="A67" s="119">
        <v>161</v>
      </c>
      <c r="B67" s="98" t="s">
        <v>277</v>
      </c>
      <c r="C67" s="113">
        <v>1040408000</v>
      </c>
      <c r="D67" s="114" t="s">
        <v>1</v>
      </c>
      <c r="G67" s="127" t="s">
        <v>720</v>
      </c>
    </row>
    <row r="68" spans="1:7" x14ac:dyDescent="0.25">
      <c r="A68" s="119">
        <v>163</v>
      </c>
      <c r="B68" s="98" t="s">
        <v>278</v>
      </c>
      <c r="C68" s="113">
        <v>1040410000</v>
      </c>
      <c r="D68" s="114" t="s">
        <v>1</v>
      </c>
      <c r="G68" s="60" t="s">
        <v>732</v>
      </c>
    </row>
    <row r="69" spans="1:7" x14ac:dyDescent="0.25">
      <c r="A69" s="119">
        <v>168</v>
      </c>
      <c r="B69" s="98" t="s">
        <v>279</v>
      </c>
      <c r="C69" s="113">
        <v>1040413000</v>
      </c>
      <c r="D69" s="114" t="s">
        <v>1</v>
      </c>
      <c r="G69" s="127" t="s">
        <v>734</v>
      </c>
    </row>
    <row r="70" spans="1:7" x14ac:dyDescent="0.25">
      <c r="A70" s="119">
        <v>165</v>
      </c>
      <c r="B70" s="98" t="s">
        <v>130</v>
      </c>
      <c r="C70" s="113">
        <v>1040499000</v>
      </c>
      <c r="D70" s="114" t="s">
        <v>1</v>
      </c>
      <c r="G70" s="126" t="s">
        <v>745</v>
      </c>
    </row>
    <row r="71" spans="1:7" x14ac:dyDescent="0.25">
      <c r="A71" s="119" t="s">
        <v>280</v>
      </c>
      <c r="B71" s="98" t="s">
        <v>400</v>
      </c>
      <c r="C71" s="113">
        <v>1040501000</v>
      </c>
      <c r="D71" s="114" t="s">
        <v>1</v>
      </c>
      <c r="G71" s="127"/>
    </row>
    <row r="72" spans="1:7" x14ac:dyDescent="0.25">
      <c r="A72" s="119" t="s">
        <v>281</v>
      </c>
      <c r="B72" s="98" t="s">
        <v>282</v>
      </c>
      <c r="C72" s="113">
        <v>1040502000</v>
      </c>
      <c r="D72" s="114" t="s">
        <v>1</v>
      </c>
    </row>
    <row r="73" spans="1:7" x14ac:dyDescent="0.25">
      <c r="A73" s="119" t="s">
        <v>283</v>
      </c>
      <c r="B73" s="98" t="s">
        <v>401</v>
      </c>
      <c r="C73" s="113">
        <v>1040503000</v>
      </c>
      <c r="D73" s="114" t="s">
        <v>1</v>
      </c>
    </row>
    <row r="74" spans="1:7" x14ac:dyDescent="0.25">
      <c r="A74" s="119" t="s">
        <v>284</v>
      </c>
      <c r="B74" s="98" t="s">
        <v>285</v>
      </c>
      <c r="C74" s="113">
        <v>1040504000</v>
      </c>
      <c r="D74" s="114" t="s">
        <v>1</v>
      </c>
    </row>
    <row r="75" spans="1:7" x14ac:dyDescent="0.25">
      <c r="A75" s="119" t="s">
        <v>286</v>
      </c>
      <c r="B75" s="98" t="s">
        <v>287</v>
      </c>
      <c r="C75" s="113">
        <v>1040505000</v>
      </c>
      <c r="D75" s="114" t="s">
        <v>1</v>
      </c>
    </row>
    <row r="76" spans="1:7" x14ac:dyDescent="0.25">
      <c r="A76" s="119" t="s">
        <v>288</v>
      </c>
      <c r="B76" s="98" t="s">
        <v>402</v>
      </c>
      <c r="C76" s="113">
        <v>1040506000</v>
      </c>
      <c r="D76" s="114" t="s">
        <v>1</v>
      </c>
    </row>
    <row r="77" spans="1:7" x14ac:dyDescent="0.25">
      <c r="A77" s="119" t="s">
        <v>289</v>
      </c>
      <c r="B77" s="98" t="s">
        <v>403</v>
      </c>
      <c r="C77" s="113">
        <v>1040507000</v>
      </c>
      <c r="D77" s="114" t="s">
        <v>1</v>
      </c>
    </row>
    <row r="78" spans="1:7" x14ac:dyDescent="0.25">
      <c r="A78" s="119" t="s">
        <v>291</v>
      </c>
      <c r="B78" s="98" t="s">
        <v>290</v>
      </c>
      <c r="C78" s="113">
        <v>1040508000</v>
      </c>
      <c r="D78" s="114" t="s">
        <v>1</v>
      </c>
    </row>
    <row r="79" spans="1:7" x14ac:dyDescent="0.25">
      <c r="A79" s="119" t="s">
        <v>293</v>
      </c>
      <c r="B79" s="98" t="s">
        <v>292</v>
      </c>
      <c r="C79" s="113">
        <v>1040509000</v>
      </c>
      <c r="D79" s="114" t="s">
        <v>1</v>
      </c>
    </row>
    <row r="80" spans="1:7" x14ac:dyDescent="0.25">
      <c r="A80" s="119" t="s">
        <v>295</v>
      </c>
      <c r="B80" s="98" t="s">
        <v>294</v>
      </c>
      <c r="C80" s="113">
        <v>1040510000</v>
      </c>
      <c r="D80" s="114" t="s">
        <v>1</v>
      </c>
    </row>
    <row r="81" spans="1:4" x14ac:dyDescent="0.25">
      <c r="A81" s="119" t="s">
        <v>297</v>
      </c>
      <c r="B81" s="98" t="s">
        <v>296</v>
      </c>
      <c r="C81" s="113">
        <v>1040511000</v>
      </c>
      <c r="D81" s="114" t="s">
        <v>1</v>
      </c>
    </row>
    <row r="82" spans="1:4" x14ac:dyDescent="0.25">
      <c r="A82" s="119" t="s">
        <v>299</v>
      </c>
      <c r="B82" s="98" t="s">
        <v>298</v>
      </c>
      <c r="C82" s="113">
        <v>1040512000</v>
      </c>
      <c r="D82" s="114" t="s">
        <v>1</v>
      </c>
    </row>
    <row r="83" spans="1:4" x14ac:dyDescent="0.25">
      <c r="A83" s="119" t="s">
        <v>301</v>
      </c>
      <c r="B83" s="98" t="s">
        <v>300</v>
      </c>
      <c r="C83" s="113">
        <v>1040513000</v>
      </c>
      <c r="D83" s="114" t="s">
        <v>1</v>
      </c>
    </row>
    <row r="84" spans="1:4" x14ac:dyDescent="0.25">
      <c r="A84" s="119" t="s">
        <v>303</v>
      </c>
      <c r="B84" s="98" t="s">
        <v>404</v>
      </c>
      <c r="C84" s="113">
        <v>1040519000</v>
      </c>
      <c r="D84" s="114" t="s">
        <v>1</v>
      </c>
    </row>
    <row r="85" spans="1:4" x14ac:dyDescent="0.25">
      <c r="A85" s="119" t="s">
        <v>372</v>
      </c>
      <c r="B85" s="98" t="s">
        <v>302</v>
      </c>
      <c r="C85" s="113">
        <v>1040601000</v>
      </c>
      <c r="D85" s="114" t="s">
        <v>1</v>
      </c>
    </row>
    <row r="86" spans="1:4" x14ac:dyDescent="0.25">
      <c r="A86" s="119" t="s">
        <v>373</v>
      </c>
      <c r="B86" s="98" t="s">
        <v>304</v>
      </c>
      <c r="C86" s="113">
        <v>1040602000</v>
      </c>
      <c r="D86" s="114" t="s">
        <v>1</v>
      </c>
    </row>
    <row r="87" spans="1:4" x14ac:dyDescent="0.25">
      <c r="A87" s="119">
        <v>201</v>
      </c>
      <c r="B87" s="98" t="s">
        <v>22</v>
      </c>
      <c r="C87" s="113">
        <v>1060101000</v>
      </c>
      <c r="D87" s="114" t="s">
        <v>1</v>
      </c>
    </row>
    <row r="88" spans="1:4" x14ac:dyDescent="0.25">
      <c r="A88" s="119">
        <v>202</v>
      </c>
      <c r="B88" s="98" t="s">
        <v>405</v>
      </c>
      <c r="C88" s="113">
        <v>1060299000</v>
      </c>
      <c r="D88" s="114" t="s">
        <v>1</v>
      </c>
    </row>
    <row r="89" spans="1:4" x14ac:dyDescent="0.25">
      <c r="A89" s="119">
        <v>302</v>
      </c>
      <c r="B89" s="98" t="s">
        <v>406</v>
      </c>
      <c r="C89" s="113">
        <v>1060299100</v>
      </c>
      <c r="D89" s="114" t="s">
        <v>2</v>
      </c>
    </row>
    <row r="90" spans="1:4" x14ac:dyDescent="0.25">
      <c r="A90" s="119">
        <v>251</v>
      </c>
      <c r="B90" s="98" t="s">
        <v>312</v>
      </c>
      <c r="C90" s="113">
        <v>1060301000</v>
      </c>
      <c r="D90" s="114" t="s">
        <v>1</v>
      </c>
    </row>
    <row r="91" spans="1:4" x14ac:dyDescent="0.25">
      <c r="A91" s="119">
        <v>351</v>
      </c>
      <c r="B91" s="98" t="s">
        <v>407</v>
      </c>
      <c r="C91" s="113">
        <v>1060301100</v>
      </c>
      <c r="D91" s="114" t="s">
        <v>2</v>
      </c>
    </row>
    <row r="92" spans="1:4" x14ac:dyDescent="0.25">
      <c r="A92" s="119">
        <v>255</v>
      </c>
      <c r="B92" s="98" t="s">
        <v>313</v>
      </c>
      <c r="C92" s="113">
        <v>1060304000</v>
      </c>
      <c r="D92" s="114" t="s">
        <v>1</v>
      </c>
    </row>
    <row r="93" spans="1:4" x14ac:dyDescent="0.25">
      <c r="A93" s="119">
        <v>352</v>
      </c>
      <c r="B93" s="98" t="s">
        <v>408</v>
      </c>
      <c r="C93" s="113">
        <v>1060304100</v>
      </c>
      <c r="D93" s="114" t="s">
        <v>2</v>
      </c>
    </row>
    <row r="94" spans="1:4" x14ac:dyDescent="0.25">
      <c r="A94" s="119">
        <v>205</v>
      </c>
      <c r="B94" s="98" t="s">
        <v>307</v>
      </c>
      <c r="C94" s="113">
        <v>1060305000</v>
      </c>
      <c r="D94" s="114" t="s">
        <v>1</v>
      </c>
    </row>
    <row r="95" spans="1:4" x14ac:dyDescent="0.25">
      <c r="A95" s="119">
        <v>305</v>
      </c>
      <c r="B95" s="98" t="s">
        <v>409</v>
      </c>
      <c r="C95" s="113">
        <v>1060305100</v>
      </c>
      <c r="D95" s="114" t="s">
        <v>2</v>
      </c>
    </row>
    <row r="96" spans="1:4" x14ac:dyDescent="0.25">
      <c r="A96" s="119">
        <v>211</v>
      </c>
      <c r="B96" s="98" t="s">
        <v>308</v>
      </c>
      <c r="C96" s="113">
        <v>1060401000</v>
      </c>
      <c r="D96" s="114" t="s">
        <v>1</v>
      </c>
    </row>
    <row r="97" spans="1:4" x14ac:dyDescent="0.25">
      <c r="A97" s="119">
        <v>311</v>
      </c>
      <c r="B97" s="98" t="s">
        <v>410</v>
      </c>
      <c r="C97" s="113">
        <v>1060401100</v>
      </c>
      <c r="D97" s="114" t="s">
        <v>2</v>
      </c>
    </row>
    <row r="98" spans="1:4" x14ac:dyDescent="0.25">
      <c r="A98" s="119">
        <v>215</v>
      </c>
      <c r="B98" s="98" t="s">
        <v>23</v>
      </c>
      <c r="C98" s="113">
        <v>1060499000</v>
      </c>
      <c r="D98" s="114" t="s">
        <v>1</v>
      </c>
    </row>
    <row r="99" spans="1:4" x14ac:dyDescent="0.25">
      <c r="A99" s="119">
        <v>315</v>
      </c>
      <c r="B99" s="98" t="s">
        <v>411</v>
      </c>
      <c r="C99" s="113">
        <v>1060499100</v>
      </c>
      <c r="D99" s="114" t="s">
        <v>2</v>
      </c>
    </row>
    <row r="100" spans="1:4" x14ac:dyDescent="0.25">
      <c r="A100" s="119">
        <v>226</v>
      </c>
      <c r="B100" s="98" t="s">
        <v>412</v>
      </c>
      <c r="C100" s="113">
        <v>1060501000</v>
      </c>
      <c r="D100" s="114" t="s">
        <v>1</v>
      </c>
    </row>
    <row r="101" spans="1:4" x14ac:dyDescent="0.25">
      <c r="A101" s="119">
        <v>326</v>
      </c>
      <c r="B101" s="98" t="s">
        <v>413</v>
      </c>
      <c r="C101" s="113">
        <v>1060501100</v>
      </c>
      <c r="D101" s="114" t="s">
        <v>2</v>
      </c>
    </row>
    <row r="102" spans="1:4" x14ac:dyDescent="0.25">
      <c r="A102" s="119">
        <v>221</v>
      </c>
      <c r="B102" s="98" t="s">
        <v>24</v>
      </c>
      <c r="C102" s="113">
        <v>1060502000</v>
      </c>
      <c r="D102" s="114" t="s">
        <v>1</v>
      </c>
    </row>
    <row r="103" spans="1:4" x14ac:dyDescent="0.25">
      <c r="A103" s="119">
        <v>321</v>
      </c>
      <c r="B103" s="98" t="s">
        <v>414</v>
      </c>
      <c r="C103" s="113">
        <v>1060502100</v>
      </c>
      <c r="D103" s="114" t="s">
        <v>2</v>
      </c>
    </row>
    <row r="104" spans="1:4" x14ac:dyDescent="0.25">
      <c r="A104" s="119">
        <v>223</v>
      </c>
      <c r="B104" s="98" t="s">
        <v>415</v>
      </c>
      <c r="C104" s="113">
        <v>1060503000</v>
      </c>
      <c r="D104" s="114" t="s">
        <v>1</v>
      </c>
    </row>
    <row r="105" spans="1:4" x14ac:dyDescent="0.25">
      <c r="A105" s="119">
        <v>323</v>
      </c>
      <c r="B105" s="98" t="s">
        <v>416</v>
      </c>
      <c r="C105" s="113">
        <v>1060503100</v>
      </c>
      <c r="D105" s="114" t="s">
        <v>2</v>
      </c>
    </row>
    <row r="106" spans="1:4" x14ac:dyDescent="0.25">
      <c r="A106" s="119">
        <v>227</v>
      </c>
      <c r="B106" s="98" t="s">
        <v>417</v>
      </c>
      <c r="C106" s="113">
        <v>1060504000</v>
      </c>
      <c r="D106" s="114" t="s">
        <v>1</v>
      </c>
    </row>
    <row r="107" spans="1:4" x14ac:dyDescent="0.25">
      <c r="A107" s="119">
        <v>327</v>
      </c>
      <c r="B107" s="98" t="s">
        <v>418</v>
      </c>
      <c r="C107" s="113">
        <v>1060504100</v>
      </c>
      <c r="D107" s="114" t="s">
        <v>2</v>
      </c>
    </row>
    <row r="108" spans="1:4" x14ac:dyDescent="0.25">
      <c r="A108" s="119">
        <v>228</v>
      </c>
      <c r="B108" s="98" t="s">
        <v>310</v>
      </c>
      <c r="C108" s="113">
        <v>1060505000</v>
      </c>
      <c r="D108" s="114" t="s">
        <v>1</v>
      </c>
    </row>
    <row r="109" spans="1:4" x14ac:dyDescent="0.25">
      <c r="A109" s="119">
        <v>328</v>
      </c>
      <c r="B109" s="98" t="s">
        <v>419</v>
      </c>
      <c r="C109" s="113">
        <v>1060505100</v>
      </c>
      <c r="D109" s="114" t="s">
        <v>2</v>
      </c>
    </row>
    <row r="110" spans="1:4" x14ac:dyDescent="0.25">
      <c r="A110" s="119">
        <v>229</v>
      </c>
      <c r="B110" s="98" t="s">
        <v>25</v>
      </c>
      <c r="C110" s="113">
        <v>1060507000</v>
      </c>
      <c r="D110" s="114" t="s">
        <v>1</v>
      </c>
    </row>
    <row r="111" spans="1:4" x14ac:dyDescent="0.25">
      <c r="A111" s="119">
        <v>329</v>
      </c>
      <c r="B111" s="98" t="s">
        <v>420</v>
      </c>
      <c r="C111" s="113">
        <v>1060507100</v>
      </c>
      <c r="D111" s="114" t="s">
        <v>2</v>
      </c>
    </row>
    <row r="112" spans="1:4" x14ac:dyDescent="0.25">
      <c r="A112" s="119">
        <v>230</v>
      </c>
      <c r="B112" s="98" t="s">
        <v>421</v>
      </c>
      <c r="C112" s="113">
        <v>1060508000</v>
      </c>
      <c r="D112" s="114" t="s">
        <v>1</v>
      </c>
    </row>
    <row r="113" spans="1:4" x14ac:dyDescent="0.25">
      <c r="A113" s="119">
        <v>330</v>
      </c>
      <c r="B113" s="98" t="s">
        <v>422</v>
      </c>
      <c r="C113" s="113">
        <v>1060508100</v>
      </c>
      <c r="D113" s="114" t="s">
        <v>2</v>
      </c>
    </row>
    <row r="114" spans="1:4" x14ac:dyDescent="0.25">
      <c r="A114" s="119">
        <v>231</v>
      </c>
      <c r="B114" s="98" t="s">
        <v>311</v>
      </c>
      <c r="C114" s="113">
        <v>1060509000</v>
      </c>
      <c r="D114" s="114" t="s">
        <v>1</v>
      </c>
    </row>
    <row r="115" spans="1:4" x14ac:dyDescent="0.25">
      <c r="A115" s="119">
        <v>331</v>
      </c>
      <c r="B115" s="98" t="s">
        <v>423</v>
      </c>
      <c r="C115" s="113">
        <v>1060509100</v>
      </c>
      <c r="D115" s="114" t="s">
        <v>2</v>
      </c>
    </row>
    <row r="116" spans="1:4" x14ac:dyDescent="0.25">
      <c r="A116" s="119">
        <v>234</v>
      </c>
      <c r="B116" s="98" t="s">
        <v>424</v>
      </c>
      <c r="C116" s="113">
        <v>1060510000</v>
      </c>
      <c r="D116" s="114" t="s">
        <v>1</v>
      </c>
    </row>
    <row r="117" spans="1:4" x14ac:dyDescent="0.25">
      <c r="A117" s="119">
        <v>334</v>
      </c>
      <c r="B117" s="98" t="s">
        <v>425</v>
      </c>
      <c r="C117" s="113">
        <v>1060510100</v>
      </c>
      <c r="D117" s="114" t="s">
        <v>2</v>
      </c>
    </row>
    <row r="118" spans="1:4" x14ac:dyDescent="0.25">
      <c r="A118" s="119">
        <v>233</v>
      </c>
      <c r="B118" s="98" t="s">
        <v>309</v>
      </c>
      <c r="C118" s="113">
        <v>1060511000</v>
      </c>
      <c r="D118" s="114" t="s">
        <v>1</v>
      </c>
    </row>
    <row r="119" spans="1:4" x14ac:dyDescent="0.25">
      <c r="A119" s="119">
        <v>333</v>
      </c>
      <c r="B119" s="98" t="s">
        <v>426</v>
      </c>
      <c r="C119" s="113">
        <v>1060511100</v>
      </c>
      <c r="D119" s="114" t="s">
        <v>2</v>
      </c>
    </row>
    <row r="120" spans="1:4" x14ac:dyDescent="0.25">
      <c r="A120" s="119">
        <v>235</v>
      </c>
      <c r="B120" s="98" t="s">
        <v>26</v>
      </c>
      <c r="C120" s="113">
        <v>1060513000</v>
      </c>
      <c r="D120" s="114" t="s">
        <v>1</v>
      </c>
    </row>
    <row r="121" spans="1:4" x14ac:dyDescent="0.25">
      <c r="A121" s="119">
        <v>335</v>
      </c>
      <c r="B121" s="98" t="s">
        <v>427</v>
      </c>
      <c r="C121" s="113">
        <v>1060513100</v>
      </c>
      <c r="D121" s="114" t="s">
        <v>2</v>
      </c>
    </row>
    <row r="122" spans="1:4" x14ac:dyDescent="0.25">
      <c r="A122" s="119">
        <v>236</v>
      </c>
      <c r="B122" s="98" t="s">
        <v>27</v>
      </c>
      <c r="C122" s="113">
        <v>1060514000</v>
      </c>
      <c r="D122" s="114" t="s">
        <v>1</v>
      </c>
    </row>
    <row r="123" spans="1:4" x14ac:dyDescent="0.25">
      <c r="A123" s="119">
        <v>336</v>
      </c>
      <c r="B123" s="98" t="s">
        <v>428</v>
      </c>
      <c r="C123" s="113">
        <v>1060514100</v>
      </c>
      <c r="D123" s="114" t="s">
        <v>2</v>
      </c>
    </row>
    <row r="124" spans="1:4" x14ac:dyDescent="0.25">
      <c r="A124" s="119">
        <v>240</v>
      </c>
      <c r="B124" s="98" t="s">
        <v>131</v>
      </c>
      <c r="C124" s="113">
        <v>1060599000</v>
      </c>
      <c r="D124" s="114" t="s">
        <v>1</v>
      </c>
    </row>
    <row r="125" spans="1:4" x14ac:dyDescent="0.25">
      <c r="A125" s="119">
        <v>340</v>
      </c>
      <c r="B125" s="98" t="s">
        <v>429</v>
      </c>
      <c r="C125" s="113">
        <v>1060599100</v>
      </c>
      <c r="D125" s="114" t="s">
        <v>2</v>
      </c>
    </row>
    <row r="126" spans="1:4" x14ac:dyDescent="0.25">
      <c r="A126" s="119">
        <v>241</v>
      </c>
      <c r="B126" s="98" t="s">
        <v>28</v>
      </c>
      <c r="C126" s="113">
        <v>1060601000</v>
      </c>
      <c r="D126" s="114" t="s">
        <v>1</v>
      </c>
    </row>
    <row r="127" spans="1:4" x14ac:dyDescent="0.25">
      <c r="A127" s="119">
        <v>341</v>
      </c>
      <c r="B127" s="98" t="s">
        <v>430</v>
      </c>
      <c r="C127" s="113">
        <v>1060601100</v>
      </c>
      <c r="D127" s="114" t="s">
        <v>2</v>
      </c>
    </row>
    <row r="128" spans="1:4" x14ac:dyDescent="0.25">
      <c r="A128" s="119">
        <v>243</v>
      </c>
      <c r="B128" s="98" t="s">
        <v>431</v>
      </c>
      <c r="C128" s="113">
        <v>1060603000</v>
      </c>
      <c r="D128" s="114" t="s">
        <v>1</v>
      </c>
    </row>
    <row r="129" spans="1:4" x14ac:dyDescent="0.25">
      <c r="A129" s="119">
        <v>343</v>
      </c>
      <c r="B129" s="98" t="s">
        <v>432</v>
      </c>
      <c r="C129" s="113">
        <v>1060603100</v>
      </c>
      <c r="D129" s="114" t="s">
        <v>2</v>
      </c>
    </row>
    <row r="130" spans="1:4" x14ac:dyDescent="0.25">
      <c r="A130" s="119">
        <v>244</v>
      </c>
      <c r="B130" s="98" t="s">
        <v>29</v>
      </c>
      <c r="C130" s="113">
        <v>1060604000</v>
      </c>
      <c r="D130" s="114" t="s">
        <v>1</v>
      </c>
    </row>
    <row r="131" spans="1:4" x14ac:dyDescent="0.25">
      <c r="A131" s="119">
        <v>344</v>
      </c>
      <c r="B131" s="98" t="s">
        <v>433</v>
      </c>
      <c r="C131" s="113">
        <v>1060604100</v>
      </c>
      <c r="D131" s="114" t="s">
        <v>2</v>
      </c>
    </row>
    <row r="132" spans="1:4" x14ac:dyDescent="0.25">
      <c r="A132" s="119">
        <v>248</v>
      </c>
      <c r="B132" s="98" t="s">
        <v>30</v>
      </c>
      <c r="C132" s="113">
        <v>1060699000</v>
      </c>
      <c r="D132" s="114" t="s">
        <v>1</v>
      </c>
    </row>
    <row r="133" spans="1:4" x14ac:dyDescent="0.25">
      <c r="A133" s="119">
        <v>348</v>
      </c>
      <c r="B133" s="98" t="s">
        <v>434</v>
      </c>
      <c r="C133" s="113">
        <v>1060699100</v>
      </c>
      <c r="D133" s="114" t="s">
        <v>2</v>
      </c>
    </row>
    <row r="134" spans="1:4" x14ac:dyDescent="0.25">
      <c r="A134" s="119">
        <v>222</v>
      </c>
      <c r="B134" s="98" t="s">
        <v>435</v>
      </c>
      <c r="C134" s="113">
        <v>1060701000</v>
      </c>
      <c r="D134" s="114" t="s">
        <v>1</v>
      </c>
    </row>
    <row r="135" spans="1:4" x14ac:dyDescent="0.25">
      <c r="A135" s="119">
        <v>322</v>
      </c>
      <c r="B135" s="98" t="s">
        <v>436</v>
      </c>
      <c r="C135" s="113">
        <v>1060701100</v>
      </c>
      <c r="D135" s="114" t="s">
        <v>2</v>
      </c>
    </row>
    <row r="136" spans="1:4" x14ac:dyDescent="0.25">
      <c r="A136" s="119">
        <v>224</v>
      </c>
      <c r="B136" s="98" t="s">
        <v>437</v>
      </c>
      <c r="C136" s="113">
        <v>1060702000</v>
      </c>
      <c r="D136" s="114" t="s">
        <v>1</v>
      </c>
    </row>
    <row r="137" spans="1:4" x14ac:dyDescent="0.25">
      <c r="A137" s="119">
        <v>324</v>
      </c>
      <c r="B137" s="98" t="s">
        <v>438</v>
      </c>
      <c r="C137" s="113">
        <v>1060702100</v>
      </c>
      <c r="D137" s="114" t="s">
        <v>2</v>
      </c>
    </row>
    <row r="138" spans="1:4" x14ac:dyDescent="0.25">
      <c r="A138" s="119">
        <v>250</v>
      </c>
      <c r="B138" s="98" t="s">
        <v>31</v>
      </c>
      <c r="C138" s="113">
        <v>1069899000</v>
      </c>
      <c r="D138" s="114" t="s">
        <v>1</v>
      </c>
    </row>
    <row r="139" spans="1:4" x14ac:dyDescent="0.25">
      <c r="A139" s="119">
        <v>350</v>
      </c>
      <c r="B139" s="98" t="s">
        <v>439</v>
      </c>
      <c r="C139" s="113">
        <v>1069899100</v>
      </c>
      <c r="D139" s="114" t="s">
        <v>2</v>
      </c>
    </row>
    <row r="140" spans="1:4" x14ac:dyDescent="0.25">
      <c r="A140" s="119">
        <v>270</v>
      </c>
      <c r="B140" s="98" t="s">
        <v>561</v>
      </c>
      <c r="C140" s="113">
        <v>1069902000</v>
      </c>
      <c r="D140" s="114" t="s">
        <v>1</v>
      </c>
    </row>
    <row r="141" spans="1:4" x14ac:dyDescent="0.25">
      <c r="A141" s="119">
        <v>269</v>
      </c>
      <c r="B141" s="98" t="s">
        <v>440</v>
      </c>
      <c r="C141" s="113">
        <v>1069902099</v>
      </c>
      <c r="D141" s="114" t="s">
        <v>1</v>
      </c>
    </row>
    <row r="142" spans="1:4" x14ac:dyDescent="0.25">
      <c r="A142" s="119">
        <v>106</v>
      </c>
      <c r="B142" s="98" t="s">
        <v>129</v>
      </c>
      <c r="C142" s="113">
        <v>1990102000</v>
      </c>
      <c r="D142" s="114" t="s">
        <v>1</v>
      </c>
    </row>
    <row r="143" spans="1:4" x14ac:dyDescent="0.25">
      <c r="A143" s="119">
        <v>103</v>
      </c>
      <c r="B143" s="98" t="s">
        <v>271</v>
      </c>
      <c r="C143" s="113">
        <v>1990103000</v>
      </c>
      <c r="D143" s="114" t="s">
        <v>1</v>
      </c>
    </row>
    <row r="144" spans="1:4" x14ac:dyDescent="0.25">
      <c r="A144" s="119">
        <v>148</v>
      </c>
      <c r="B144" s="98" t="s">
        <v>16</v>
      </c>
      <c r="C144" s="113">
        <v>1990104000</v>
      </c>
      <c r="D144" s="114" t="s">
        <v>1</v>
      </c>
    </row>
    <row r="145" spans="1:4" x14ac:dyDescent="0.25">
      <c r="A145" s="119">
        <v>181</v>
      </c>
      <c r="B145" s="98" t="s">
        <v>21</v>
      </c>
      <c r="C145" s="113">
        <v>1990201000</v>
      </c>
      <c r="D145" s="114" t="s">
        <v>1</v>
      </c>
    </row>
    <row r="146" spans="1:4" x14ac:dyDescent="0.25">
      <c r="A146" s="119">
        <v>177</v>
      </c>
      <c r="B146" s="98" t="s">
        <v>19</v>
      </c>
      <c r="C146" s="113">
        <v>1990202000</v>
      </c>
      <c r="D146" s="114" t="s">
        <v>1</v>
      </c>
    </row>
    <row r="147" spans="1:4" x14ac:dyDescent="0.25">
      <c r="A147" s="119">
        <v>178</v>
      </c>
      <c r="B147" s="98" t="s">
        <v>305</v>
      </c>
      <c r="C147" s="113">
        <v>1990205000</v>
      </c>
      <c r="D147" s="114" t="s">
        <v>1</v>
      </c>
    </row>
    <row r="148" spans="1:4" x14ac:dyDescent="0.25">
      <c r="A148" s="119">
        <v>185</v>
      </c>
      <c r="B148" s="98" t="s">
        <v>306</v>
      </c>
      <c r="C148" s="113">
        <v>1990299000</v>
      </c>
      <c r="D148" s="114" t="s">
        <v>1</v>
      </c>
    </row>
    <row r="149" spans="1:4" x14ac:dyDescent="0.25">
      <c r="A149" s="119">
        <v>180</v>
      </c>
      <c r="B149" s="98" t="s">
        <v>20</v>
      </c>
      <c r="C149" s="113">
        <v>1990301000</v>
      </c>
      <c r="D149" s="114" t="s">
        <v>1</v>
      </c>
    </row>
    <row r="150" spans="1:4" x14ac:dyDescent="0.25">
      <c r="A150" s="119">
        <v>186</v>
      </c>
      <c r="B150" s="98" t="s">
        <v>441</v>
      </c>
      <c r="C150" s="113">
        <v>1990302000</v>
      </c>
      <c r="D150" s="114" t="s">
        <v>1</v>
      </c>
    </row>
    <row r="151" spans="1:4" x14ac:dyDescent="0.25">
      <c r="A151" s="119">
        <v>189</v>
      </c>
      <c r="B151" s="98" t="s">
        <v>44</v>
      </c>
      <c r="C151" s="113">
        <v>1999999000</v>
      </c>
      <c r="D151" s="114" t="s">
        <v>1</v>
      </c>
    </row>
    <row r="152" spans="1:4" x14ac:dyDescent="0.25">
      <c r="A152" s="119">
        <v>355</v>
      </c>
      <c r="B152" s="98" t="s">
        <v>442</v>
      </c>
      <c r="C152" s="113">
        <v>1999999100</v>
      </c>
      <c r="D152" s="114" t="s">
        <v>2</v>
      </c>
    </row>
    <row r="153" spans="1:4" x14ac:dyDescent="0.25">
      <c r="A153" s="119">
        <v>401</v>
      </c>
      <c r="B153" s="98" t="s">
        <v>45</v>
      </c>
      <c r="C153" s="113">
        <v>2010101000</v>
      </c>
      <c r="D153" s="114" t="s">
        <v>2</v>
      </c>
    </row>
    <row r="154" spans="1:4" x14ac:dyDescent="0.25">
      <c r="A154" s="119">
        <v>403</v>
      </c>
      <c r="B154" s="98" t="s">
        <v>47</v>
      </c>
      <c r="C154" s="113">
        <v>2010102000</v>
      </c>
      <c r="D154" s="114" t="s">
        <v>2</v>
      </c>
    </row>
    <row r="155" spans="1:4" x14ac:dyDescent="0.25">
      <c r="A155" s="119">
        <v>402</v>
      </c>
      <c r="B155" s="98" t="s">
        <v>46</v>
      </c>
      <c r="C155" s="113">
        <v>2010104000</v>
      </c>
      <c r="D155" s="114" t="s">
        <v>2</v>
      </c>
    </row>
    <row r="156" spans="1:4" x14ac:dyDescent="0.25">
      <c r="A156" s="119">
        <v>444</v>
      </c>
      <c r="B156" s="98" t="s">
        <v>443</v>
      </c>
      <c r="C156" s="113">
        <v>2010204000</v>
      </c>
      <c r="D156" s="114" t="s">
        <v>2</v>
      </c>
    </row>
    <row r="157" spans="1:4" x14ac:dyDescent="0.25">
      <c r="A157" s="119">
        <v>445</v>
      </c>
      <c r="B157" s="98" t="s">
        <v>444</v>
      </c>
      <c r="C157" s="113">
        <v>2010205000</v>
      </c>
      <c r="D157" s="114" t="s">
        <v>2</v>
      </c>
    </row>
    <row r="158" spans="1:4" x14ac:dyDescent="0.25">
      <c r="A158" s="130">
        <v>411</v>
      </c>
      <c r="B158" s="88" t="s">
        <v>735</v>
      </c>
      <c r="C158" s="131">
        <v>2010209000</v>
      </c>
      <c r="D158" s="132" t="s">
        <v>2</v>
      </c>
    </row>
    <row r="159" spans="1:4" x14ac:dyDescent="0.25">
      <c r="A159" s="119">
        <v>412</v>
      </c>
      <c r="B159" s="98" t="s">
        <v>4</v>
      </c>
      <c r="C159" s="113">
        <v>2020101000</v>
      </c>
      <c r="D159" s="114" t="s">
        <v>2</v>
      </c>
    </row>
    <row r="160" spans="1:4" x14ac:dyDescent="0.25">
      <c r="A160" s="119" t="s">
        <v>812</v>
      </c>
      <c r="B160" s="98" t="s">
        <v>813</v>
      </c>
      <c r="C160" s="113">
        <v>2020101001</v>
      </c>
      <c r="D160" s="114" t="s">
        <v>2</v>
      </c>
    </row>
    <row r="161" spans="1:4" x14ac:dyDescent="0.25">
      <c r="A161" s="130" t="s">
        <v>736</v>
      </c>
      <c r="B161" s="88" t="s">
        <v>737</v>
      </c>
      <c r="C161" s="131">
        <v>2020101002</v>
      </c>
      <c r="D161" s="132" t="s">
        <v>2</v>
      </c>
    </row>
    <row r="162" spans="1:4" x14ac:dyDescent="0.25">
      <c r="A162" s="130" t="s">
        <v>738</v>
      </c>
      <c r="B162" s="88" t="s">
        <v>739</v>
      </c>
      <c r="C162" s="131">
        <v>2020101003</v>
      </c>
      <c r="D162" s="132" t="s">
        <v>2</v>
      </c>
    </row>
    <row r="163" spans="1:4" x14ac:dyDescent="0.25">
      <c r="A163" s="130" t="s">
        <v>740</v>
      </c>
      <c r="B163" s="88" t="s">
        <v>741</v>
      </c>
      <c r="C163" s="131">
        <v>2020101004</v>
      </c>
      <c r="D163" s="132" t="s">
        <v>2</v>
      </c>
    </row>
    <row r="164" spans="1:4" x14ac:dyDescent="0.25">
      <c r="A164" s="130" t="s">
        <v>742</v>
      </c>
      <c r="B164" s="88" t="s">
        <v>743</v>
      </c>
      <c r="C164" s="131">
        <v>20201010</v>
      </c>
      <c r="D164" s="132" t="s">
        <v>2</v>
      </c>
    </row>
    <row r="165" spans="1:4" x14ac:dyDescent="0.25">
      <c r="A165" s="130">
        <v>413</v>
      </c>
      <c r="B165" s="88" t="s">
        <v>48</v>
      </c>
      <c r="C165" s="131">
        <v>2020102000</v>
      </c>
      <c r="D165" s="132" t="s">
        <v>2</v>
      </c>
    </row>
    <row r="166" spans="1:4" x14ac:dyDescent="0.25">
      <c r="A166" s="119">
        <v>413</v>
      </c>
      <c r="B166" s="98" t="s">
        <v>48</v>
      </c>
      <c r="C166" s="113">
        <v>2020102000</v>
      </c>
      <c r="D166" s="114" t="s">
        <v>2</v>
      </c>
    </row>
    <row r="167" spans="1:4" x14ac:dyDescent="0.25">
      <c r="A167" s="119" t="s">
        <v>374</v>
      </c>
      <c r="B167" s="98" t="s">
        <v>445</v>
      </c>
      <c r="C167" s="113">
        <v>2020102001</v>
      </c>
      <c r="D167" s="114" t="s">
        <v>2</v>
      </c>
    </row>
    <row r="168" spans="1:4" x14ac:dyDescent="0.25">
      <c r="A168" s="119" t="s">
        <v>375</v>
      </c>
      <c r="B168" s="98" t="s">
        <v>446</v>
      </c>
      <c r="C168" s="113">
        <v>2020102002</v>
      </c>
      <c r="D168" s="114" t="s">
        <v>2</v>
      </c>
    </row>
    <row r="169" spans="1:4" x14ac:dyDescent="0.25">
      <c r="A169" s="119" t="s">
        <v>662</v>
      </c>
      <c r="B169" s="98" t="s">
        <v>447</v>
      </c>
      <c r="C169" s="113">
        <v>2020102003</v>
      </c>
      <c r="D169" s="114" t="s">
        <v>2</v>
      </c>
    </row>
    <row r="170" spans="1:4" x14ac:dyDescent="0.25">
      <c r="A170" s="119" t="s">
        <v>376</v>
      </c>
      <c r="B170" s="98" t="s">
        <v>448</v>
      </c>
      <c r="C170" s="113">
        <v>2020102004</v>
      </c>
      <c r="D170" s="114" t="s">
        <v>2</v>
      </c>
    </row>
    <row r="171" spans="1:4" x14ac:dyDescent="0.25">
      <c r="A171" s="119" t="s">
        <v>377</v>
      </c>
      <c r="B171" s="98" t="s">
        <v>663</v>
      </c>
      <c r="C171" s="113">
        <v>2020102005</v>
      </c>
      <c r="D171" s="114" t="s">
        <v>2</v>
      </c>
    </row>
    <row r="172" spans="1:4" x14ac:dyDescent="0.25">
      <c r="A172" s="119" t="s">
        <v>664</v>
      </c>
      <c r="B172" s="98" t="s">
        <v>665</v>
      </c>
      <c r="C172" s="113">
        <v>2020102006</v>
      </c>
      <c r="D172" s="114" t="s">
        <v>2</v>
      </c>
    </row>
    <row r="173" spans="1:4" x14ac:dyDescent="0.25">
      <c r="A173" s="119" t="s">
        <v>666</v>
      </c>
      <c r="B173" s="98" t="s">
        <v>667</v>
      </c>
      <c r="C173" s="113">
        <v>2020102007</v>
      </c>
      <c r="D173" s="114" t="s">
        <v>2</v>
      </c>
    </row>
    <row r="174" spans="1:4" x14ac:dyDescent="0.25">
      <c r="A174" s="119" t="s">
        <v>668</v>
      </c>
      <c r="B174" s="98" t="s">
        <v>669</v>
      </c>
      <c r="C174" s="113">
        <v>2020102008</v>
      </c>
      <c r="D174" s="114" t="s">
        <v>2</v>
      </c>
    </row>
    <row r="175" spans="1:4" x14ac:dyDescent="0.25">
      <c r="A175" s="119">
        <v>414</v>
      </c>
      <c r="B175" s="98" t="s">
        <v>449</v>
      </c>
      <c r="C175" s="113">
        <v>2020103000</v>
      </c>
      <c r="D175" s="114" t="s">
        <v>2</v>
      </c>
    </row>
    <row r="176" spans="1:4" x14ac:dyDescent="0.25">
      <c r="A176" s="119" t="s">
        <v>378</v>
      </c>
      <c r="B176" s="98" t="s">
        <v>450</v>
      </c>
      <c r="C176" s="113">
        <v>2020103001</v>
      </c>
      <c r="D176" s="114" t="s">
        <v>2</v>
      </c>
    </row>
    <row r="177" spans="1:4" x14ac:dyDescent="0.25">
      <c r="A177" s="119" t="s">
        <v>379</v>
      </c>
      <c r="B177" s="98" t="s">
        <v>451</v>
      </c>
      <c r="C177" s="113">
        <v>2020103002</v>
      </c>
      <c r="D177" s="114" t="s">
        <v>2</v>
      </c>
    </row>
    <row r="178" spans="1:4" x14ac:dyDescent="0.25">
      <c r="A178" s="119" t="s">
        <v>380</v>
      </c>
      <c r="B178" s="98" t="s">
        <v>452</v>
      </c>
      <c r="C178" s="113">
        <v>2020103003</v>
      </c>
      <c r="D178" s="114" t="s">
        <v>2</v>
      </c>
    </row>
    <row r="179" spans="1:4" x14ac:dyDescent="0.25">
      <c r="A179" s="119" t="s">
        <v>670</v>
      </c>
      <c r="B179" s="98" t="s">
        <v>671</v>
      </c>
      <c r="C179" s="113">
        <v>2020103004</v>
      </c>
      <c r="D179" s="114" t="s">
        <v>2</v>
      </c>
    </row>
    <row r="180" spans="1:4" x14ac:dyDescent="0.25">
      <c r="A180" s="119" t="s">
        <v>672</v>
      </c>
      <c r="B180" s="98" t="s">
        <v>673</v>
      </c>
      <c r="C180" s="113">
        <v>2020103005</v>
      </c>
      <c r="D180" s="114" t="s">
        <v>2</v>
      </c>
    </row>
    <row r="181" spans="1:4" x14ac:dyDescent="0.25">
      <c r="A181" s="119">
        <v>415</v>
      </c>
      <c r="B181" s="98" t="s">
        <v>453</v>
      </c>
      <c r="C181" s="113">
        <v>2020104000</v>
      </c>
      <c r="D181" s="114" t="s">
        <v>2</v>
      </c>
    </row>
    <row r="182" spans="1:4" x14ac:dyDescent="0.25">
      <c r="A182" s="119">
        <v>416</v>
      </c>
      <c r="B182" s="98" t="s">
        <v>315</v>
      </c>
      <c r="C182" s="113">
        <v>2020105000</v>
      </c>
      <c r="D182" s="114" t="s">
        <v>2</v>
      </c>
    </row>
    <row r="183" spans="1:4" x14ac:dyDescent="0.25">
      <c r="A183" s="119">
        <v>421</v>
      </c>
      <c r="B183" s="98" t="s">
        <v>49</v>
      </c>
      <c r="C183" s="113">
        <v>2030101000</v>
      </c>
      <c r="D183" s="114" t="s">
        <v>2</v>
      </c>
    </row>
    <row r="184" spans="1:4" x14ac:dyDescent="0.25">
      <c r="A184" s="119">
        <v>422</v>
      </c>
      <c r="B184" s="98" t="s">
        <v>454</v>
      </c>
      <c r="C184" s="113">
        <v>2030103000</v>
      </c>
      <c r="D184" s="114" t="s">
        <v>2</v>
      </c>
    </row>
    <row r="185" spans="1:4" x14ac:dyDescent="0.25">
      <c r="A185" s="119">
        <v>424</v>
      </c>
      <c r="B185" s="98" t="s">
        <v>316</v>
      </c>
      <c r="C185" s="113">
        <v>2030105000</v>
      </c>
      <c r="D185" s="114" t="s">
        <v>2</v>
      </c>
    </row>
    <row r="186" spans="1:4" x14ac:dyDescent="0.25">
      <c r="A186" s="119">
        <v>427</v>
      </c>
      <c r="B186" s="98" t="s">
        <v>455</v>
      </c>
      <c r="C186" s="113">
        <v>2040104000</v>
      </c>
      <c r="D186" s="114" t="s">
        <v>2</v>
      </c>
    </row>
    <row r="187" spans="1:4" x14ac:dyDescent="0.25">
      <c r="A187" s="119">
        <v>426</v>
      </c>
      <c r="B187" s="98" t="s">
        <v>455</v>
      </c>
      <c r="C187" s="113">
        <v>2040104000</v>
      </c>
      <c r="D187" s="114" t="s">
        <v>2</v>
      </c>
    </row>
    <row r="188" spans="1:4" x14ac:dyDescent="0.25">
      <c r="A188" s="119" t="s">
        <v>38</v>
      </c>
      <c r="B188" s="98" t="s">
        <v>456</v>
      </c>
      <c r="C188" s="113" t="s">
        <v>674</v>
      </c>
      <c r="D188" s="114" t="s">
        <v>2</v>
      </c>
    </row>
    <row r="189" spans="1:4" x14ac:dyDescent="0.25">
      <c r="A189" s="119" t="s">
        <v>675</v>
      </c>
      <c r="B189" s="98" t="s">
        <v>457</v>
      </c>
      <c r="C189" s="113" t="s">
        <v>676</v>
      </c>
      <c r="D189" s="114" t="s">
        <v>2</v>
      </c>
    </row>
    <row r="190" spans="1:4" x14ac:dyDescent="0.25">
      <c r="A190" s="119">
        <v>455</v>
      </c>
      <c r="B190" s="98" t="s">
        <v>458</v>
      </c>
      <c r="C190" s="113">
        <v>2050299000</v>
      </c>
      <c r="D190" s="114" t="s">
        <v>2</v>
      </c>
    </row>
    <row r="191" spans="1:4" x14ac:dyDescent="0.25">
      <c r="A191" s="119">
        <v>439</v>
      </c>
      <c r="B191" s="98" t="s">
        <v>50</v>
      </c>
      <c r="C191" s="113">
        <v>2999999000</v>
      </c>
      <c r="D191" s="114" t="s">
        <v>2</v>
      </c>
    </row>
    <row r="192" spans="1:4" x14ac:dyDescent="0.25">
      <c r="A192" s="119" t="s">
        <v>677</v>
      </c>
      <c r="B192" s="98" t="s">
        <v>678</v>
      </c>
      <c r="C192" s="113">
        <v>2999999001</v>
      </c>
      <c r="D192" s="114" t="s">
        <v>2</v>
      </c>
    </row>
    <row r="193" spans="1:4" x14ac:dyDescent="0.25">
      <c r="A193" s="119" t="s">
        <v>679</v>
      </c>
      <c r="B193" s="98" t="s">
        <v>680</v>
      </c>
      <c r="C193" s="113">
        <v>2999999002</v>
      </c>
      <c r="D193" s="114" t="s">
        <v>2</v>
      </c>
    </row>
    <row r="194" spans="1:4" x14ac:dyDescent="0.25">
      <c r="A194" s="119" t="s">
        <v>681</v>
      </c>
      <c r="B194" s="98" t="s">
        <v>682</v>
      </c>
      <c r="C194" s="113">
        <v>2999999003</v>
      </c>
      <c r="D194" s="114" t="s">
        <v>2</v>
      </c>
    </row>
    <row r="195" spans="1:4" x14ac:dyDescent="0.25">
      <c r="A195" s="119" t="s">
        <v>683</v>
      </c>
      <c r="B195" s="98" t="s">
        <v>684</v>
      </c>
      <c r="C195" s="113">
        <v>2999999099</v>
      </c>
      <c r="D195" s="114" t="s">
        <v>2</v>
      </c>
    </row>
    <row r="196" spans="1:4" x14ac:dyDescent="0.25">
      <c r="A196" s="119">
        <v>501</v>
      </c>
      <c r="B196" s="98" t="s">
        <v>685</v>
      </c>
      <c r="C196" s="113">
        <v>3010101000</v>
      </c>
      <c r="D196" s="114" t="s">
        <v>2</v>
      </c>
    </row>
    <row r="197" spans="1:4" x14ac:dyDescent="0.25">
      <c r="A197" s="119">
        <v>510</v>
      </c>
      <c r="B197" s="98" t="s">
        <v>685</v>
      </c>
      <c r="C197" s="113">
        <v>3010101000</v>
      </c>
      <c r="D197" s="114" t="s">
        <v>2</v>
      </c>
    </row>
    <row r="198" spans="1:4" x14ac:dyDescent="0.25">
      <c r="A198" s="119">
        <v>512</v>
      </c>
      <c r="B198" s="98" t="s">
        <v>459</v>
      </c>
      <c r="C198" s="113">
        <v>3030101000</v>
      </c>
      <c r="D198" s="114" t="s">
        <v>2</v>
      </c>
    </row>
    <row r="199" spans="1:4" x14ac:dyDescent="0.25">
      <c r="A199" s="119" t="s">
        <v>39</v>
      </c>
      <c r="B199" s="98" t="s">
        <v>460</v>
      </c>
      <c r="C199" s="113" t="s">
        <v>686</v>
      </c>
      <c r="D199" s="114" t="s">
        <v>2</v>
      </c>
    </row>
    <row r="200" spans="1:4" x14ac:dyDescent="0.25">
      <c r="A200" s="119" t="s">
        <v>317</v>
      </c>
      <c r="B200" s="98" t="s">
        <v>461</v>
      </c>
      <c r="C200" s="113" t="s">
        <v>687</v>
      </c>
      <c r="D200" s="114" t="s">
        <v>2</v>
      </c>
    </row>
    <row r="201" spans="1:4" x14ac:dyDescent="0.25">
      <c r="A201" s="119" t="s">
        <v>40</v>
      </c>
      <c r="B201" s="98" t="s">
        <v>462</v>
      </c>
      <c r="C201" s="113" t="s">
        <v>688</v>
      </c>
      <c r="D201" s="114" t="s">
        <v>2</v>
      </c>
    </row>
    <row r="202" spans="1:4" x14ac:dyDescent="0.25">
      <c r="A202" s="119" t="s">
        <v>41</v>
      </c>
      <c r="B202" s="98" t="s">
        <v>463</v>
      </c>
      <c r="C202" s="113" t="s">
        <v>689</v>
      </c>
      <c r="D202" s="114" t="s">
        <v>2</v>
      </c>
    </row>
    <row r="203" spans="1:4" x14ac:dyDescent="0.25">
      <c r="A203" s="119" t="s">
        <v>42</v>
      </c>
      <c r="B203" s="98" t="s">
        <v>464</v>
      </c>
      <c r="C203" s="113" t="s">
        <v>690</v>
      </c>
      <c r="D203" s="114" t="s">
        <v>2</v>
      </c>
    </row>
    <row r="204" spans="1:4" x14ac:dyDescent="0.25">
      <c r="A204" s="119" t="s">
        <v>43</v>
      </c>
      <c r="B204" s="98" t="s">
        <v>465</v>
      </c>
      <c r="C204" s="113" t="s">
        <v>691</v>
      </c>
      <c r="D204" s="114" t="s">
        <v>2</v>
      </c>
    </row>
    <row r="205" spans="1:4" x14ac:dyDescent="0.25">
      <c r="A205" s="119" t="s">
        <v>51</v>
      </c>
      <c r="B205" s="98" t="s">
        <v>466</v>
      </c>
      <c r="C205" s="113" t="s">
        <v>692</v>
      </c>
      <c r="D205" s="114" t="s">
        <v>2</v>
      </c>
    </row>
    <row r="206" spans="1:4" x14ac:dyDescent="0.25">
      <c r="A206" s="119" t="s">
        <v>52</v>
      </c>
      <c r="B206" s="98" t="s">
        <v>467</v>
      </c>
      <c r="C206" s="113" t="s">
        <v>693</v>
      </c>
      <c r="D206" s="114" t="s">
        <v>2</v>
      </c>
    </row>
    <row r="207" spans="1:4" x14ac:dyDescent="0.25">
      <c r="A207" s="119" t="s">
        <v>53</v>
      </c>
      <c r="B207" s="98" t="s">
        <v>468</v>
      </c>
      <c r="C207" s="113" t="s">
        <v>694</v>
      </c>
      <c r="D207" s="114" t="s">
        <v>2</v>
      </c>
    </row>
    <row r="208" spans="1:4" x14ac:dyDescent="0.25">
      <c r="A208" s="119" t="s">
        <v>55</v>
      </c>
      <c r="B208" s="98" t="s">
        <v>469</v>
      </c>
      <c r="C208" s="113">
        <v>4020205001</v>
      </c>
      <c r="D208" s="114" t="s">
        <v>2</v>
      </c>
    </row>
    <row r="209" spans="1:4" x14ac:dyDescent="0.25">
      <c r="A209" s="119" t="s">
        <v>56</v>
      </c>
      <c r="B209" s="98" t="s">
        <v>470</v>
      </c>
      <c r="C209" s="113">
        <v>4020205002</v>
      </c>
      <c r="D209" s="114" t="s">
        <v>2</v>
      </c>
    </row>
    <row r="210" spans="1:4" x14ac:dyDescent="0.25">
      <c r="A210" s="119" t="s">
        <v>57</v>
      </c>
      <c r="B210" s="98" t="s">
        <v>471</v>
      </c>
      <c r="C210" s="113">
        <v>4020205003</v>
      </c>
      <c r="D210" s="114" t="s">
        <v>2</v>
      </c>
    </row>
    <row r="211" spans="1:4" x14ac:dyDescent="0.25">
      <c r="A211" s="119" t="s">
        <v>58</v>
      </c>
      <c r="B211" s="98" t="s">
        <v>66</v>
      </c>
      <c r="C211" s="113">
        <v>4020205004</v>
      </c>
      <c r="D211" s="114" t="s">
        <v>2</v>
      </c>
    </row>
    <row r="212" spans="1:4" x14ac:dyDescent="0.25">
      <c r="A212" s="119" t="s">
        <v>59</v>
      </c>
      <c r="B212" s="98" t="s">
        <v>472</v>
      </c>
      <c r="C212" s="113">
        <v>4020213000</v>
      </c>
      <c r="D212" s="114" t="s">
        <v>2</v>
      </c>
    </row>
    <row r="213" spans="1:4" x14ac:dyDescent="0.25">
      <c r="A213" s="119">
        <v>664</v>
      </c>
      <c r="B213" s="98" t="s">
        <v>67</v>
      </c>
      <c r="C213" s="113">
        <v>4020221000</v>
      </c>
      <c r="D213" s="114" t="s">
        <v>2</v>
      </c>
    </row>
    <row r="214" spans="1:4" x14ac:dyDescent="0.25">
      <c r="A214" s="119" t="s">
        <v>54</v>
      </c>
      <c r="B214" s="98" t="s">
        <v>473</v>
      </c>
      <c r="C214" s="113">
        <v>4020223000</v>
      </c>
      <c r="D214" s="114" t="s">
        <v>2</v>
      </c>
    </row>
    <row r="215" spans="1:4" x14ac:dyDescent="0.25">
      <c r="A215" s="119">
        <v>651</v>
      </c>
      <c r="B215" s="98" t="s">
        <v>474</v>
      </c>
      <c r="C215" s="113">
        <v>4030101000</v>
      </c>
      <c r="D215" s="114" t="s">
        <v>2</v>
      </c>
    </row>
    <row r="216" spans="1:4" x14ac:dyDescent="0.25">
      <c r="A216" s="119">
        <v>656</v>
      </c>
      <c r="B216" s="98" t="s">
        <v>318</v>
      </c>
      <c r="C216" s="113">
        <v>4030103000</v>
      </c>
      <c r="D216" s="114" t="s">
        <v>2</v>
      </c>
    </row>
    <row r="217" spans="1:4" x14ac:dyDescent="0.25">
      <c r="A217" s="119">
        <v>657</v>
      </c>
      <c r="B217" s="98" t="s">
        <v>475</v>
      </c>
      <c r="C217" s="113">
        <v>4030105000</v>
      </c>
      <c r="D217" s="114" t="s">
        <v>2</v>
      </c>
    </row>
    <row r="218" spans="1:4" x14ac:dyDescent="0.25">
      <c r="A218" s="119">
        <v>653</v>
      </c>
      <c r="B218" s="98" t="s">
        <v>476</v>
      </c>
      <c r="C218" s="113">
        <v>4030106000</v>
      </c>
      <c r="D218" s="114" t="s">
        <v>2</v>
      </c>
    </row>
    <row r="219" spans="1:4" x14ac:dyDescent="0.25">
      <c r="A219" s="119">
        <v>654</v>
      </c>
      <c r="B219" s="98" t="s">
        <v>477</v>
      </c>
      <c r="C219" s="113">
        <v>4030107000</v>
      </c>
      <c r="D219" s="114" t="s">
        <v>2</v>
      </c>
    </row>
    <row r="220" spans="1:4" x14ac:dyDescent="0.25">
      <c r="A220" s="119" t="s">
        <v>61</v>
      </c>
      <c r="B220" s="98" t="s">
        <v>478</v>
      </c>
      <c r="C220" s="113">
        <v>4060102000</v>
      </c>
      <c r="D220" s="114" t="s">
        <v>2</v>
      </c>
    </row>
    <row r="221" spans="1:4" x14ac:dyDescent="0.25">
      <c r="A221" s="119" t="s">
        <v>60</v>
      </c>
      <c r="B221" s="98" t="s">
        <v>479</v>
      </c>
      <c r="C221" s="113">
        <v>4060999001</v>
      </c>
      <c r="D221" s="114" t="s">
        <v>2</v>
      </c>
    </row>
    <row r="222" spans="1:4" x14ac:dyDescent="0.25">
      <c r="A222" s="119" t="s">
        <v>106</v>
      </c>
      <c r="B222" s="98" t="s">
        <v>481</v>
      </c>
      <c r="C222" s="113">
        <v>4060999002</v>
      </c>
      <c r="D222" s="114" t="s">
        <v>2</v>
      </c>
    </row>
    <row r="223" spans="1:4" x14ac:dyDescent="0.25">
      <c r="A223" s="119" t="s">
        <v>62</v>
      </c>
      <c r="B223" s="98" t="s">
        <v>480</v>
      </c>
      <c r="C223" s="113">
        <v>4060999099</v>
      </c>
      <c r="D223" s="114" t="s">
        <v>2</v>
      </c>
    </row>
    <row r="224" spans="1:4" x14ac:dyDescent="0.25">
      <c r="A224" s="119">
        <v>701</v>
      </c>
      <c r="B224" s="98" t="s">
        <v>482</v>
      </c>
      <c r="C224" s="113">
        <v>5010101000</v>
      </c>
      <c r="D224" s="114" t="s">
        <v>1</v>
      </c>
    </row>
    <row r="225" spans="1:4" x14ac:dyDescent="0.25">
      <c r="A225" s="119">
        <v>705</v>
      </c>
      <c r="B225" s="98" t="s">
        <v>319</v>
      </c>
      <c r="C225" s="113">
        <v>5010102000</v>
      </c>
      <c r="D225" s="114" t="s">
        <v>1</v>
      </c>
    </row>
    <row r="226" spans="1:4" x14ac:dyDescent="0.25">
      <c r="A226" s="119">
        <v>711</v>
      </c>
      <c r="B226" s="98" t="s">
        <v>483</v>
      </c>
      <c r="C226" s="113">
        <v>5010201000</v>
      </c>
      <c r="D226" s="114" t="s">
        <v>1</v>
      </c>
    </row>
    <row r="227" spans="1:4" x14ac:dyDescent="0.25">
      <c r="A227" s="119">
        <v>713</v>
      </c>
      <c r="B227" s="98" t="s">
        <v>68</v>
      </c>
      <c r="C227" s="113">
        <v>5010202000</v>
      </c>
      <c r="D227" s="114" t="s">
        <v>1</v>
      </c>
    </row>
    <row r="228" spans="1:4" x14ac:dyDescent="0.25">
      <c r="A228" s="119">
        <v>714</v>
      </c>
      <c r="B228" s="98" t="s">
        <v>69</v>
      </c>
      <c r="C228" s="113">
        <v>5010203000</v>
      </c>
      <c r="D228" s="114" t="s">
        <v>1</v>
      </c>
    </row>
    <row r="229" spans="1:4" x14ac:dyDescent="0.25">
      <c r="A229" s="119">
        <v>715</v>
      </c>
      <c r="B229" s="98" t="s">
        <v>70</v>
      </c>
      <c r="C229" s="113">
        <v>5010204000</v>
      </c>
      <c r="D229" s="114" t="s">
        <v>1</v>
      </c>
    </row>
    <row r="230" spans="1:4" x14ac:dyDescent="0.25">
      <c r="A230" s="119" t="s">
        <v>320</v>
      </c>
      <c r="B230" s="98" t="s">
        <v>321</v>
      </c>
      <c r="C230" s="113">
        <v>5010205000</v>
      </c>
      <c r="D230" s="114" t="s">
        <v>1</v>
      </c>
    </row>
    <row r="231" spans="1:4" x14ac:dyDescent="0.25">
      <c r="A231" s="119" t="s">
        <v>322</v>
      </c>
      <c r="B231" s="98" t="s">
        <v>484</v>
      </c>
      <c r="C231" s="113">
        <v>5010206000</v>
      </c>
      <c r="D231" s="114" t="s">
        <v>1</v>
      </c>
    </row>
    <row r="232" spans="1:4" x14ac:dyDescent="0.25">
      <c r="A232" s="119" t="s">
        <v>323</v>
      </c>
      <c r="B232" s="98" t="s">
        <v>324</v>
      </c>
      <c r="C232" s="113">
        <v>5010207000</v>
      </c>
      <c r="D232" s="114" t="s">
        <v>1</v>
      </c>
    </row>
    <row r="233" spans="1:4" x14ac:dyDescent="0.25">
      <c r="A233" s="119">
        <v>717</v>
      </c>
      <c r="B233" s="98" t="s">
        <v>71</v>
      </c>
      <c r="C233" s="113">
        <v>5010208000</v>
      </c>
      <c r="D233" s="114" t="s">
        <v>1</v>
      </c>
    </row>
    <row r="234" spans="1:4" x14ac:dyDescent="0.25">
      <c r="A234" s="119">
        <v>720</v>
      </c>
      <c r="B234" s="98" t="s">
        <v>73</v>
      </c>
      <c r="C234" s="113">
        <v>5010210000</v>
      </c>
      <c r="D234" s="114" t="s">
        <v>1</v>
      </c>
    </row>
    <row r="235" spans="1:4" x14ac:dyDescent="0.25">
      <c r="A235" s="119">
        <v>721</v>
      </c>
      <c r="B235" s="98" t="s">
        <v>76</v>
      </c>
      <c r="C235" s="113">
        <v>5010211000</v>
      </c>
      <c r="D235" s="114" t="s">
        <v>1</v>
      </c>
    </row>
    <row r="236" spans="1:4" x14ac:dyDescent="0.25">
      <c r="A236" s="119">
        <v>722</v>
      </c>
      <c r="B236" s="98" t="s">
        <v>77</v>
      </c>
      <c r="C236" s="113">
        <v>5010212000</v>
      </c>
      <c r="D236" s="114" t="s">
        <v>1</v>
      </c>
    </row>
    <row r="237" spans="1:4" x14ac:dyDescent="0.25">
      <c r="A237" s="119">
        <v>723</v>
      </c>
      <c r="B237" s="98" t="s">
        <v>75</v>
      </c>
      <c r="C237" s="113">
        <v>5010213000</v>
      </c>
      <c r="D237" s="114" t="s">
        <v>1</v>
      </c>
    </row>
    <row r="238" spans="1:4" x14ac:dyDescent="0.25">
      <c r="A238" s="119">
        <v>725</v>
      </c>
      <c r="B238" s="98" t="s">
        <v>485</v>
      </c>
      <c r="C238" s="113">
        <v>5010214000</v>
      </c>
      <c r="D238" s="114" t="s">
        <v>1</v>
      </c>
    </row>
    <row r="239" spans="1:4" x14ac:dyDescent="0.25">
      <c r="A239" s="119">
        <v>726</v>
      </c>
      <c r="B239" s="98" t="s">
        <v>751</v>
      </c>
      <c r="C239" s="113">
        <v>50102160</v>
      </c>
      <c r="D239" s="114" t="s">
        <v>1</v>
      </c>
    </row>
    <row r="240" spans="1:4" x14ac:dyDescent="0.25">
      <c r="A240" s="119">
        <v>724</v>
      </c>
      <c r="B240" s="98" t="s">
        <v>72</v>
      </c>
      <c r="C240" s="113">
        <v>5010215000</v>
      </c>
      <c r="D240" s="114" t="s">
        <v>1</v>
      </c>
    </row>
    <row r="241" spans="1:4" x14ac:dyDescent="0.25">
      <c r="A241" s="119" t="s">
        <v>63</v>
      </c>
      <c r="B241" s="98" t="s">
        <v>486</v>
      </c>
      <c r="C241" s="113">
        <v>5010299011</v>
      </c>
      <c r="D241" s="114" t="s">
        <v>1</v>
      </c>
    </row>
    <row r="242" spans="1:4" x14ac:dyDescent="0.25">
      <c r="A242" s="119" t="s">
        <v>65</v>
      </c>
      <c r="B242" s="98" t="s">
        <v>487</v>
      </c>
      <c r="C242" s="113">
        <v>5010299012</v>
      </c>
      <c r="D242" s="114" t="s">
        <v>1</v>
      </c>
    </row>
    <row r="243" spans="1:4" x14ac:dyDescent="0.25">
      <c r="A243" s="119" t="s">
        <v>695</v>
      </c>
      <c r="B243" s="98" t="s">
        <v>696</v>
      </c>
      <c r="C243" s="113">
        <v>5010299014</v>
      </c>
      <c r="D243" s="114" t="s">
        <v>1</v>
      </c>
    </row>
    <row r="244" spans="1:4" x14ac:dyDescent="0.25">
      <c r="A244" s="119" t="s">
        <v>5</v>
      </c>
      <c r="B244" s="98" t="s">
        <v>488</v>
      </c>
      <c r="C244" s="113">
        <v>5010299034</v>
      </c>
      <c r="D244" s="114" t="s">
        <v>1</v>
      </c>
    </row>
    <row r="245" spans="1:4" x14ac:dyDescent="0.25">
      <c r="A245" s="119" t="s">
        <v>6</v>
      </c>
      <c r="B245" s="98" t="s">
        <v>489</v>
      </c>
      <c r="C245" s="113">
        <v>5010299035</v>
      </c>
      <c r="D245" s="114" t="s">
        <v>1</v>
      </c>
    </row>
    <row r="246" spans="1:4" x14ac:dyDescent="0.25">
      <c r="A246" s="119" t="s">
        <v>7</v>
      </c>
      <c r="B246" s="98" t="s">
        <v>490</v>
      </c>
      <c r="C246" s="113">
        <v>5010299036</v>
      </c>
      <c r="D246" s="114" t="s">
        <v>1</v>
      </c>
    </row>
    <row r="247" spans="1:4" x14ac:dyDescent="0.25">
      <c r="A247" s="119" t="s">
        <v>64</v>
      </c>
      <c r="B247" s="98" t="s">
        <v>491</v>
      </c>
      <c r="C247" s="113">
        <v>5010299037</v>
      </c>
      <c r="D247" s="114" t="s">
        <v>1</v>
      </c>
    </row>
    <row r="248" spans="1:4" x14ac:dyDescent="0.25">
      <c r="A248" s="119" t="s">
        <v>808</v>
      </c>
      <c r="B248" s="98" t="s">
        <v>811</v>
      </c>
      <c r="C248" s="113">
        <v>501029900</v>
      </c>
      <c r="D248" s="114" t="s">
        <v>1</v>
      </c>
    </row>
    <row r="249" spans="1:4" x14ac:dyDescent="0.25">
      <c r="A249" s="119" t="s">
        <v>809</v>
      </c>
      <c r="B249" s="98" t="s">
        <v>810</v>
      </c>
      <c r="C249" s="113">
        <v>5010299001</v>
      </c>
      <c r="D249" s="114" t="s">
        <v>1</v>
      </c>
    </row>
    <row r="250" spans="1:4" x14ac:dyDescent="0.25">
      <c r="A250" s="119">
        <v>731</v>
      </c>
      <c r="B250" s="98" t="s">
        <v>325</v>
      </c>
      <c r="C250" s="113">
        <v>5010301000</v>
      </c>
      <c r="D250" s="114" t="s">
        <v>1</v>
      </c>
    </row>
    <row r="251" spans="1:4" x14ac:dyDescent="0.25">
      <c r="A251" s="119">
        <v>732</v>
      </c>
      <c r="B251" s="98" t="s">
        <v>492</v>
      </c>
      <c r="C251" s="113">
        <v>5010302000</v>
      </c>
      <c r="D251" s="114" t="s">
        <v>1</v>
      </c>
    </row>
    <row r="252" spans="1:4" x14ac:dyDescent="0.25">
      <c r="A252" s="119">
        <v>733</v>
      </c>
      <c r="B252" s="98" t="s">
        <v>493</v>
      </c>
      <c r="C252" s="113">
        <v>5010303000</v>
      </c>
      <c r="D252" s="114" t="s">
        <v>1</v>
      </c>
    </row>
    <row r="253" spans="1:4" x14ac:dyDescent="0.25">
      <c r="A253" s="119">
        <v>734</v>
      </c>
      <c r="B253" s="98" t="s">
        <v>326</v>
      </c>
      <c r="C253" s="113">
        <v>5010304000</v>
      </c>
      <c r="D253" s="114" t="s">
        <v>1</v>
      </c>
    </row>
    <row r="254" spans="1:4" x14ac:dyDescent="0.25">
      <c r="A254" s="119">
        <v>740</v>
      </c>
      <c r="B254" s="98" t="s">
        <v>494</v>
      </c>
      <c r="C254" s="113">
        <v>5010402000</v>
      </c>
      <c r="D254" s="114" t="s">
        <v>1</v>
      </c>
    </row>
    <row r="255" spans="1:4" x14ac:dyDescent="0.25">
      <c r="A255" s="119">
        <v>742</v>
      </c>
      <c r="B255" s="98" t="s">
        <v>74</v>
      </c>
      <c r="C255" s="113">
        <v>5010403000</v>
      </c>
      <c r="D255" s="114" t="s">
        <v>1</v>
      </c>
    </row>
    <row r="256" spans="1:4" x14ac:dyDescent="0.25">
      <c r="A256" s="119">
        <v>749</v>
      </c>
      <c r="B256" s="98" t="s">
        <v>495</v>
      </c>
      <c r="C256" s="113">
        <v>5010499099</v>
      </c>
      <c r="D256" s="114" t="s">
        <v>1</v>
      </c>
    </row>
    <row r="257" spans="1:4" x14ac:dyDescent="0.25">
      <c r="A257" s="119">
        <v>751</v>
      </c>
      <c r="B257" s="98" t="s">
        <v>496</v>
      </c>
      <c r="C257" s="113">
        <v>5020101000</v>
      </c>
      <c r="D257" s="114" t="s">
        <v>1</v>
      </c>
    </row>
    <row r="258" spans="1:4" x14ac:dyDescent="0.25">
      <c r="A258" s="119">
        <v>752</v>
      </c>
      <c r="B258" s="98" t="s">
        <v>497</v>
      </c>
      <c r="C258" s="113">
        <v>5020102000</v>
      </c>
      <c r="D258" s="114" t="s">
        <v>1</v>
      </c>
    </row>
    <row r="259" spans="1:4" x14ac:dyDescent="0.25">
      <c r="A259" s="119">
        <v>753</v>
      </c>
      <c r="B259" s="98" t="s">
        <v>80</v>
      </c>
      <c r="C259" s="113">
        <v>5020201000</v>
      </c>
      <c r="D259" s="114" t="s">
        <v>1</v>
      </c>
    </row>
    <row r="260" spans="1:4" x14ac:dyDescent="0.25">
      <c r="A260" s="119">
        <v>754</v>
      </c>
      <c r="B260" s="98" t="s">
        <v>327</v>
      </c>
      <c r="C260" s="113">
        <v>5020202000</v>
      </c>
      <c r="D260" s="114" t="s">
        <v>1</v>
      </c>
    </row>
    <row r="261" spans="1:4" x14ac:dyDescent="0.25">
      <c r="A261" s="119">
        <v>755</v>
      </c>
      <c r="B261" s="98" t="s">
        <v>81</v>
      </c>
      <c r="C261" s="113">
        <v>5020301000</v>
      </c>
      <c r="D261" s="114" t="s">
        <v>1</v>
      </c>
    </row>
    <row r="262" spans="1:4" x14ac:dyDescent="0.25">
      <c r="A262" s="119">
        <v>756</v>
      </c>
      <c r="B262" s="98" t="s">
        <v>82</v>
      </c>
      <c r="C262" s="113">
        <v>5020302000</v>
      </c>
      <c r="D262" s="114" t="s">
        <v>1</v>
      </c>
    </row>
    <row r="263" spans="1:4" x14ac:dyDescent="0.25">
      <c r="A263" s="119">
        <v>758</v>
      </c>
      <c r="B263" s="98" t="s">
        <v>498</v>
      </c>
      <c r="C263" s="113">
        <v>5020305000</v>
      </c>
      <c r="D263" s="114" t="s">
        <v>1</v>
      </c>
    </row>
    <row r="264" spans="1:4" x14ac:dyDescent="0.25">
      <c r="A264" s="119">
        <v>759</v>
      </c>
      <c r="B264" s="98" t="s">
        <v>83</v>
      </c>
      <c r="C264" s="113">
        <v>5020307000</v>
      </c>
      <c r="D264" s="114" t="s">
        <v>1</v>
      </c>
    </row>
    <row r="265" spans="1:4" x14ac:dyDescent="0.25">
      <c r="A265" s="119">
        <v>760</v>
      </c>
      <c r="B265" s="98" t="s">
        <v>499</v>
      </c>
      <c r="C265" s="113">
        <v>5020308000</v>
      </c>
      <c r="D265" s="114" t="s">
        <v>1</v>
      </c>
    </row>
    <row r="266" spans="1:4" x14ac:dyDescent="0.25">
      <c r="A266" s="119">
        <v>761</v>
      </c>
      <c r="B266" s="98" t="s">
        <v>328</v>
      </c>
      <c r="C266" s="113">
        <v>5020309000</v>
      </c>
      <c r="D266" s="114" t="s">
        <v>1</v>
      </c>
    </row>
    <row r="267" spans="1:4" x14ac:dyDescent="0.25">
      <c r="A267" s="119">
        <v>763</v>
      </c>
      <c r="B267" s="98" t="s">
        <v>84</v>
      </c>
      <c r="C267" s="113">
        <v>5020311000</v>
      </c>
      <c r="D267" s="114" t="s">
        <v>1</v>
      </c>
    </row>
    <row r="268" spans="1:4" x14ac:dyDescent="0.25">
      <c r="A268" s="119">
        <v>764</v>
      </c>
      <c r="B268" s="98" t="s">
        <v>329</v>
      </c>
      <c r="C268" s="113">
        <v>5020312000</v>
      </c>
      <c r="D268" s="114" t="s">
        <v>1</v>
      </c>
    </row>
    <row r="269" spans="1:4" x14ac:dyDescent="0.25">
      <c r="A269" s="119" t="s">
        <v>331</v>
      </c>
      <c r="B269" s="98" t="s">
        <v>332</v>
      </c>
      <c r="C269" s="113">
        <v>5020321000</v>
      </c>
      <c r="D269" s="114" t="s">
        <v>1</v>
      </c>
    </row>
    <row r="270" spans="1:4" x14ac:dyDescent="0.25">
      <c r="A270" s="119" t="s">
        <v>333</v>
      </c>
      <c r="B270" s="98" t="s">
        <v>334</v>
      </c>
      <c r="C270" s="113">
        <v>5020322000</v>
      </c>
      <c r="D270" s="114" t="s">
        <v>1</v>
      </c>
    </row>
    <row r="271" spans="1:4" x14ac:dyDescent="0.25">
      <c r="A271" s="119">
        <v>765</v>
      </c>
      <c r="B271" s="98" t="s">
        <v>330</v>
      </c>
      <c r="C271" s="113">
        <v>5020399000</v>
      </c>
      <c r="D271" s="114" t="s">
        <v>1</v>
      </c>
    </row>
    <row r="272" spans="1:4" x14ac:dyDescent="0.25">
      <c r="A272" s="119">
        <v>766</v>
      </c>
      <c r="B272" s="98" t="s">
        <v>85</v>
      </c>
      <c r="C272" s="113">
        <v>5020401000</v>
      </c>
      <c r="D272" s="114" t="s">
        <v>1</v>
      </c>
    </row>
    <row r="273" spans="1:4" x14ac:dyDescent="0.25">
      <c r="A273" s="119">
        <v>767</v>
      </c>
      <c r="B273" s="98" t="s">
        <v>86</v>
      </c>
      <c r="C273" s="113">
        <v>5020402000</v>
      </c>
      <c r="D273" s="114" t="s">
        <v>1</v>
      </c>
    </row>
    <row r="274" spans="1:4" x14ac:dyDescent="0.25">
      <c r="A274" s="119">
        <v>768</v>
      </c>
      <c r="B274" s="98" t="s">
        <v>335</v>
      </c>
      <c r="C274" s="113">
        <v>5020499000</v>
      </c>
      <c r="D274" s="114" t="s">
        <v>1</v>
      </c>
    </row>
    <row r="275" spans="1:4" x14ac:dyDescent="0.25">
      <c r="A275" s="130">
        <v>770</v>
      </c>
      <c r="B275" s="88" t="s">
        <v>788</v>
      </c>
      <c r="C275" s="131">
        <v>50203260</v>
      </c>
      <c r="D275" s="114" t="s">
        <v>1</v>
      </c>
    </row>
    <row r="276" spans="1:4" x14ac:dyDescent="0.25">
      <c r="A276" s="119">
        <v>771</v>
      </c>
      <c r="B276" s="98" t="s">
        <v>500</v>
      </c>
      <c r="C276" s="113">
        <v>5020501000</v>
      </c>
      <c r="D276" s="114" t="s">
        <v>1</v>
      </c>
    </row>
    <row r="277" spans="1:4" x14ac:dyDescent="0.25">
      <c r="A277" s="119">
        <v>773</v>
      </c>
      <c r="B277" s="98" t="s">
        <v>501</v>
      </c>
      <c r="C277" s="113">
        <v>5020502001</v>
      </c>
      <c r="D277" s="114" t="s">
        <v>1</v>
      </c>
    </row>
    <row r="278" spans="1:4" x14ac:dyDescent="0.25">
      <c r="A278" s="119">
        <v>772</v>
      </c>
      <c r="B278" s="98" t="s">
        <v>502</v>
      </c>
      <c r="C278" s="113">
        <v>5020502002</v>
      </c>
      <c r="D278" s="114" t="s">
        <v>1</v>
      </c>
    </row>
    <row r="279" spans="1:4" x14ac:dyDescent="0.25">
      <c r="A279" s="119">
        <v>774</v>
      </c>
      <c r="B279" s="98" t="s">
        <v>336</v>
      </c>
      <c r="C279" s="113">
        <v>5020503000</v>
      </c>
      <c r="D279" s="114" t="s">
        <v>1</v>
      </c>
    </row>
    <row r="280" spans="1:4" x14ac:dyDescent="0.25">
      <c r="A280" s="119">
        <v>775</v>
      </c>
      <c r="B280" s="98" t="s">
        <v>503</v>
      </c>
      <c r="C280" s="113">
        <v>5020504000</v>
      </c>
      <c r="D280" s="114" t="s">
        <v>1</v>
      </c>
    </row>
    <row r="281" spans="1:4" x14ac:dyDescent="0.25">
      <c r="A281" s="119">
        <v>779</v>
      </c>
      <c r="B281" s="98" t="s">
        <v>337</v>
      </c>
      <c r="C281" s="113">
        <v>5020601000</v>
      </c>
      <c r="D281" s="114" t="s">
        <v>1</v>
      </c>
    </row>
    <row r="282" spans="1:4" x14ac:dyDescent="0.25">
      <c r="A282" s="119" t="s">
        <v>338</v>
      </c>
      <c r="B282" s="98" t="s">
        <v>339</v>
      </c>
      <c r="C282" s="113">
        <v>5020603000</v>
      </c>
      <c r="D282" s="114" t="s">
        <v>1</v>
      </c>
    </row>
    <row r="283" spans="1:4" x14ac:dyDescent="0.25">
      <c r="A283" s="119">
        <v>791</v>
      </c>
      <c r="B283" s="98" t="s">
        <v>89</v>
      </c>
      <c r="C283" s="113">
        <v>5021101000</v>
      </c>
      <c r="D283" s="114" t="s">
        <v>1</v>
      </c>
    </row>
    <row r="284" spans="1:4" x14ac:dyDescent="0.25">
      <c r="A284" s="119">
        <v>792</v>
      </c>
      <c r="B284" s="98" t="s">
        <v>90</v>
      </c>
      <c r="C284" s="113">
        <v>5021102000</v>
      </c>
      <c r="D284" s="114" t="s">
        <v>1</v>
      </c>
    </row>
    <row r="285" spans="1:4" x14ac:dyDescent="0.25">
      <c r="A285" s="119">
        <v>793</v>
      </c>
      <c r="B285" s="98" t="s">
        <v>504</v>
      </c>
      <c r="C285" s="113">
        <v>5021103000</v>
      </c>
      <c r="D285" s="114" t="s">
        <v>1</v>
      </c>
    </row>
    <row r="286" spans="1:4" x14ac:dyDescent="0.25">
      <c r="A286" s="119">
        <v>799</v>
      </c>
      <c r="B286" s="98" t="s">
        <v>92</v>
      </c>
      <c r="C286" s="113">
        <v>5021199000</v>
      </c>
      <c r="D286" s="114" t="s">
        <v>1</v>
      </c>
    </row>
    <row r="287" spans="1:4" x14ac:dyDescent="0.25">
      <c r="A287" s="119">
        <v>796</v>
      </c>
      <c r="B287" s="98" t="s">
        <v>91</v>
      </c>
      <c r="C287" s="113">
        <v>5021202000</v>
      </c>
      <c r="D287" s="114" t="s">
        <v>1</v>
      </c>
    </row>
    <row r="288" spans="1:4" x14ac:dyDescent="0.25">
      <c r="A288" s="119">
        <v>797</v>
      </c>
      <c r="B288" s="98" t="s">
        <v>343</v>
      </c>
      <c r="C288" s="113">
        <v>5021203000</v>
      </c>
      <c r="D288" s="114" t="s">
        <v>1</v>
      </c>
    </row>
    <row r="289" spans="1:4" x14ac:dyDescent="0.25">
      <c r="A289" s="119">
        <v>795</v>
      </c>
      <c r="B289" s="98" t="s">
        <v>342</v>
      </c>
      <c r="C289" s="113">
        <v>5021299000</v>
      </c>
      <c r="D289" s="114" t="s">
        <v>1</v>
      </c>
    </row>
    <row r="290" spans="1:4" x14ac:dyDescent="0.25">
      <c r="A290" s="119">
        <v>802</v>
      </c>
      <c r="B290" s="98" t="s">
        <v>505</v>
      </c>
      <c r="C290" s="113">
        <v>5021302000</v>
      </c>
      <c r="D290" s="114" t="s">
        <v>1</v>
      </c>
    </row>
    <row r="291" spans="1:4" x14ac:dyDescent="0.25">
      <c r="A291" s="119">
        <v>854</v>
      </c>
      <c r="B291" s="98" t="s">
        <v>506</v>
      </c>
      <c r="C291" s="113">
        <v>5021303097</v>
      </c>
      <c r="D291" s="114" t="s">
        <v>1</v>
      </c>
    </row>
    <row r="292" spans="1:4" x14ac:dyDescent="0.25">
      <c r="A292" s="119">
        <v>855</v>
      </c>
      <c r="B292" s="98" t="s">
        <v>507</v>
      </c>
      <c r="C292" s="113">
        <v>5021303098</v>
      </c>
      <c r="D292" s="114" t="s">
        <v>1</v>
      </c>
    </row>
    <row r="293" spans="1:4" x14ac:dyDescent="0.25">
      <c r="A293" s="119">
        <v>811</v>
      </c>
      <c r="B293" s="98" t="s">
        <v>508</v>
      </c>
      <c r="C293" s="113">
        <v>5021304001</v>
      </c>
      <c r="D293" s="114" t="s">
        <v>1</v>
      </c>
    </row>
    <row r="294" spans="1:4" x14ac:dyDescent="0.25">
      <c r="A294" s="119">
        <v>815</v>
      </c>
      <c r="B294" s="98" t="s">
        <v>509</v>
      </c>
      <c r="C294" s="113">
        <v>5021304099</v>
      </c>
      <c r="D294" s="114" t="s">
        <v>1</v>
      </c>
    </row>
    <row r="295" spans="1:4" x14ac:dyDescent="0.25">
      <c r="A295" s="119">
        <v>826</v>
      </c>
      <c r="B295" s="98" t="s">
        <v>510</v>
      </c>
      <c r="C295" s="113">
        <v>5021305001</v>
      </c>
      <c r="D295" s="114" t="s">
        <v>1</v>
      </c>
    </row>
    <row r="296" spans="1:4" x14ac:dyDescent="0.25">
      <c r="A296" s="119">
        <v>821</v>
      </c>
      <c r="B296" s="98" t="s">
        <v>511</v>
      </c>
      <c r="C296" s="113">
        <v>5021305002</v>
      </c>
      <c r="D296" s="114" t="s">
        <v>1</v>
      </c>
    </row>
    <row r="297" spans="1:4" x14ac:dyDescent="0.25">
      <c r="A297" s="119">
        <v>823</v>
      </c>
      <c r="B297" s="98" t="s">
        <v>512</v>
      </c>
      <c r="C297" s="113">
        <v>5021305003</v>
      </c>
      <c r="D297" s="114" t="s">
        <v>1</v>
      </c>
    </row>
    <row r="298" spans="1:4" x14ac:dyDescent="0.25">
      <c r="A298" s="119">
        <v>829</v>
      </c>
      <c r="B298" s="98" t="s">
        <v>513</v>
      </c>
      <c r="C298" s="113">
        <v>5021305007</v>
      </c>
      <c r="D298" s="114" t="s">
        <v>1</v>
      </c>
    </row>
    <row r="299" spans="1:4" x14ac:dyDescent="0.25">
      <c r="A299" s="119">
        <v>830</v>
      </c>
      <c r="B299" s="98" t="s">
        <v>514</v>
      </c>
      <c r="C299" s="113">
        <v>5021305008</v>
      </c>
      <c r="D299" s="114" t="s">
        <v>1</v>
      </c>
    </row>
    <row r="300" spans="1:4" x14ac:dyDescent="0.25">
      <c r="A300" s="119">
        <v>831</v>
      </c>
      <c r="B300" s="98" t="s">
        <v>515</v>
      </c>
      <c r="C300" s="113">
        <v>5021305009</v>
      </c>
      <c r="D300" s="114" t="s">
        <v>1</v>
      </c>
    </row>
    <row r="301" spans="1:4" x14ac:dyDescent="0.25">
      <c r="A301" s="119">
        <v>832</v>
      </c>
      <c r="B301" s="98" t="s">
        <v>516</v>
      </c>
      <c r="C301" s="113">
        <v>5021305010</v>
      </c>
      <c r="D301" s="114" t="s">
        <v>1</v>
      </c>
    </row>
    <row r="302" spans="1:4" x14ac:dyDescent="0.25">
      <c r="A302" s="119">
        <v>833</v>
      </c>
      <c r="B302" s="98" t="s">
        <v>517</v>
      </c>
      <c r="C302" s="113">
        <v>5021305011</v>
      </c>
      <c r="D302" s="114" t="s">
        <v>1</v>
      </c>
    </row>
    <row r="303" spans="1:4" x14ac:dyDescent="0.25">
      <c r="A303" s="119">
        <v>834</v>
      </c>
      <c r="B303" s="98" t="s">
        <v>518</v>
      </c>
      <c r="C303" s="113">
        <v>5021305012</v>
      </c>
      <c r="D303" s="114" t="s">
        <v>1</v>
      </c>
    </row>
    <row r="304" spans="1:4" x14ac:dyDescent="0.25">
      <c r="A304" s="119">
        <v>835</v>
      </c>
      <c r="B304" s="98" t="s">
        <v>519</v>
      </c>
      <c r="C304" s="113">
        <v>5021305013</v>
      </c>
      <c r="D304" s="114" t="s">
        <v>1</v>
      </c>
    </row>
    <row r="305" spans="1:4" x14ac:dyDescent="0.25">
      <c r="A305" s="119">
        <v>836</v>
      </c>
      <c r="B305" s="98" t="s">
        <v>520</v>
      </c>
      <c r="C305" s="113">
        <v>5021305014</v>
      </c>
      <c r="D305" s="114" t="s">
        <v>1</v>
      </c>
    </row>
    <row r="306" spans="1:4" x14ac:dyDescent="0.25">
      <c r="A306" s="119">
        <v>840</v>
      </c>
      <c r="B306" s="98" t="s">
        <v>521</v>
      </c>
      <c r="C306" s="113">
        <v>5021305099</v>
      </c>
      <c r="D306" s="114" t="s">
        <v>1</v>
      </c>
    </row>
    <row r="307" spans="1:4" x14ac:dyDescent="0.25">
      <c r="A307" s="119">
        <v>841</v>
      </c>
      <c r="B307" s="98" t="s">
        <v>522</v>
      </c>
      <c r="C307" s="113">
        <v>5021306001</v>
      </c>
      <c r="D307" s="114" t="s">
        <v>1</v>
      </c>
    </row>
    <row r="308" spans="1:4" x14ac:dyDescent="0.25">
      <c r="A308" s="119">
        <v>842</v>
      </c>
      <c r="B308" s="98" t="s">
        <v>523</v>
      </c>
      <c r="C308" s="113">
        <v>5021306002</v>
      </c>
      <c r="D308" s="114" t="s">
        <v>1</v>
      </c>
    </row>
    <row r="309" spans="1:4" x14ac:dyDescent="0.25">
      <c r="A309" s="119">
        <v>843</v>
      </c>
      <c r="B309" s="98" t="s">
        <v>524</v>
      </c>
      <c r="C309" s="113">
        <v>5021306003</v>
      </c>
      <c r="D309" s="114" t="s">
        <v>1</v>
      </c>
    </row>
    <row r="310" spans="1:4" x14ac:dyDescent="0.25">
      <c r="A310" s="119">
        <v>844</v>
      </c>
      <c r="B310" s="98" t="s">
        <v>525</v>
      </c>
      <c r="C310" s="113">
        <v>5021306004</v>
      </c>
      <c r="D310" s="114" t="s">
        <v>1</v>
      </c>
    </row>
    <row r="311" spans="1:4" x14ac:dyDescent="0.25">
      <c r="A311" s="119">
        <v>848</v>
      </c>
      <c r="B311" s="98" t="s">
        <v>526</v>
      </c>
      <c r="C311" s="113">
        <v>5021306099</v>
      </c>
      <c r="D311" s="114" t="s">
        <v>1</v>
      </c>
    </row>
    <row r="312" spans="1:4" x14ac:dyDescent="0.25">
      <c r="A312" s="119">
        <v>822</v>
      </c>
      <c r="B312" s="98" t="s">
        <v>527</v>
      </c>
      <c r="C312" s="113">
        <v>5021307000</v>
      </c>
      <c r="D312" s="114" t="s">
        <v>1</v>
      </c>
    </row>
    <row r="313" spans="1:4" x14ac:dyDescent="0.25">
      <c r="A313" s="119">
        <v>850</v>
      </c>
      <c r="B313" s="98" t="s">
        <v>528</v>
      </c>
      <c r="C313" s="113">
        <v>5021399099</v>
      </c>
      <c r="D313" s="114" t="s">
        <v>1</v>
      </c>
    </row>
    <row r="314" spans="1:4" x14ac:dyDescent="0.25">
      <c r="A314" s="119">
        <v>872</v>
      </c>
      <c r="B314" s="98" t="s">
        <v>529</v>
      </c>
      <c r="C314" s="113">
        <v>5021407000</v>
      </c>
      <c r="D314" s="114" t="s">
        <v>1</v>
      </c>
    </row>
    <row r="315" spans="1:4" x14ac:dyDescent="0.25">
      <c r="A315" s="119">
        <v>891</v>
      </c>
      <c r="B315" s="98" t="s">
        <v>94</v>
      </c>
      <c r="C315" s="113">
        <v>5021501000</v>
      </c>
      <c r="D315" s="114" t="s">
        <v>1</v>
      </c>
    </row>
    <row r="316" spans="1:4" x14ac:dyDescent="0.25">
      <c r="A316" s="119">
        <v>892</v>
      </c>
      <c r="B316" s="98" t="s">
        <v>95</v>
      </c>
      <c r="C316" s="113">
        <v>5021502000</v>
      </c>
      <c r="D316" s="114" t="s">
        <v>1</v>
      </c>
    </row>
    <row r="317" spans="1:4" x14ac:dyDescent="0.25">
      <c r="A317" s="119">
        <v>893</v>
      </c>
      <c r="B317" s="98" t="s">
        <v>96</v>
      </c>
      <c r="C317" s="113">
        <v>5021503000</v>
      </c>
      <c r="D317" s="114" t="s">
        <v>1</v>
      </c>
    </row>
    <row r="318" spans="1:4" x14ac:dyDescent="0.25">
      <c r="A318" s="119">
        <v>780</v>
      </c>
      <c r="B318" s="98" t="s">
        <v>530</v>
      </c>
      <c r="C318" s="113">
        <v>5029901000</v>
      </c>
      <c r="D318" s="114" t="s">
        <v>1</v>
      </c>
    </row>
    <row r="319" spans="1:4" x14ac:dyDescent="0.25">
      <c r="A319" s="119">
        <v>781</v>
      </c>
      <c r="B319" s="98" t="s">
        <v>340</v>
      </c>
      <c r="C319" s="113">
        <v>5029902000</v>
      </c>
      <c r="D319" s="114" t="s">
        <v>1</v>
      </c>
    </row>
    <row r="320" spans="1:4" x14ac:dyDescent="0.25">
      <c r="A320" s="119">
        <v>783</v>
      </c>
      <c r="B320" s="98" t="s">
        <v>87</v>
      </c>
      <c r="C320" s="113">
        <v>5029903000</v>
      </c>
      <c r="D320" s="114" t="s">
        <v>1</v>
      </c>
    </row>
    <row r="321" spans="1:4" x14ac:dyDescent="0.25">
      <c r="A321" s="119">
        <v>784</v>
      </c>
      <c r="B321" s="98" t="s">
        <v>88</v>
      </c>
      <c r="C321" s="113">
        <v>5029904000</v>
      </c>
      <c r="D321" s="114" t="s">
        <v>1</v>
      </c>
    </row>
    <row r="322" spans="1:4" x14ac:dyDescent="0.25">
      <c r="A322" s="119">
        <v>782</v>
      </c>
      <c r="B322" s="98" t="s">
        <v>341</v>
      </c>
      <c r="C322" s="113">
        <v>5029905000</v>
      </c>
      <c r="D322" s="114" t="s">
        <v>1</v>
      </c>
    </row>
    <row r="323" spans="1:4" x14ac:dyDescent="0.25">
      <c r="A323" s="119">
        <v>778</v>
      </c>
      <c r="B323" s="98" t="s">
        <v>531</v>
      </c>
      <c r="C323" s="113">
        <v>5029906000</v>
      </c>
      <c r="D323" s="114" t="s">
        <v>1</v>
      </c>
    </row>
    <row r="324" spans="1:4" x14ac:dyDescent="0.25">
      <c r="A324" s="120">
        <v>786</v>
      </c>
      <c r="B324" s="115" t="s">
        <v>102</v>
      </c>
      <c r="C324" s="116">
        <v>5029907000</v>
      </c>
      <c r="D324" s="117" t="s">
        <v>1</v>
      </c>
    </row>
    <row r="325" spans="1:4" x14ac:dyDescent="0.25">
      <c r="A325" s="119">
        <v>878</v>
      </c>
      <c r="B325" s="98" t="s">
        <v>93</v>
      </c>
      <c r="C325" s="113">
        <v>5029908000</v>
      </c>
      <c r="D325" s="114" t="s">
        <v>1</v>
      </c>
    </row>
    <row r="326" spans="1:4" x14ac:dyDescent="0.25">
      <c r="A326" s="119">
        <v>884</v>
      </c>
      <c r="B326" s="98" t="s">
        <v>532</v>
      </c>
      <c r="C326" s="113">
        <v>5029999000</v>
      </c>
      <c r="D326" s="114" t="s">
        <v>1</v>
      </c>
    </row>
    <row r="327" spans="1:4" x14ac:dyDescent="0.25">
      <c r="A327" s="119" t="s">
        <v>79</v>
      </c>
      <c r="B327" s="98" t="s">
        <v>533</v>
      </c>
      <c r="C327" s="113">
        <v>5029999002</v>
      </c>
      <c r="D327" s="114" t="s">
        <v>1</v>
      </c>
    </row>
    <row r="328" spans="1:4" x14ac:dyDescent="0.25">
      <c r="A328" s="130" t="s">
        <v>787</v>
      </c>
      <c r="B328" s="88" t="s">
        <v>789</v>
      </c>
      <c r="C328" s="131">
        <v>5029999011</v>
      </c>
      <c r="D328" s="114" t="s">
        <v>1</v>
      </c>
    </row>
    <row r="329" spans="1:4" x14ac:dyDescent="0.25">
      <c r="A329" s="119">
        <v>969</v>
      </c>
      <c r="B329" s="98" t="s">
        <v>533</v>
      </c>
      <c r="C329" s="113">
        <v>5029999002</v>
      </c>
      <c r="D329" s="114" t="s">
        <v>1</v>
      </c>
    </row>
    <row r="330" spans="1:4" x14ac:dyDescent="0.25">
      <c r="A330" s="119">
        <v>965</v>
      </c>
      <c r="B330" s="98" t="s">
        <v>534</v>
      </c>
      <c r="C330" s="113">
        <v>5029999098</v>
      </c>
      <c r="D330" s="114" t="s">
        <v>1</v>
      </c>
    </row>
    <row r="331" spans="1:4" x14ac:dyDescent="0.25">
      <c r="A331" s="119" t="s">
        <v>381</v>
      </c>
      <c r="B331" s="98" t="s">
        <v>535</v>
      </c>
      <c r="C331" s="113">
        <v>5029999099</v>
      </c>
      <c r="D331" s="114" t="s">
        <v>1</v>
      </c>
    </row>
    <row r="332" spans="1:4" x14ac:dyDescent="0.25">
      <c r="A332" s="119">
        <v>975</v>
      </c>
      <c r="B332" s="98" t="s">
        <v>104</v>
      </c>
      <c r="C332" s="113">
        <v>5030102000</v>
      </c>
      <c r="D332" s="114" t="s">
        <v>1</v>
      </c>
    </row>
    <row r="333" spans="1:4" x14ac:dyDescent="0.25">
      <c r="A333" s="119">
        <v>971</v>
      </c>
      <c r="B333" s="98" t="s">
        <v>103</v>
      </c>
      <c r="C333" s="113">
        <v>5030104000</v>
      </c>
      <c r="D333" s="114" t="s">
        <v>1</v>
      </c>
    </row>
    <row r="334" spans="1:4" x14ac:dyDescent="0.25">
      <c r="A334" s="119">
        <v>902</v>
      </c>
      <c r="B334" s="98" t="s">
        <v>536</v>
      </c>
      <c r="C334" s="113">
        <v>5050102000</v>
      </c>
      <c r="D334" s="114" t="s">
        <v>1</v>
      </c>
    </row>
    <row r="335" spans="1:4" x14ac:dyDescent="0.25">
      <c r="A335" s="119">
        <v>955</v>
      </c>
      <c r="B335" s="98" t="s">
        <v>537</v>
      </c>
      <c r="C335" s="113">
        <v>5050103099</v>
      </c>
      <c r="D335" s="114" t="s">
        <v>1</v>
      </c>
    </row>
    <row r="336" spans="1:4" x14ac:dyDescent="0.25">
      <c r="A336" s="119">
        <v>911</v>
      </c>
      <c r="B336" s="98" t="s">
        <v>538</v>
      </c>
      <c r="C336" s="113">
        <v>5050104001</v>
      </c>
      <c r="D336" s="114" t="s">
        <v>1</v>
      </c>
    </row>
    <row r="337" spans="1:4" x14ac:dyDescent="0.25">
      <c r="A337" s="119">
        <v>915</v>
      </c>
      <c r="B337" s="98" t="s">
        <v>539</v>
      </c>
      <c r="C337" s="113">
        <v>5050104099</v>
      </c>
      <c r="D337" s="114" t="s">
        <v>1</v>
      </c>
    </row>
    <row r="338" spans="1:4" x14ac:dyDescent="0.25">
      <c r="A338" s="119">
        <v>926</v>
      </c>
      <c r="B338" s="98" t="s">
        <v>540</v>
      </c>
      <c r="C338" s="113">
        <v>5050105001</v>
      </c>
      <c r="D338" s="114" t="s">
        <v>1</v>
      </c>
    </row>
    <row r="339" spans="1:4" x14ac:dyDescent="0.25">
      <c r="A339" s="119">
        <v>921</v>
      </c>
      <c r="B339" s="98" t="s">
        <v>541</v>
      </c>
      <c r="C339" s="113">
        <v>5050105002</v>
      </c>
      <c r="D339" s="114" t="s">
        <v>1</v>
      </c>
    </row>
    <row r="340" spans="1:4" x14ac:dyDescent="0.25">
      <c r="A340" s="119">
        <v>923</v>
      </c>
      <c r="B340" s="98" t="s">
        <v>542</v>
      </c>
      <c r="C340" s="113">
        <v>5050105003</v>
      </c>
      <c r="D340" s="114" t="s">
        <v>1</v>
      </c>
    </row>
    <row r="341" spans="1:4" x14ac:dyDescent="0.25">
      <c r="A341" s="119">
        <v>927</v>
      </c>
      <c r="B341" s="98" t="s">
        <v>543</v>
      </c>
      <c r="C341" s="113">
        <v>5050105004</v>
      </c>
      <c r="D341" s="114" t="s">
        <v>1</v>
      </c>
    </row>
    <row r="342" spans="1:4" x14ac:dyDescent="0.25">
      <c r="A342" s="119">
        <v>929</v>
      </c>
      <c r="B342" s="98" t="s">
        <v>544</v>
      </c>
      <c r="C342" s="113">
        <v>5050105007</v>
      </c>
      <c r="D342" s="114" t="s">
        <v>1</v>
      </c>
    </row>
    <row r="343" spans="1:4" x14ac:dyDescent="0.25">
      <c r="A343" s="119">
        <v>930</v>
      </c>
      <c r="B343" s="98" t="s">
        <v>545</v>
      </c>
      <c r="C343" s="113">
        <v>5050105008</v>
      </c>
      <c r="D343" s="114" t="s">
        <v>1</v>
      </c>
    </row>
    <row r="344" spans="1:4" x14ac:dyDescent="0.25">
      <c r="A344" s="119">
        <v>931</v>
      </c>
      <c r="B344" s="98" t="s">
        <v>546</v>
      </c>
      <c r="C344" s="113">
        <v>5050105009</v>
      </c>
      <c r="D344" s="114" t="s">
        <v>1</v>
      </c>
    </row>
    <row r="345" spans="1:4" x14ac:dyDescent="0.25">
      <c r="A345" s="119">
        <v>934</v>
      </c>
      <c r="B345" s="98" t="s">
        <v>547</v>
      </c>
      <c r="C345" s="113">
        <v>5050105010</v>
      </c>
      <c r="D345" s="114" t="s">
        <v>1</v>
      </c>
    </row>
    <row r="346" spans="1:4" x14ac:dyDescent="0.25">
      <c r="A346" s="119">
        <v>935</v>
      </c>
      <c r="B346" s="98" t="s">
        <v>548</v>
      </c>
      <c r="C346" s="113">
        <v>5050105013</v>
      </c>
      <c r="D346" s="114" t="s">
        <v>1</v>
      </c>
    </row>
    <row r="347" spans="1:4" x14ac:dyDescent="0.25">
      <c r="A347" s="119">
        <v>936</v>
      </c>
      <c r="B347" s="98" t="s">
        <v>549</v>
      </c>
      <c r="C347" s="113">
        <v>5050105014</v>
      </c>
      <c r="D347" s="114" t="s">
        <v>1</v>
      </c>
    </row>
    <row r="348" spans="1:4" x14ac:dyDescent="0.25">
      <c r="A348" s="119">
        <v>940</v>
      </c>
      <c r="B348" s="98" t="s">
        <v>550</v>
      </c>
      <c r="C348" s="113">
        <v>5050105099</v>
      </c>
      <c r="D348" s="114" t="s">
        <v>1</v>
      </c>
    </row>
    <row r="349" spans="1:4" x14ac:dyDescent="0.25">
      <c r="A349" s="119">
        <v>941</v>
      </c>
      <c r="B349" s="98" t="s">
        <v>551</v>
      </c>
      <c r="C349" s="113">
        <v>5050106001</v>
      </c>
      <c r="D349" s="114" t="s">
        <v>1</v>
      </c>
    </row>
    <row r="350" spans="1:4" x14ac:dyDescent="0.25">
      <c r="A350" s="119">
        <v>942</v>
      </c>
      <c r="B350" s="98" t="s">
        <v>552</v>
      </c>
      <c r="C350" s="113">
        <v>5050106002</v>
      </c>
      <c r="D350" s="114" t="s">
        <v>1</v>
      </c>
    </row>
    <row r="351" spans="1:4" x14ac:dyDescent="0.25">
      <c r="A351" s="119">
        <v>943</v>
      </c>
      <c r="B351" s="98" t="s">
        <v>553</v>
      </c>
      <c r="C351" s="113">
        <v>5050106003</v>
      </c>
      <c r="D351" s="114" t="s">
        <v>1</v>
      </c>
    </row>
    <row r="352" spans="1:4" x14ac:dyDescent="0.25">
      <c r="A352" s="119">
        <v>944</v>
      </c>
      <c r="B352" s="98" t="s">
        <v>554</v>
      </c>
      <c r="C352" s="113">
        <v>5050106004</v>
      </c>
      <c r="D352" s="114" t="s">
        <v>1</v>
      </c>
    </row>
    <row r="353" spans="1:4" x14ac:dyDescent="0.25">
      <c r="A353" s="119">
        <v>948</v>
      </c>
      <c r="B353" s="98" t="s">
        <v>555</v>
      </c>
      <c r="C353" s="113">
        <v>5050106099</v>
      </c>
      <c r="D353" s="114" t="s">
        <v>1</v>
      </c>
    </row>
    <row r="354" spans="1:4" x14ac:dyDescent="0.25">
      <c r="A354" s="119">
        <v>922</v>
      </c>
      <c r="B354" s="98" t="s">
        <v>556</v>
      </c>
      <c r="C354" s="113">
        <v>5050107001</v>
      </c>
      <c r="D354" s="114" t="s">
        <v>1</v>
      </c>
    </row>
    <row r="355" spans="1:4" x14ac:dyDescent="0.25">
      <c r="A355" s="119">
        <v>924</v>
      </c>
      <c r="B355" s="98" t="s">
        <v>557</v>
      </c>
      <c r="C355" s="113">
        <v>5050107002</v>
      </c>
      <c r="D355" s="114" t="s">
        <v>1</v>
      </c>
    </row>
    <row r="356" spans="1:4" x14ac:dyDescent="0.25">
      <c r="A356" s="119">
        <v>950</v>
      </c>
      <c r="B356" s="98" t="s">
        <v>558</v>
      </c>
      <c r="C356" s="113">
        <v>5050199000</v>
      </c>
      <c r="D356" s="114" t="s">
        <v>1</v>
      </c>
    </row>
    <row r="357" spans="1:4" x14ac:dyDescent="0.25">
      <c r="A357" s="119">
        <v>936</v>
      </c>
      <c r="B357" s="98" t="s">
        <v>346</v>
      </c>
      <c r="C357" s="113" t="s">
        <v>347</v>
      </c>
      <c r="D357" s="114" t="s">
        <v>1</v>
      </c>
    </row>
    <row r="358" spans="1:4" x14ac:dyDescent="0.25">
      <c r="A358" s="119">
        <v>940</v>
      </c>
      <c r="B358" s="98" t="s">
        <v>346</v>
      </c>
      <c r="C358" s="113" t="s">
        <v>347</v>
      </c>
      <c r="D358" s="114" t="s">
        <v>1</v>
      </c>
    </row>
    <row r="359" spans="1:4" x14ac:dyDescent="0.25">
      <c r="A359" s="119">
        <v>941</v>
      </c>
      <c r="B359" s="98" t="s">
        <v>101</v>
      </c>
      <c r="C359" s="113" t="s">
        <v>348</v>
      </c>
      <c r="D359" s="114" t="s">
        <v>1</v>
      </c>
    </row>
    <row r="360" spans="1:4" x14ac:dyDescent="0.25">
      <c r="A360" s="119">
        <v>943</v>
      </c>
      <c r="B360" s="98" t="s">
        <v>101</v>
      </c>
      <c r="C360" s="113" t="s">
        <v>348</v>
      </c>
      <c r="D360" s="114" t="s">
        <v>1</v>
      </c>
    </row>
    <row r="361" spans="1:4" x14ac:dyDescent="0.25">
      <c r="A361" s="119">
        <v>944</v>
      </c>
      <c r="B361" s="98" t="s">
        <v>101</v>
      </c>
      <c r="C361" s="113" t="s">
        <v>348</v>
      </c>
      <c r="D361" s="114" t="s">
        <v>1</v>
      </c>
    </row>
    <row r="362" spans="1:4" x14ac:dyDescent="0.25">
      <c r="A362" s="119">
        <v>948</v>
      </c>
      <c r="B362" s="98" t="s">
        <v>101</v>
      </c>
      <c r="C362" s="113" t="s">
        <v>348</v>
      </c>
      <c r="D362" s="114" t="s">
        <v>1</v>
      </c>
    </row>
    <row r="363" spans="1:4" x14ac:dyDescent="0.25">
      <c r="A363" s="119">
        <v>950</v>
      </c>
      <c r="B363" s="98" t="s">
        <v>349</v>
      </c>
      <c r="C363" s="113" t="s">
        <v>350</v>
      </c>
      <c r="D363" s="114" t="s">
        <v>1</v>
      </c>
    </row>
    <row r="364" spans="1:4" x14ac:dyDescent="0.25">
      <c r="A364" s="119">
        <v>951</v>
      </c>
      <c r="B364" s="98" t="s">
        <v>351</v>
      </c>
      <c r="C364" s="113" t="s">
        <v>352</v>
      </c>
      <c r="D364" s="114" t="s">
        <v>1</v>
      </c>
    </row>
    <row r="365" spans="1:4" x14ac:dyDescent="0.25">
      <c r="A365" s="119">
        <v>966</v>
      </c>
      <c r="B365" s="98" t="s">
        <v>353</v>
      </c>
      <c r="C365" s="113" t="s">
        <v>354</v>
      </c>
      <c r="D365" s="114" t="s">
        <v>1</v>
      </c>
    </row>
    <row r="366" spans="1:4" x14ac:dyDescent="0.25">
      <c r="A366" s="119">
        <v>964</v>
      </c>
      <c r="B366" s="98" t="s">
        <v>344</v>
      </c>
      <c r="C366" s="113" t="s">
        <v>345</v>
      </c>
      <c r="D366" s="114" t="s">
        <v>1</v>
      </c>
    </row>
    <row r="367" spans="1:4" x14ac:dyDescent="0.25">
      <c r="A367" s="119">
        <v>967</v>
      </c>
      <c r="B367" s="98" t="s">
        <v>344</v>
      </c>
      <c r="C367" s="113" t="s">
        <v>355</v>
      </c>
      <c r="D367" s="114" t="s">
        <v>1</v>
      </c>
    </row>
    <row r="368" spans="1:4" x14ac:dyDescent="0.25">
      <c r="A368" s="119">
        <v>968</v>
      </c>
      <c r="B368" s="98" t="s">
        <v>344</v>
      </c>
      <c r="C368" s="113" t="s">
        <v>356</v>
      </c>
      <c r="D368" s="114" t="s">
        <v>1</v>
      </c>
    </row>
    <row r="369" spans="1:4" x14ac:dyDescent="0.25">
      <c r="A369" s="119">
        <v>969</v>
      </c>
      <c r="B369" s="98" t="s">
        <v>357</v>
      </c>
      <c r="C369" s="113" t="s">
        <v>132</v>
      </c>
      <c r="D369" s="114" t="s">
        <v>1</v>
      </c>
    </row>
    <row r="370" spans="1:4" x14ac:dyDescent="0.25">
      <c r="A370" s="119" t="s">
        <v>100</v>
      </c>
      <c r="B370" s="98" t="s">
        <v>358</v>
      </c>
      <c r="C370" s="113" t="s">
        <v>359</v>
      </c>
      <c r="D370" s="114" t="s">
        <v>1</v>
      </c>
    </row>
    <row r="371" spans="1:4" x14ac:dyDescent="0.25">
      <c r="A371" s="119" t="s">
        <v>97</v>
      </c>
      <c r="B371" s="98" t="s">
        <v>360</v>
      </c>
      <c r="C371" s="113" t="s">
        <v>361</v>
      </c>
      <c r="D371" s="114" t="s">
        <v>1</v>
      </c>
    </row>
    <row r="372" spans="1:4" x14ac:dyDescent="0.25">
      <c r="A372" s="119" t="s">
        <v>98</v>
      </c>
      <c r="B372" s="98" t="s">
        <v>362</v>
      </c>
      <c r="C372" s="113" t="s">
        <v>363</v>
      </c>
      <c r="D372" s="114" t="s">
        <v>1</v>
      </c>
    </row>
    <row r="373" spans="1:4" x14ac:dyDescent="0.25">
      <c r="A373" s="119" t="s">
        <v>99</v>
      </c>
      <c r="B373" s="98" t="s">
        <v>364</v>
      </c>
      <c r="C373" s="113" t="s">
        <v>365</v>
      </c>
      <c r="D373" s="114" t="s">
        <v>1</v>
      </c>
    </row>
    <row r="374" spans="1:4" x14ac:dyDescent="0.25">
      <c r="A374" s="119" t="s">
        <v>366</v>
      </c>
      <c r="B374" s="98" t="s">
        <v>367</v>
      </c>
      <c r="C374" s="113" t="s">
        <v>368</v>
      </c>
      <c r="D374" s="114" t="s">
        <v>1</v>
      </c>
    </row>
    <row r="375" spans="1:4" x14ac:dyDescent="0.25">
      <c r="A375" s="119">
        <v>965</v>
      </c>
      <c r="B375" s="98" t="s">
        <v>369</v>
      </c>
      <c r="C375" s="113" t="s">
        <v>368</v>
      </c>
      <c r="D375" s="114" t="s">
        <v>1</v>
      </c>
    </row>
    <row r="376" spans="1:4" x14ac:dyDescent="0.25">
      <c r="A376" s="119">
        <v>963</v>
      </c>
      <c r="B376" s="98" t="s">
        <v>370</v>
      </c>
      <c r="C376" s="113" t="s">
        <v>371</v>
      </c>
      <c r="D376" s="114" t="s">
        <v>1</v>
      </c>
    </row>
    <row r="377" spans="1:4" x14ac:dyDescent="0.25">
      <c r="A377" s="119">
        <v>971</v>
      </c>
      <c r="B377" s="98" t="s">
        <v>103</v>
      </c>
      <c r="C377" s="113" t="s">
        <v>125</v>
      </c>
      <c r="D377" s="114" t="s">
        <v>1</v>
      </c>
    </row>
    <row r="378" spans="1:4" x14ac:dyDescent="0.25">
      <c r="A378" s="120">
        <v>975</v>
      </c>
      <c r="B378" s="115" t="s">
        <v>104</v>
      </c>
      <c r="C378" s="116" t="s">
        <v>126</v>
      </c>
      <c r="D378" s="117" t="s">
        <v>1</v>
      </c>
    </row>
    <row r="379" spans="1:4" x14ac:dyDescent="0.25">
      <c r="A379" s="119">
        <v>222</v>
      </c>
      <c r="B379" s="98" t="s">
        <v>435</v>
      </c>
      <c r="C379" s="113" t="s">
        <v>746</v>
      </c>
      <c r="D379" s="117" t="s">
        <v>1</v>
      </c>
    </row>
    <row r="380" spans="1:4" x14ac:dyDescent="0.25">
      <c r="A380" s="135">
        <v>428</v>
      </c>
      <c r="B380" s="136" t="s">
        <v>747</v>
      </c>
      <c r="C380" s="137" t="s">
        <v>748</v>
      </c>
      <c r="D380" s="138" t="s">
        <v>2</v>
      </c>
    </row>
    <row r="381" spans="1:4" x14ac:dyDescent="0.25">
      <c r="A381" s="130">
        <v>456</v>
      </c>
      <c r="B381" s="88" t="s">
        <v>749</v>
      </c>
      <c r="C381" s="131" t="s">
        <v>750</v>
      </c>
      <c r="D381" s="138" t="s">
        <v>1</v>
      </c>
    </row>
    <row r="382" spans="1:4" x14ac:dyDescent="0.25">
      <c r="A382" s="135">
        <v>573</v>
      </c>
      <c r="B382" s="136" t="s">
        <v>80</v>
      </c>
      <c r="C382" s="137" t="s">
        <v>752</v>
      </c>
      <c r="D382" s="138" t="s">
        <v>1</v>
      </c>
    </row>
    <row r="383" spans="1:4" x14ac:dyDescent="0.25">
      <c r="A383" s="119">
        <v>157</v>
      </c>
      <c r="B383" s="98" t="s">
        <v>753</v>
      </c>
      <c r="C383" s="113" t="s">
        <v>754</v>
      </c>
      <c r="D383" s="138" t="s">
        <v>1</v>
      </c>
    </row>
    <row r="384" spans="1:4" x14ac:dyDescent="0.25">
      <c r="A384" s="135">
        <v>883</v>
      </c>
      <c r="B384" s="136" t="s">
        <v>758</v>
      </c>
      <c r="C384" s="137">
        <v>5021601000</v>
      </c>
      <c r="D384" s="117" t="s">
        <v>1</v>
      </c>
    </row>
    <row r="385" spans="1:4" x14ac:dyDescent="0.25">
      <c r="A385" s="135">
        <v>884</v>
      </c>
      <c r="B385" s="136" t="s">
        <v>759</v>
      </c>
      <c r="C385" s="137">
        <v>5029999000</v>
      </c>
      <c r="D385" s="117" t="s">
        <v>1</v>
      </c>
    </row>
    <row r="386" spans="1:4" x14ac:dyDescent="0.25">
      <c r="A386" s="135" t="s">
        <v>760</v>
      </c>
      <c r="B386" s="136" t="s">
        <v>761</v>
      </c>
      <c r="C386" s="137">
        <v>5029999000</v>
      </c>
      <c r="D386" s="117" t="s">
        <v>1</v>
      </c>
    </row>
    <row r="387" spans="1:4" x14ac:dyDescent="0.25">
      <c r="A387" s="135" t="s">
        <v>762</v>
      </c>
      <c r="B387" s="88" t="s">
        <v>763</v>
      </c>
      <c r="C387" s="137">
        <v>5029999000</v>
      </c>
      <c r="D387" s="117" t="s">
        <v>1</v>
      </c>
    </row>
    <row r="388" spans="1:4" x14ac:dyDescent="0.25">
      <c r="A388" s="135" t="s">
        <v>79</v>
      </c>
      <c r="B388" s="88" t="s">
        <v>764</v>
      </c>
      <c r="C388" s="137">
        <v>5029999000</v>
      </c>
      <c r="D388" s="117" t="s">
        <v>1</v>
      </c>
    </row>
    <row r="389" spans="1:4" x14ac:dyDescent="0.25">
      <c r="A389" s="135" t="s">
        <v>765</v>
      </c>
      <c r="B389" s="88" t="s">
        <v>766</v>
      </c>
      <c r="C389" s="137">
        <v>5029999000</v>
      </c>
      <c r="D389" s="117" t="s">
        <v>1</v>
      </c>
    </row>
    <row r="390" spans="1:4" x14ac:dyDescent="0.25">
      <c r="A390" s="135" t="s">
        <v>767</v>
      </c>
      <c r="B390" s="88" t="s">
        <v>768</v>
      </c>
      <c r="C390" s="137">
        <v>5029999000</v>
      </c>
      <c r="D390" s="117" t="s">
        <v>1</v>
      </c>
    </row>
    <row r="391" spans="1:4" x14ac:dyDescent="0.25">
      <c r="A391" s="135" t="s">
        <v>769</v>
      </c>
      <c r="B391" s="88" t="s">
        <v>770</v>
      </c>
      <c r="C391" s="137">
        <v>5029999000</v>
      </c>
      <c r="D391" s="117" t="s">
        <v>1</v>
      </c>
    </row>
    <row r="392" spans="1:4" x14ac:dyDescent="0.25">
      <c r="A392" s="135" t="s">
        <v>771</v>
      </c>
      <c r="B392" s="88" t="s">
        <v>772</v>
      </c>
      <c r="C392" s="137">
        <v>5029999000</v>
      </c>
      <c r="D392" s="117" t="s">
        <v>1</v>
      </c>
    </row>
    <row r="393" spans="1:4" x14ac:dyDescent="0.25">
      <c r="A393" s="135" t="s">
        <v>773</v>
      </c>
      <c r="B393" s="88" t="s">
        <v>774</v>
      </c>
      <c r="C393" s="137">
        <v>5029999000</v>
      </c>
      <c r="D393" s="117" t="s">
        <v>1</v>
      </c>
    </row>
    <row r="394" spans="1:4" x14ac:dyDescent="0.25">
      <c r="A394" s="135" t="s">
        <v>775</v>
      </c>
      <c r="B394" s="88" t="s">
        <v>776</v>
      </c>
      <c r="C394" s="137">
        <v>5029999000</v>
      </c>
      <c r="D394" s="117" t="s">
        <v>1</v>
      </c>
    </row>
    <row r="395" spans="1:4" x14ac:dyDescent="0.25">
      <c r="A395" s="135" t="s">
        <v>777</v>
      </c>
      <c r="B395" s="88" t="s">
        <v>778</v>
      </c>
      <c r="C395" s="137">
        <v>5029999000</v>
      </c>
      <c r="D395" s="117" t="s">
        <v>1</v>
      </c>
    </row>
    <row r="396" spans="1:4" x14ac:dyDescent="0.25">
      <c r="A396" s="135" t="s">
        <v>779</v>
      </c>
      <c r="B396" s="88" t="s">
        <v>780</v>
      </c>
      <c r="C396" s="137">
        <v>5029999000</v>
      </c>
      <c r="D396" s="117" t="s">
        <v>1</v>
      </c>
    </row>
    <row r="397" spans="1:4" x14ac:dyDescent="0.25">
      <c r="A397" s="135" t="s">
        <v>756</v>
      </c>
      <c r="B397" s="88" t="s">
        <v>781</v>
      </c>
      <c r="C397" s="137">
        <v>5029999000</v>
      </c>
      <c r="D397" s="117" t="s">
        <v>1</v>
      </c>
    </row>
    <row r="398" spans="1:4" x14ac:dyDescent="0.25">
      <c r="A398" s="135" t="s">
        <v>757</v>
      </c>
      <c r="B398" s="88" t="s">
        <v>782</v>
      </c>
      <c r="C398" s="137">
        <v>5029999000</v>
      </c>
      <c r="D398" s="117" t="s">
        <v>1</v>
      </c>
    </row>
    <row r="399" spans="1:4" x14ac:dyDescent="0.25">
      <c r="A399" s="135" t="s">
        <v>783</v>
      </c>
      <c r="B399" s="88" t="s">
        <v>784</v>
      </c>
      <c r="C399" s="137">
        <v>5029999000</v>
      </c>
      <c r="D399" s="117" t="s">
        <v>1</v>
      </c>
    </row>
    <row r="400" spans="1:4" x14ac:dyDescent="0.25">
      <c r="A400" s="135" t="s">
        <v>785</v>
      </c>
      <c r="B400" s="88" t="s">
        <v>786</v>
      </c>
      <c r="C400" s="137">
        <v>5029999000</v>
      </c>
      <c r="D400" s="117" t="s">
        <v>1</v>
      </c>
    </row>
    <row r="401" spans="1:4" x14ac:dyDescent="0.25">
      <c r="A401" s="130" t="s">
        <v>793</v>
      </c>
      <c r="B401" s="88" t="s">
        <v>794</v>
      </c>
      <c r="C401" s="131">
        <v>50203280</v>
      </c>
      <c r="D401" s="117" t="s">
        <v>1</v>
      </c>
    </row>
  </sheetData>
  <phoneticPr fontId="18" type="noConversion"/>
  <dataValidations count="1">
    <dataValidation type="list" allowBlank="1" showInputMessage="1" showErrorMessage="1" sqref="G1" xr:uid="{00000000-0002-0000-0100-000000000000}">
      <formula1>$G$59:$G$71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26"/>
  <sheetViews>
    <sheetView workbookViewId="0"/>
  </sheetViews>
  <sheetFormatPr defaultColWidth="9" defaultRowHeight="12.75" x14ac:dyDescent="0.2"/>
  <cols>
    <col min="1" max="1" width="54" style="6" bestFit="1" customWidth="1"/>
    <col min="2" max="2" width="11.375" style="6" customWidth="1"/>
    <col min="3" max="3" width="14.5" style="6" customWidth="1"/>
    <col min="4" max="4" width="17.125" style="6" customWidth="1"/>
    <col min="5" max="8" width="15.375" style="6" hidden="1" customWidth="1"/>
    <col min="9" max="9" width="16.25" style="6" customWidth="1"/>
    <col min="10" max="16384" width="9" style="6"/>
  </cols>
  <sheetData>
    <row r="1" spans="1:9" ht="25.5" x14ac:dyDescent="0.5">
      <c r="A1" s="4" t="s">
        <v>108</v>
      </c>
      <c r="B1" s="5"/>
      <c r="C1" s="5"/>
      <c r="D1" s="5"/>
      <c r="E1" s="5"/>
      <c r="F1" s="5"/>
      <c r="G1" s="5"/>
      <c r="H1" s="5"/>
      <c r="I1" s="5"/>
    </row>
    <row r="2" spans="1:9" ht="23.25" x14ac:dyDescent="0.35">
      <c r="A2" s="7" t="s">
        <v>115</v>
      </c>
      <c r="B2" s="5"/>
      <c r="C2" s="5"/>
      <c r="D2" s="5"/>
      <c r="E2" s="5"/>
      <c r="F2" s="5"/>
      <c r="G2" s="5"/>
      <c r="H2" s="5"/>
      <c r="I2" s="5"/>
    </row>
    <row r="3" spans="1:9" ht="15.75" x14ac:dyDescent="0.25">
      <c r="A3" s="8" t="s">
        <v>116</v>
      </c>
      <c r="B3" s="9"/>
      <c r="C3" s="9"/>
      <c r="D3" s="9"/>
      <c r="E3" s="9"/>
      <c r="F3" s="9"/>
      <c r="G3" s="9"/>
      <c r="H3" s="9"/>
      <c r="I3" s="9"/>
    </row>
    <row r="4" spans="1:9" ht="15.75" x14ac:dyDescent="0.25">
      <c r="A4" s="7" t="s">
        <v>117</v>
      </c>
      <c r="B4" s="9"/>
      <c r="C4" s="9"/>
      <c r="D4" s="10"/>
      <c r="E4" s="9"/>
      <c r="F4" s="9"/>
      <c r="G4" s="9"/>
      <c r="H4" s="9"/>
      <c r="I4" s="9"/>
    </row>
    <row r="5" spans="1:9" ht="15.75" x14ac:dyDescent="0.25">
      <c r="A5" s="30" t="s">
        <v>123</v>
      </c>
      <c r="B5" s="9"/>
      <c r="C5" s="9"/>
      <c r="D5" s="9"/>
      <c r="E5" s="9"/>
      <c r="F5" s="9"/>
      <c r="G5" s="9"/>
      <c r="H5" s="9"/>
      <c r="I5" s="9"/>
    </row>
    <row r="6" spans="1:9" ht="15.75" x14ac:dyDescent="0.2">
      <c r="A6" s="11">
        <f>'[1]78'!S3</f>
        <v>41639</v>
      </c>
      <c r="B6" s="9"/>
      <c r="C6" s="9"/>
      <c r="D6" s="9"/>
      <c r="E6" s="9"/>
      <c r="F6" s="9"/>
      <c r="G6" s="9"/>
      <c r="H6" s="9"/>
      <c r="I6" s="9"/>
    </row>
    <row r="7" spans="1:9" ht="19.5" thickBot="1" x14ac:dyDescent="0.35">
      <c r="A7" s="12"/>
      <c r="B7" s="9"/>
      <c r="C7" s="9"/>
      <c r="D7" s="9"/>
      <c r="E7" s="9"/>
      <c r="F7" s="9"/>
      <c r="G7" s="9"/>
      <c r="H7" s="9"/>
      <c r="I7" s="9"/>
    </row>
    <row r="8" spans="1:9" ht="48" thickTop="1" x14ac:dyDescent="0.2">
      <c r="A8" s="32" t="s">
        <v>118</v>
      </c>
      <c r="B8" s="33" t="s">
        <v>127</v>
      </c>
      <c r="C8" s="33" t="s">
        <v>128</v>
      </c>
      <c r="D8" s="34" t="s">
        <v>110</v>
      </c>
      <c r="E8" s="34" t="s">
        <v>120</v>
      </c>
      <c r="F8" s="34" t="s">
        <v>121</v>
      </c>
      <c r="G8" s="34" t="s">
        <v>122</v>
      </c>
      <c r="H8" s="34" t="s">
        <v>124</v>
      </c>
      <c r="I8" s="35" t="s">
        <v>109</v>
      </c>
    </row>
    <row r="9" spans="1:9" ht="27" customHeight="1" x14ac:dyDescent="0.25">
      <c r="A9" s="13" t="e">
        <f>VLOOKUP(B9,Account!$A$1:$C$313,2,)</f>
        <v>#N/A</v>
      </c>
      <c r="B9" s="36" t="s">
        <v>8</v>
      </c>
      <c r="C9" s="31" t="e">
        <f>VLOOKUP(B9,Account!$A$1:$C$313,3)</f>
        <v>#N/A</v>
      </c>
      <c r="D9" s="14">
        <f>E9+F9-G9</f>
        <v>10000</v>
      </c>
      <c r="E9" s="14">
        <v>10000</v>
      </c>
      <c r="F9" s="2">
        <v>0</v>
      </c>
      <c r="G9" s="2">
        <v>0</v>
      </c>
      <c r="H9" s="2"/>
      <c r="I9" s="15"/>
    </row>
    <row r="10" spans="1:9" ht="27" customHeight="1" x14ac:dyDescent="0.25">
      <c r="A10" s="13" t="e">
        <f>VLOOKUP(B10,Account!$A$1:$C$313,2,)</f>
        <v>#N/A</v>
      </c>
      <c r="B10" s="36" t="s">
        <v>9</v>
      </c>
      <c r="C10" s="31" t="e">
        <f>VLOOKUP(B10,Account!$A$1:$C$313,3)</f>
        <v>#N/A</v>
      </c>
      <c r="D10" s="28">
        <f>E10+F10-G10</f>
        <v>203.31</v>
      </c>
      <c r="E10" s="16">
        <v>203.31</v>
      </c>
      <c r="F10" s="3">
        <v>184219.26</v>
      </c>
      <c r="G10" s="3">
        <v>184219.26</v>
      </c>
      <c r="H10" s="37"/>
      <c r="I10" s="15"/>
    </row>
    <row r="11" spans="1:9" ht="27" customHeight="1" x14ac:dyDescent="0.25">
      <c r="A11" s="13" t="e">
        <f>VLOOKUP(B11,Account!$A$1:$C$313,2,)</f>
        <v>#N/A</v>
      </c>
      <c r="B11" s="36" t="s">
        <v>10</v>
      </c>
      <c r="C11" s="31" t="e">
        <f>VLOOKUP(B11,Account!$A$1:$C$313,3)</f>
        <v>#N/A</v>
      </c>
      <c r="D11" s="28">
        <f>E11+F11-G11</f>
        <v>2173845.75</v>
      </c>
      <c r="E11" s="16">
        <v>2766580.56</v>
      </c>
      <c r="F11" s="3">
        <v>569320</v>
      </c>
      <c r="G11" s="3">
        <v>1162054.81</v>
      </c>
      <c r="H11" s="37"/>
      <c r="I11" s="15"/>
    </row>
    <row r="12" spans="1:9" ht="27" hidden="1" customHeight="1" x14ac:dyDescent="0.25">
      <c r="A12" s="13" t="e">
        <f>VLOOKUP(B12,Account!$A$1:$C$313,2,)</f>
        <v>#N/A</v>
      </c>
      <c r="B12" s="36" t="s">
        <v>12</v>
      </c>
      <c r="C12" s="31">
        <f>VLOOKUP(B12,Account!$A$1:$C$313,3)</f>
        <v>1030101099</v>
      </c>
      <c r="D12" s="28">
        <f>E12+F12-G12</f>
        <v>0</v>
      </c>
      <c r="E12" s="16">
        <v>0</v>
      </c>
      <c r="F12" s="3">
        <v>0</v>
      </c>
      <c r="G12" s="3">
        <v>0</v>
      </c>
      <c r="H12" s="37"/>
      <c r="I12" s="15"/>
    </row>
    <row r="13" spans="1:9" ht="27" customHeight="1" x14ac:dyDescent="0.25">
      <c r="A13" s="17" t="e">
        <f>VLOOKUP(B13,Account!$A$1:$C$313,2,)</f>
        <v>#N/A</v>
      </c>
      <c r="B13" s="36" t="s">
        <v>32</v>
      </c>
      <c r="C13" s="31">
        <f>VLOOKUP(B13,Account!$A$1:$C$313,3)</f>
        <v>1040602000</v>
      </c>
      <c r="D13" s="28"/>
      <c r="E13" s="16"/>
      <c r="F13" s="3">
        <v>190728.88</v>
      </c>
      <c r="G13" s="3">
        <v>66809</v>
      </c>
      <c r="H13" s="37">
        <v>186448.26</v>
      </c>
      <c r="I13" s="18">
        <f t="shared" ref="I13:I18" si="0">H13+G13-F13</f>
        <v>62528.38</v>
      </c>
    </row>
    <row r="14" spans="1:9" ht="27" customHeight="1" x14ac:dyDescent="0.25">
      <c r="A14" s="17" t="e">
        <f>VLOOKUP(B14,Account!$A$1:$C$313,2,)</f>
        <v>#N/A</v>
      </c>
      <c r="B14" s="36" t="s">
        <v>33</v>
      </c>
      <c r="C14" s="31">
        <f>VLOOKUP(B14,Account!$A$1:$C$313,3)</f>
        <v>20201010</v>
      </c>
      <c r="D14" s="28"/>
      <c r="E14" s="16"/>
      <c r="F14" s="3">
        <v>4522.16</v>
      </c>
      <c r="G14" s="3">
        <v>4522.16</v>
      </c>
      <c r="H14" s="37">
        <v>12042.2</v>
      </c>
      <c r="I14" s="29">
        <f t="shared" si="0"/>
        <v>12042.2</v>
      </c>
    </row>
    <row r="15" spans="1:9" ht="27" customHeight="1" x14ac:dyDescent="0.25">
      <c r="A15" s="17" t="e">
        <f>VLOOKUP(B15,Account!$A$1:$C$313,2,)</f>
        <v>#N/A</v>
      </c>
      <c r="B15" s="36" t="s">
        <v>34</v>
      </c>
      <c r="C15" s="31">
        <f>VLOOKUP(B15,Account!$A$1:$C$313,3)</f>
        <v>2020102008</v>
      </c>
      <c r="D15" s="16"/>
      <c r="E15" s="16"/>
      <c r="F15" s="3">
        <v>200</v>
      </c>
      <c r="G15" s="3">
        <v>200</v>
      </c>
      <c r="H15" s="3">
        <v>2374.34</v>
      </c>
      <c r="I15" s="29">
        <f t="shared" si="0"/>
        <v>2374.34</v>
      </c>
    </row>
    <row r="16" spans="1:9" ht="27" customHeight="1" x14ac:dyDescent="0.25">
      <c r="A16" s="17" t="e">
        <f>VLOOKUP(B16,Account!$A$1:$C$313,2,)</f>
        <v>#N/A</v>
      </c>
      <c r="B16" s="36" t="s">
        <v>35</v>
      </c>
      <c r="C16" s="31">
        <f>VLOOKUP(B16,Account!$A$1:$C$313,3)</f>
        <v>2020103005</v>
      </c>
      <c r="D16" s="16"/>
      <c r="E16" s="16"/>
      <c r="F16" s="3">
        <v>299.10000000000002</v>
      </c>
      <c r="G16" s="3">
        <v>299.10000000000002</v>
      </c>
      <c r="H16" s="37">
        <v>674.1</v>
      </c>
      <c r="I16" s="29">
        <f t="shared" si="0"/>
        <v>674.1</v>
      </c>
    </row>
    <row r="17" spans="1:10" ht="27" customHeight="1" x14ac:dyDescent="0.25">
      <c r="A17" s="17" t="e">
        <f>VLOOKUP(B17,Account!$A$1:$C$313,2,)</f>
        <v>#N/A</v>
      </c>
      <c r="B17" s="36" t="s">
        <v>36</v>
      </c>
      <c r="C17" s="31">
        <f>VLOOKUP(B17,Account!$A$1:$C$313,3)</f>
        <v>2020103005</v>
      </c>
      <c r="D17" s="16"/>
      <c r="E17" s="16"/>
      <c r="F17" s="3">
        <v>1227006.25</v>
      </c>
      <c r="G17" s="3">
        <v>758191.32</v>
      </c>
      <c r="H17" s="37">
        <v>2320898.7400000002</v>
      </c>
      <c r="I17" s="29">
        <f t="shared" si="0"/>
        <v>1852083.81</v>
      </c>
    </row>
    <row r="18" spans="1:10" ht="27" customHeight="1" x14ac:dyDescent="0.25">
      <c r="A18" s="17" t="e">
        <f>VLOOKUP(B18,Account!$A$1:$C$313,2,)</f>
        <v>#N/A</v>
      </c>
      <c r="B18" s="36" t="s">
        <v>37</v>
      </c>
      <c r="C18" s="31">
        <f>VLOOKUP(B18,Account!$A$1:$C$313,3)</f>
        <v>2020103005</v>
      </c>
      <c r="D18" s="16"/>
      <c r="E18" s="16"/>
      <c r="F18" s="3">
        <v>0</v>
      </c>
      <c r="G18" s="3">
        <v>0</v>
      </c>
      <c r="H18" s="37">
        <v>254346.23</v>
      </c>
      <c r="I18" s="29">
        <f t="shared" si="0"/>
        <v>254346.23</v>
      </c>
    </row>
    <row r="19" spans="1:10" ht="27" customHeight="1" thickBot="1" x14ac:dyDescent="0.3">
      <c r="A19" s="19" t="s">
        <v>111</v>
      </c>
      <c r="B19" s="20"/>
      <c r="C19" s="20"/>
      <c r="D19" s="21">
        <f t="shared" ref="D19:I19" si="1">SUM(D9:D18)</f>
        <v>2184049.06</v>
      </c>
      <c r="E19" s="21">
        <f t="shared" si="1"/>
        <v>2776783.87</v>
      </c>
      <c r="F19" s="21">
        <f t="shared" si="1"/>
        <v>2176295.65</v>
      </c>
      <c r="G19" s="21">
        <f t="shared" si="1"/>
        <v>2176295.65</v>
      </c>
      <c r="H19" s="21">
        <f t="shared" si="1"/>
        <v>2776783.87</v>
      </c>
      <c r="I19" s="22">
        <f t="shared" si="1"/>
        <v>2184049.06</v>
      </c>
    </row>
    <row r="20" spans="1:10" ht="16.5" thickTop="1" x14ac:dyDescent="0.25">
      <c r="A20" s="23"/>
      <c r="B20" s="23"/>
      <c r="C20" s="23"/>
      <c r="D20" s="24"/>
      <c r="E20" s="24"/>
      <c r="F20" s="24"/>
      <c r="G20" s="24"/>
      <c r="H20" s="24"/>
      <c r="I20" s="24"/>
      <c r="J20" s="23"/>
    </row>
    <row r="21" spans="1:10" ht="15.75" x14ac:dyDescent="0.25">
      <c r="A21" s="23"/>
      <c r="B21" s="23"/>
      <c r="C21" s="23"/>
      <c r="D21" s="23"/>
      <c r="E21" s="23"/>
      <c r="F21" s="23"/>
      <c r="G21" s="23"/>
      <c r="H21" s="23"/>
      <c r="I21" s="25"/>
      <c r="J21" s="23"/>
    </row>
    <row r="22" spans="1:10" ht="15.75" x14ac:dyDescent="0.25">
      <c r="A22" s="23"/>
      <c r="B22" s="23" t="s">
        <v>107</v>
      </c>
      <c r="C22" s="23"/>
      <c r="D22" s="23"/>
      <c r="E22" s="23"/>
      <c r="F22" s="23"/>
      <c r="G22" s="23"/>
      <c r="H22" s="23"/>
      <c r="I22" s="23"/>
      <c r="J22" s="23"/>
    </row>
    <row r="23" spans="1:10" ht="15.75" x14ac:dyDescent="0.25">
      <c r="A23" s="23"/>
      <c r="B23" s="23"/>
      <c r="C23" s="23"/>
      <c r="D23" s="26"/>
      <c r="E23" s="26"/>
      <c r="F23" s="26"/>
      <c r="G23" s="26"/>
      <c r="H23" s="26"/>
      <c r="I23" s="27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7"/>
    </row>
    <row r="25" spans="1:10" ht="15.75" x14ac:dyDescent="0.25">
      <c r="A25" s="23"/>
      <c r="B25" s="281" t="s">
        <v>3</v>
      </c>
      <c r="C25" s="281"/>
      <c r="D25" s="281"/>
      <c r="E25" s="281"/>
      <c r="F25" s="281"/>
      <c r="G25" s="281"/>
      <c r="H25" s="281"/>
      <c r="I25" s="281"/>
    </row>
    <row r="26" spans="1:10" ht="15.75" x14ac:dyDescent="0.25">
      <c r="A26" s="23"/>
      <c r="B26" s="282" t="s">
        <v>119</v>
      </c>
      <c r="C26" s="282"/>
      <c r="D26" s="282"/>
      <c r="E26" s="282"/>
      <c r="F26" s="282"/>
      <c r="G26" s="282"/>
      <c r="H26" s="282"/>
      <c r="I26" s="282"/>
    </row>
  </sheetData>
  <mergeCells count="2">
    <mergeCell ref="B25:I25"/>
    <mergeCell ref="B26:I26"/>
  </mergeCells>
  <printOptions horizontalCentered="1"/>
  <pageMargins left="0.5" right="0.5" top="1.25" bottom="0.75" header="0.3" footer="0.3"/>
  <pageSetup paperSize="5" scale="7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T62"/>
  <sheetViews>
    <sheetView showZeros="0" view="pageBreakPreview" topLeftCell="A9" zoomScale="80" zoomScaleNormal="80" zoomScaleSheetLayoutView="80" workbookViewId="0">
      <selection activeCell="L20" sqref="L20"/>
    </sheetView>
  </sheetViews>
  <sheetFormatPr defaultColWidth="9" defaultRowHeight="30" customHeight="1" x14ac:dyDescent="0.25"/>
  <cols>
    <col min="1" max="1" width="13.25" style="198" customWidth="1"/>
    <col min="2" max="2" width="12.875" style="198" customWidth="1"/>
    <col min="3" max="3" width="15.75" style="213" customWidth="1"/>
    <col min="4" max="4" width="12" style="213" customWidth="1"/>
    <col min="5" max="5" width="15.25" style="213" customWidth="1"/>
    <col min="6" max="8" width="9.75" style="213" hidden="1" customWidth="1"/>
    <col min="9" max="9" width="9.75" style="186" hidden="1" customWidth="1"/>
    <col min="10" max="10" width="35.625" style="214" customWidth="1"/>
    <col min="11" max="11" width="137.625" style="214" customWidth="1"/>
    <col min="12" max="12" width="50.625" style="198" customWidth="1"/>
    <col min="13" max="13" width="17.5" style="186" customWidth="1"/>
    <col min="14" max="14" width="12.75" style="186" customWidth="1"/>
    <col min="15" max="15" width="18.25" style="215" customWidth="1"/>
    <col min="16" max="16" width="16.375" style="215" bestFit="1" customWidth="1"/>
    <col min="17" max="18" width="14.25" style="216" customWidth="1"/>
    <col min="19" max="19" width="19.375" style="217" customWidth="1"/>
    <col min="20" max="16384" width="9" style="198"/>
  </cols>
  <sheetData>
    <row r="1" spans="1:20" ht="15.75" customHeight="1" x14ac:dyDescent="0.25">
      <c r="A1" s="286"/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19"/>
    </row>
    <row r="2" spans="1:20" ht="15.75" customHeight="1" x14ac:dyDescent="0.25">
      <c r="A2" s="218"/>
      <c r="B2" s="279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20"/>
      <c r="P2" s="221"/>
      <c r="Q2" s="218"/>
      <c r="R2" s="218"/>
      <c r="S2" s="218"/>
      <c r="T2" s="219"/>
    </row>
    <row r="3" spans="1:20" ht="15.75" customHeight="1" x14ac:dyDescent="0.25">
      <c r="A3" s="218"/>
      <c r="B3" s="279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20"/>
      <c r="P3" s="221"/>
      <c r="Q3" s="218"/>
      <c r="R3" s="218"/>
      <c r="S3" s="218"/>
      <c r="T3" s="219"/>
    </row>
    <row r="4" spans="1:20" ht="15.75" customHeight="1" x14ac:dyDescent="0.25">
      <c r="A4" s="218"/>
      <c r="B4" s="279"/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20"/>
      <c r="P4" s="221"/>
      <c r="Q4" s="218"/>
      <c r="R4" s="218"/>
      <c r="S4" s="218"/>
      <c r="T4" s="219"/>
    </row>
    <row r="5" spans="1:20" ht="15.75" customHeight="1" x14ac:dyDescent="0.25">
      <c r="A5" s="218"/>
      <c r="B5" s="279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20"/>
      <c r="P5" s="221"/>
      <c r="Q5" s="218"/>
      <c r="R5" s="218"/>
      <c r="S5" s="218"/>
      <c r="T5" s="219"/>
    </row>
    <row r="6" spans="1:20" ht="15.75" customHeight="1" x14ac:dyDescent="0.25">
      <c r="A6" s="218"/>
      <c r="B6" s="279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20"/>
      <c r="P6" s="221"/>
      <c r="Q6" s="218"/>
      <c r="R6" s="218"/>
      <c r="S6" s="218"/>
      <c r="T6" s="219"/>
    </row>
    <row r="7" spans="1:20" ht="15.75" customHeight="1" x14ac:dyDescent="0.25">
      <c r="A7" s="218"/>
      <c r="B7" s="279"/>
      <c r="C7" s="218"/>
      <c r="D7" s="218"/>
      <c r="E7" s="218"/>
      <c r="F7" s="218"/>
      <c r="G7" s="218"/>
      <c r="H7" s="218"/>
      <c r="I7" s="218"/>
      <c r="J7" s="218"/>
      <c r="K7" s="218"/>
      <c r="L7" s="218"/>
      <c r="M7" s="218"/>
      <c r="N7" s="218"/>
      <c r="O7" s="220"/>
      <c r="P7" s="221"/>
      <c r="Q7" s="218"/>
      <c r="R7" s="218"/>
      <c r="S7" s="218"/>
      <c r="T7" s="219"/>
    </row>
    <row r="8" spans="1:20" s="205" customFormat="1" ht="33" x14ac:dyDescent="0.25">
      <c r="A8" s="285" t="s">
        <v>806</v>
      </c>
      <c r="B8" s="285"/>
      <c r="C8" s="285"/>
      <c r="D8" s="285"/>
      <c r="E8" s="285"/>
      <c r="F8" s="285"/>
      <c r="G8" s="285"/>
      <c r="H8" s="285"/>
      <c r="I8" s="285"/>
      <c r="J8" s="285"/>
      <c r="K8" s="285"/>
      <c r="L8" s="285"/>
      <c r="M8" s="285"/>
      <c r="N8" s="285"/>
      <c r="O8" s="285"/>
      <c r="P8" s="285"/>
      <c r="Q8" s="285"/>
      <c r="R8" s="285"/>
      <c r="S8" s="285"/>
      <c r="T8" s="204"/>
    </row>
    <row r="9" spans="1:20" s="205" customFormat="1" ht="33" x14ac:dyDescent="0.25">
      <c r="A9" s="285" t="s">
        <v>822</v>
      </c>
      <c r="B9" s="285"/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5"/>
      <c r="N9" s="285"/>
      <c r="O9" s="285"/>
      <c r="P9" s="285"/>
      <c r="Q9" s="285"/>
      <c r="R9" s="285"/>
      <c r="S9" s="285"/>
      <c r="T9" s="204"/>
    </row>
    <row r="10" spans="1:20" s="205" customFormat="1" ht="33" x14ac:dyDescent="0.25">
      <c r="A10" s="284" t="s">
        <v>744</v>
      </c>
      <c r="B10" s="284"/>
      <c r="C10" s="284"/>
      <c r="D10" s="284"/>
      <c r="E10" s="284"/>
      <c r="F10" s="284"/>
      <c r="G10" s="284"/>
      <c r="H10" s="284"/>
      <c r="I10" s="284"/>
      <c r="J10" s="284"/>
      <c r="K10" s="284"/>
      <c r="L10" s="284"/>
      <c r="M10" s="284"/>
      <c r="N10" s="284"/>
      <c r="O10" s="284"/>
      <c r="P10" s="284"/>
      <c r="Q10" s="284"/>
      <c r="R10" s="284"/>
      <c r="S10" s="284"/>
    </row>
    <row r="11" spans="1:20" ht="30" customHeight="1" x14ac:dyDescent="0.25">
      <c r="A11" s="195"/>
      <c r="B11" s="195"/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6"/>
      <c r="P11" s="197"/>
      <c r="Q11" s="195"/>
      <c r="R11" s="195"/>
      <c r="S11" s="195"/>
    </row>
    <row r="12" spans="1:20" ht="39.75" customHeight="1" x14ac:dyDescent="0.25">
      <c r="A12" s="206" t="s">
        <v>206</v>
      </c>
      <c r="B12" s="207" t="s">
        <v>207</v>
      </c>
      <c r="C12" s="207" t="s">
        <v>198</v>
      </c>
      <c r="D12" s="207" t="s">
        <v>209</v>
      </c>
      <c r="E12" s="207" t="s">
        <v>730</v>
      </c>
      <c r="F12" s="207" t="s">
        <v>731</v>
      </c>
      <c r="G12" s="207" t="s">
        <v>203</v>
      </c>
      <c r="H12" s="207" t="s">
        <v>204</v>
      </c>
      <c r="I12" s="207" t="s">
        <v>698</v>
      </c>
      <c r="J12" s="207" t="s">
        <v>214</v>
      </c>
      <c r="K12" s="207" t="s">
        <v>152</v>
      </c>
      <c r="L12" s="207" t="s">
        <v>133</v>
      </c>
      <c r="M12" s="207" t="s">
        <v>559</v>
      </c>
      <c r="N12" s="207" t="s">
        <v>560</v>
      </c>
      <c r="O12" s="208" t="s">
        <v>1</v>
      </c>
      <c r="P12" s="208" t="s">
        <v>2</v>
      </c>
      <c r="Q12" s="209" t="s">
        <v>702</v>
      </c>
      <c r="R12" s="210" t="s">
        <v>701</v>
      </c>
      <c r="S12" s="210" t="s">
        <v>205</v>
      </c>
    </row>
    <row r="13" spans="1:20" ht="30" customHeight="1" x14ac:dyDescent="0.25">
      <c r="A13" s="280">
        <v>45322</v>
      </c>
      <c r="B13" s="280">
        <v>45309</v>
      </c>
      <c r="C13" s="142" t="s">
        <v>817</v>
      </c>
      <c r="D13" s="141" t="s">
        <v>821</v>
      </c>
      <c r="E13" s="142" t="s">
        <v>819</v>
      </c>
      <c r="F13" s="142" t="s">
        <v>820</v>
      </c>
      <c r="G13" s="142" t="s">
        <v>796</v>
      </c>
      <c r="H13" s="142"/>
      <c r="I13" s="143">
        <f t="shared" ref="I13:I46" si="0">IF(B13=0,0,IF(C13=C12,I12+1,1))</f>
        <v>1</v>
      </c>
      <c r="J13" s="144" t="s">
        <v>814</v>
      </c>
      <c r="K13" s="144" t="s">
        <v>815</v>
      </c>
      <c r="L13" s="148" t="str">
        <f>IF(N13=0,0,(INDEX(AccountCodes[ACCOUNT NAME],MATCH(M13,AccountCodes[PPSAS CODE],0))))</f>
        <v>Accounts Payable</v>
      </c>
      <c r="M13" s="145">
        <f>IF(N13=0,"",INDEX(AccountCodes[PPSAS CODE],MATCH(N13,AccountCodes[NGAS CODE],0)))</f>
        <v>2010101000</v>
      </c>
      <c r="N13" s="143">
        <v>401</v>
      </c>
      <c r="O13" s="162">
        <v>5976</v>
      </c>
      <c r="P13" s="162"/>
      <c r="Q13" s="161" t="s">
        <v>807</v>
      </c>
      <c r="R13" s="146" t="s">
        <v>798</v>
      </c>
      <c r="S13" s="147">
        <f>O13-P13</f>
        <v>5976</v>
      </c>
    </row>
    <row r="14" spans="1:20" ht="30" customHeight="1" x14ac:dyDescent="0.25">
      <c r="A14" s="280">
        <v>45322</v>
      </c>
      <c r="B14" s="280">
        <v>45309</v>
      </c>
      <c r="C14" s="142" t="s">
        <v>817</v>
      </c>
      <c r="D14" s="141" t="s">
        <v>821</v>
      </c>
      <c r="E14" s="142" t="s">
        <v>819</v>
      </c>
      <c r="F14" s="142" t="s">
        <v>820</v>
      </c>
      <c r="G14" s="142" t="s">
        <v>796</v>
      </c>
      <c r="H14" s="142"/>
      <c r="I14" s="143">
        <f t="shared" si="0"/>
        <v>2</v>
      </c>
      <c r="J14" s="144" t="s">
        <v>814</v>
      </c>
      <c r="K14" s="144" t="s">
        <v>815</v>
      </c>
      <c r="L14" s="148" t="str">
        <f>IF(N14=0,0,(INDEX(AccountCodes[ACCOUNT NAME],MATCH(M14,AccountCodes[PPSAS CODE],0))))</f>
        <v>Cash in Bank-Local Currency, Current Account F.O</v>
      </c>
      <c r="M14" s="145">
        <f>IF(N14=0,"",INDEX(AccountCodes[PPSAS CODE],MATCH(N14,AccountCodes[NGAS CODE],0)))</f>
        <v>1010202025</v>
      </c>
      <c r="N14" s="143" t="s">
        <v>797</v>
      </c>
      <c r="O14" s="162"/>
      <c r="P14" s="162">
        <v>5976</v>
      </c>
      <c r="Q14" s="149"/>
      <c r="R14" s="146"/>
      <c r="S14" s="147">
        <f>S13+O14-P14</f>
        <v>0</v>
      </c>
    </row>
    <row r="15" spans="1:20" ht="30" customHeight="1" x14ac:dyDescent="0.25">
      <c r="A15" s="280">
        <v>45322</v>
      </c>
      <c r="B15" s="280">
        <v>45313</v>
      </c>
      <c r="C15" s="142" t="s">
        <v>818</v>
      </c>
      <c r="D15" s="141" t="s">
        <v>821</v>
      </c>
      <c r="E15" s="142" t="s">
        <v>819</v>
      </c>
      <c r="F15" s="142" t="s">
        <v>795</v>
      </c>
      <c r="G15" s="142" t="s">
        <v>796</v>
      </c>
      <c r="H15" s="142"/>
      <c r="I15" s="143">
        <f t="shared" si="0"/>
        <v>1</v>
      </c>
      <c r="J15" s="144" t="s">
        <v>845</v>
      </c>
      <c r="K15" s="144" t="s">
        <v>816</v>
      </c>
      <c r="L15" s="148" t="str">
        <f>IF(N15=0,0,(INDEX(AccountCodes[ACCOUNT NAME],MATCH(M15,AccountCodes[PPSAS CODE],0))))</f>
        <v>Salaries and Wages-Regular</v>
      </c>
      <c r="M15" s="145">
        <f>IF(N15=0,"",INDEX(AccountCodes[PPSAS CODE],MATCH(N15,AccountCodes[NGAS CODE],0)))</f>
        <v>5010101000</v>
      </c>
      <c r="N15" s="143">
        <v>701</v>
      </c>
      <c r="O15" s="162">
        <v>58320</v>
      </c>
      <c r="P15" s="162"/>
      <c r="Q15" s="161"/>
      <c r="R15" s="146" t="s">
        <v>841</v>
      </c>
      <c r="S15" s="147">
        <f t="shared" ref="S15:S46" si="1">S14+O15-P15</f>
        <v>58320</v>
      </c>
    </row>
    <row r="16" spans="1:20" ht="30" customHeight="1" x14ac:dyDescent="0.25">
      <c r="A16" s="280">
        <v>45322</v>
      </c>
      <c r="B16" s="280">
        <v>45313</v>
      </c>
      <c r="C16" s="142" t="s">
        <v>818</v>
      </c>
      <c r="D16" s="141" t="s">
        <v>821</v>
      </c>
      <c r="E16" s="142" t="s">
        <v>819</v>
      </c>
      <c r="F16" s="142" t="s">
        <v>795</v>
      </c>
      <c r="G16" s="142" t="s">
        <v>796</v>
      </c>
      <c r="H16" s="142"/>
      <c r="I16" s="143">
        <f t="shared" si="0"/>
        <v>2</v>
      </c>
      <c r="J16" s="144" t="s">
        <v>845</v>
      </c>
      <c r="K16" s="144" t="s">
        <v>816</v>
      </c>
      <c r="L16" s="148" t="str">
        <f>IF(N16=0,0,(INDEX(AccountCodes[ACCOUNT NAME],MATCH(M16,AccountCodes[PPSAS CODE],0))))</f>
        <v>Other Compensation Personal Economic Relief Allowance (PERA)</v>
      </c>
      <c r="M16" s="145">
        <f>IF(N16=0,"",INDEX(AccountCodes[PPSAS CODE],MATCH(N16,AccountCodes[NGAS CODE],0)))</f>
        <v>5010201000</v>
      </c>
      <c r="N16" s="143">
        <v>711</v>
      </c>
      <c r="O16" s="162">
        <v>4000</v>
      </c>
      <c r="P16" s="162"/>
      <c r="Q16" s="161"/>
      <c r="R16" s="146" t="s">
        <v>841</v>
      </c>
      <c r="S16" s="147">
        <f t="shared" si="1"/>
        <v>62320</v>
      </c>
    </row>
    <row r="17" spans="1:19" ht="30" customHeight="1" x14ac:dyDescent="0.25">
      <c r="A17" s="280">
        <v>45322</v>
      </c>
      <c r="B17" s="280">
        <v>45313</v>
      </c>
      <c r="C17" s="142" t="s">
        <v>818</v>
      </c>
      <c r="D17" s="141" t="s">
        <v>821</v>
      </c>
      <c r="E17" s="142" t="s">
        <v>819</v>
      </c>
      <c r="F17" s="142" t="s">
        <v>795</v>
      </c>
      <c r="G17" s="142" t="s">
        <v>796</v>
      </c>
      <c r="H17" s="142"/>
      <c r="I17" s="143">
        <f t="shared" si="0"/>
        <v>3</v>
      </c>
      <c r="J17" s="144" t="s">
        <v>845</v>
      </c>
      <c r="K17" s="144" t="s">
        <v>816</v>
      </c>
      <c r="L17" s="148" t="str">
        <f>IF(N17=0,0,(INDEX(AccountCodes[ACCOUNT NAME],MATCH(M17,AccountCodes[PPSAS CODE],0))))</f>
        <v>Due to BIR</v>
      </c>
      <c r="M17" s="145">
        <f>IF(N17=0,"",INDEX(AccountCodes[PPSAS CODE],MATCH(N17,AccountCodes[NGAS CODE],0)))</f>
        <v>2020101000</v>
      </c>
      <c r="N17" s="143">
        <v>412</v>
      </c>
      <c r="O17" s="162"/>
      <c r="P17" s="162">
        <v>1330.76</v>
      </c>
      <c r="Q17" s="149"/>
      <c r="R17" s="146"/>
      <c r="S17" s="147">
        <f t="shared" si="1"/>
        <v>60989.24</v>
      </c>
    </row>
    <row r="18" spans="1:19" ht="30" customHeight="1" x14ac:dyDescent="0.25">
      <c r="A18" s="280">
        <v>45322</v>
      </c>
      <c r="B18" s="280">
        <v>45313</v>
      </c>
      <c r="C18" s="142" t="s">
        <v>818</v>
      </c>
      <c r="D18" s="141" t="s">
        <v>821</v>
      </c>
      <c r="E18" s="142" t="s">
        <v>819</v>
      </c>
      <c r="F18" s="142" t="s">
        <v>795</v>
      </c>
      <c r="G18" s="142" t="s">
        <v>796</v>
      </c>
      <c r="H18" s="142"/>
      <c r="I18" s="143">
        <f t="shared" si="0"/>
        <v>4</v>
      </c>
      <c r="J18" s="144" t="s">
        <v>845</v>
      </c>
      <c r="K18" s="144" t="s">
        <v>816</v>
      </c>
      <c r="L18" s="148" t="str">
        <f>IF(N18=0,0,(INDEX(AccountCodes[ACCOUNT NAME],MATCH(M18,AccountCodes[PPSAS CODE],0))))</f>
        <v>Due to GSIS - Life and Retirement Premium</v>
      </c>
      <c r="M18" s="145">
        <f>IF(N18=0,"",INDEX(AccountCodes[PPSAS CODE],MATCH(N18,AccountCodes[NGAS CODE],0)))</f>
        <v>2020102001</v>
      </c>
      <c r="N18" s="143" t="s">
        <v>374</v>
      </c>
      <c r="O18" s="162"/>
      <c r="P18" s="162">
        <v>5248.8</v>
      </c>
      <c r="Q18" s="149"/>
      <c r="R18" s="146"/>
      <c r="S18" s="147">
        <f t="shared" si="1"/>
        <v>55740.44</v>
      </c>
    </row>
    <row r="19" spans="1:19" ht="30" customHeight="1" x14ac:dyDescent="0.25">
      <c r="A19" s="280">
        <v>45322</v>
      </c>
      <c r="B19" s="280">
        <v>45313</v>
      </c>
      <c r="C19" s="142" t="s">
        <v>818</v>
      </c>
      <c r="D19" s="141" t="s">
        <v>821</v>
      </c>
      <c r="E19" s="142" t="s">
        <v>819</v>
      </c>
      <c r="F19" s="142" t="s">
        <v>795</v>
      </c>
      <c r="G19" s="142" t="s">
        <v>796</v>
      </c>
      <c r="H19" s="142"/>
      <c r="I19" s="143">
        <f t="shared" si="0"/>
        <v>5</v>
      </c>
      <c r="J19" s="144" t="s">
        <v>845</v>
      </c>
      <c r="K19" s="144" t="s">
        <v>816</v>
      </c>
      <c r="L19" s="148" t="str">
        <f>IF(N19=0,0,(INDEX(AccountCodes[ACCOUNT NAME],MATCH(M19,AccountCodes[PPSAS CODE],0))))</f>
        <v>Due to Pag-IBIG - Pag-IBIG Premium</v>
      </c>
      <c r="M19" s="145">
        <f>IF(N19=0,"",INDEX(AccountCodes[PPSAS CODE],MATCH(N19,AccountCodes[NGAS CODE],0)))</f>
        <v>2020103001</v>
      </c>
      <c r="N19" s="143" t="s">
        <v>378</v>
      </c>
      <c r="O19" s="162"/>
      <c r="P19" s="162">
        <v>1166.4000000000001</v>
      </c>
      <c r="Q19" s="149"/>
      <c r="R19" s="146"/>
      <c r="S19" s="147">
        <f t="shared" si="1"/>
        <v>54574.04</v>
      </c>
    </row>
    <row r="20" spans="1:19" ht="30" customHeight="1" x14ac:dyDescent="0.25">
      <c r="A20" s="280">
        <v>45322</v>
      </c>
      <c r="B20" s="280">
        <v>45313</v>
      </c>
      <c r="C20" s="142" t="s">
        <v>818</v>
      </c>
      <c r="D20" s="141" t="s">
        <v>821</v>
      </c>
      <c r="E20" s="142" t="s">
        <v>819</v>
      </c>
      <c r="F20" s="142" t="s">
        <v>795</v>
      </c>
      <c r="G20" s="142" t="s">
        <v>796</v>
      </c>
      <c r="H20" s="142"/>
      <c r="I20" s="143">
        <f t="shared" si="0"/>
        <v>6</v>
      </c>
      <c r="J20" s="144" t="s">
        <v>845</v>
      </c>
      <c r="K20" s="144" t="s">
        <v>816</v>
      </c>
      <c r="L20" s="148" t="str">
        <f>IF(N20=0,0,(INDEX(AccountCodes[ACCOUNT NAME],MATCH(M20,AccountCodes[PPSAS CODE],0))))</f>
        <v>Due to Pag-IBIG - Pag-IBIG 2</v>
      </c>
      <c r="M20" s="145">
        <f>IF(N20=0,"",INDEX(AccountCodes[PPSAS CODE],MATCH(N20,AccountCodes[NGAS CODE],0)))</f>
        <v>2020103005</v>
      </c>
      <c r="N20" s="143" t="s">
        <v>672</v>
      </c>
      <c r="O20" s="162"/>
      <c r="P20" s="162">
        <v>4000</v>
      </c>
      <c r="Q20" s="149"/>
      <c r="R20" s="146"/>
      <c r="S20" s="147">
        <f t="shared" si="1"/>
        <v>50574.04</v>
      </c>
    </row>
    <row r="21" spans="1:19" ht="30" customHeight="1" x14ac:dyDescent="0.25">
      <c r="A21" s="280">
        <v>45322</v>
      </c>
      <c r="B21" s="280">
        <v>45313</v>
      </c>
      <c r="C21" s="142" t="s">
        <v>818</v>
      </c>
      <c r="D21" s="141" t="s">
        <v>821</v>
      </c>
      <c r="E21" s="142" t="s">
        <v>819</v>
      </c>
      <c r="F21" s="142" t="s">
        <v>795</v>
      </c>
      <c r="G21" s="142" t="s">
        <v>796</v>
      </c>
      <c r="H21" s="142"/>
      <c r="I21" s="143">
        <f t="shared" si="0"/>
        <v>7</v>
      </c>
      <c r="J21" s="144" t="s">
        <v>845</v>
      </c>
      <c r="K21" s="144" t="s">
        <v>816</v>
      </c>
      <c r="L21" s="148" t="str">
        <f>IF(N21=0,0,(INDEX(AccountCodes[ACCOUNT NAME],MATCH(M21,AccountCodes[PPSAS CODE],0))))</f>
        <v>Due to PhilHealth</v>
      </c>
      <c r="M21" s="145">
        <f>IF(N21=0,"",INDEX(AccountCodes[PPSAS CODE],MATCH(N21,AccountCodes[NGAS CODE],0)))</f>
        <v>2020104000</v>
      </c>
      <c r="N21" s="143">
        <v>415</v>
      </c>
      <c r="O21" s="162"/>
      <c r="P21" s="162">
        <v>1458</v>
      </c>
      <c r="Q21" s="149"/>
      <c r="R21" s="146"/>
      <c r="S21" s="147">
        <f t="shared" si="1"/>
        <v>49116.04</v>
      </c>
    </row>
    <row r="22" spans="1:19" ht="30" customHeight="1" x14ac:dyDescent="0.25">
      <c r="A22" s="280">
        <v>45322</v>
      </c>
      <c r="B22" s="280">
        <v>45313</v>
      </c>
      <c r="C22" s="142" t="s">
        <v>818</v>
      </c>
      <c r="D22" s="141" t="s">
        <v>821</v>
      </c>
      <c r="E22" s="142" t="s">
        <v>819</v>
      </c>
      <c r="F22" s="142" t="s">
        <v>795</v>
      </c>
      <c r="G22" s="142" t="s">
        <v>796</v>
      </c>
      <c r="H22" s="142"/>
      <c r="I22" s="143">
        <f t="shared" si="0"/>
        <v>8</v>
      </c>
      <c r="J22" s="144" t="s">
        <v>845</v>
      </c>
      <c r="K22" s="144" t="s">
        <v>816</v>
      </c>
      <c r="L22" s="148" t="str">
        <f>IF(N22=0,0,(INDEX(AccountCodes[ACCOUNT NAME],MATCH(M22,AccountCodes[PPSAS CODE],0))))</f>
        <v>Cash in Bank-Local Currency, Current Account F.O</v>
      </c>
      <c r="M22" s="145">
        <f>IF(N22=0,"",INDEX(AccountCodes[PPSAS CODE],MATCH(N22,AccountCodes[NGAS CODE],0)))</f>
        <v>1010202025</v>
      </c>
      <c r="N22" s="143" t="s">
        <v>797</v>
      </c>
      <c r="O22" s="162"/>
      <c r="P22" s="162">
        <v>24558.02</v>
      </c>
      <c r="Q22" s="149"/>
      <c r="R22" s="146"/>
      <c r="S22" s="147">
        <f t="shared" si="1"/>
        <v>24558.02</v>
      </c>
    </row>
    <row r="23" spans="1:19" ht="30" customHeight="1" x14ac:dyDescent="0.25">
      <c r="A23" s="280">
        <v>45322</v>
      </c>
      <c r="B23" s="280">
        <v>45313</v>
      </c>
      <c r="C23" s="142" t="s">
        <v>823</v>
      </c>
      <c r="D23" s="141" t="s">
        <v>821</v>
      </c>
      <c r="E23" s="142" t="s">
        <v>824</v>
      </c>
      <c r="F23" s="142" t="s">
        <v>795</v>
      </c>
      <c r="G23" s="142" t="s">
        <v>796</v>
      </c>
      <c r="H23" s="142"/>
      <c r="I23" s="143">
        <f t="shared" si="0"/>
        <v>1</v>
      </c>
      <c r="J23" s="144" t="s">
        <v>799</v>
      </c>
      <c r="K23" s="144" t="s">
        <v>825</v>
      </c>
      <c r="L23" s="148" t="str">
        <f>IF(N23=0,0,(INDEX(AccountCodes[ACCOUNT NAME],MATCH(M23,AccountCodes[PPSAS CODE],0))))</f>
        <v>Salaries and Wages-Regular</v>
      </c>
      <c r="M23" s="145">
        <f>IF(N23=0,"",INDEX(AccountCodes[PPSAS CODE],MATCH(N23,AccountCodes[NGAS CODE],0)))</f>
        <v>5010101000</v>
      </c>
      <c r="N23" s="143">
        <v>701</v>
      </c>
      <c r="O23" s="162">
        <v>10564.5</v>
      </c>
      <c r="P23" s="162"/>
      <c r="Q23" s="149"/>
      <c r="R23" s="146" t="s">
        <v>841</v>
      </c>
      <c r="S23" s="147">
        <f>S22+O23-P23</f>
        <v>35122.519999999997</v>
      </c>
    </row>
    <row r="24" spans="1:19" ht="30" customHeight="1" x14ac:dyDescent="0.25">
      <c r="A24" s="280">
        <v>45322</v>
      </c>
      <c r="B24" s="280">
        <v>45313</v>
      </c>
      <c r="C24" s="142" t="s">
        <v>823</v>
      </c>
      <c r="D24" s="141" t="s">
        <v>821</v>
      </c>
      <c r="E24" s="142" t="s">
        <v>824</v>
      </c>
      <c r="F24" s="142" t="s">
        <v>795</v>
      </c>
      <c r="G24" s="142" t="s">
        <v>796</v>
      </c>
      <c r="H24" s="142"/>
      <c r="I24" s="143">
        <f t="shared" si="0"/>
        <v>2</v>
      </c>
      <c r="J24" s="144" t="s">
        <v>799</v>
      </c>
      <c r="K24" s="144" t="s">
        <v>825</v>
      </c>
      <c r="L24" s="148" t="str">
        <f>IF(N24=0,0,(INDEX(AccountCodes[ACCOUNT NAME],MATCH(M24,AccountCodes[PPSAS CODE],0))))</f>
        <v>Other Compensation Personal Economic Relief Allowance (PERA)</v>
      </c>
      <c r="M24" s="145">
        <f>IF(N24=0,"",INDEX(AccountCodes[PPSAS CODE],MATCH(N24,AccountCodes[NGAS CODE],0)))</f>
        <v>5010201000</v>
      </c>
      <c r="N24" s="143">
        <v>711</v>
      </c>
      <c r="O24" s="162">
        <v>1000</v>
      </c>
      <c r="P24" s="162"/>
      <c r="Q24" s="149"/>
      <c r="R24" s="146" t="s">
        <v>841</v>
      </c>
      <c r="S24" s="147">
        <f t="shared" si="1"/>
        <v>36122.519999999997</v>
      </c>
    </row>
    <row r="25" spans="1:19" ht="30" customHeight="1" x14ac:dyDescent="0.25">
      <c r="A25" s="280">
        <v>45322</v>
      </c>
      <c r="B25" s="280">
        <v>45313</v>
      </c>
      <c r="C25" s="142" t="s">
        <v>823</v>
      </c>
      <c r="D25" s="141" t="s">
        <v>821</v>
      </c>
      <c r="E25" s="142" t="s">
        <v>824</v>
      </c>
      <c r="F25" s="142" t="s">
        <v>795</v>
      </c>
      <c r="G25" s="142" t="s">
        <v>796</v>
      </c>
      <c r="H25" s="142"/>
      <c r="I25" s="143">
        <f t="shared" si="0"/>
        <v>3</v>
      </c>
      <c r="J25" s="144" t="s">
        <v>799</v>
      </c>
      <c r="K25" s="144" t="s">
        <v>825</v>
      </c>
      <c r="L25" s="148" t="str">
        <f>IF(N25=0,0,(INDEX(AccountCodes[ACCOUNT NAME],MATCH(M25,AccountCodes[PPSAS CODE],0))))</f>
        <v>Due to GSIS - Life and Retirement Premium</v>
      </c>
      <c r="M25" s="145">
        <f>IF(N25=0,"",INDEX(AccountCodes[PPSAS CODE],MATCH(N25,AccountCodes[NGAS CODE],0)))</f>
        <v>2020102001</v>
      </c>
      <c r="N25" s="143" t="s">
        <v>374</v>
      </c>
      <c r="O25" s="162"/>
      <c r="P25" s="162">
        <v>1901.61</v>
      </c>
      <c r="Q25" s="149"/>
      <c r="R25" s="146"/>
      <c r="S25" s="147">
        <f t="shared" si="1"/>
        <v>34220.910000000003</v>
      </c>
    </row>
    <row r="26" spans="1:19" ht="30" customHeight="1" x14ac:dyDescent="0.25">
      <c r="A26" s="280">
        <v>45322</v>
      </c>
      <c r="B26" s="280">
        <v>45313</v>
      </c>
      <c r="C26" s="142" t="s">
        <v>823</v>
      </c>
      <c r="D26" s="141" t="s">
        <v>821</v>
      </c>
      <c r="E26" s="142" t="s">
        <v>824</v>
      </c>
      <c r="F26" s="142" t="s">
        <v>795</v>
      </c>
      <c r="G26" s="142" t="s">
        <v>796</v>
      </c>
      <c r="H26" s="142"/>
      <c r="I26" s="143">
        <f t="shared" si="0"/>
        <v>4</v>
      </c>
      <c r="J26" s="144" t="s">
        <v>799</v>
      </c>
      <c r="K26" s="144" t="s">
        <v>825</v>
      </c>
      <c r="L26" s="148" t="str">
        <f>IF(N26=0,0,(INDEX(AccountCodes[ACCOUNT NAME],MATCH(M26,AccountCodes[PPSAS CODE],0))))</f>
        <v>Due to Pag-IBIG - Pag-IBIG Premium</v>
      </c>
      <c r="M26" s="145">
        <f>IF(N26=0,"",INDEX(AccountCodes[PPSAS CODE],MATCH(N26,AccountCodes[NGAS CODE],0)))</f>
        <v>2020103001</v>
      </c>
      <c r="N26" s="143" t="s">
        <v>378</v>
      </c>
      <c r="O26" s="162"/>
      <c r="P26" s="162">
        <v>422.58</v>
      </c>
      <c r="Q26" s="149"/>
      <c r="R26" s="146"/>
      <c r="S26" s="147">
        <f t="shared" si="1"/>
        <v>33798.33</v>
      </c>
    </row>
    <row r="27" spans="1:19" ht="30" customHeight="1" x14ac:dyDescent="0.25">
      <c r="A27" s="280">
        <v>45322</v>
      </c>
      <c r="B27" s="280">
        <v>45313</v>
      </c>
      <c r="C27" s="142" t="s">
        <v>823</v>
      </c>
      <c r="D27" s="141" t="s">
        <v>821</v>
      </c>
      <c r="E27" s="142" t="s">
        <v>824</v>
      </c>
      <c r="F27" s="142" t="s">
        <v>795</v>
      </c>
      <c r="G27" s="142" t="s">
        <v>796</v>
      </c>
      <c r="H27" s="142"/>
      <c r="I27" s="143">
        <f t="shared" si="0"/>
        <v>5</v>
      </c>
      <c r="J27" s="144" t="s">
        <v>799</v>
      </c>
      <c r="K27" s="144" t="s">
        <v>825</v>
      </c>
      <c r="L27" s="148" t="str">
        <f>IF(N27=0,0,(INDEX(AccountCodes[ACCOUNT NAME],MATCH(M27,AccountCodes[PPSAS CODE],0))))</f>
        <v>Due to Pag-IBIG - Pag-IBIG Multi-Purpose Loan</v>
      </c>
      <c r="M27" s="145">
        <f>IF(N27=0,"",INDEX(AccountCodes[PPSAS CODE],MATCH(N27,AccountCodes[NGAS CODE],0)))</f>
        <v>2020103002</v>
      </c>
      <c r="N27" s="143" t="s">
        <v>379</v>
      </c>
      <c r="O27" s="162"/>
      <c r="P27" s="162">
        <v>1635.3</v>
      </c>
      <c r="Q27" s="149"/>
      <c r="R27" s="146"/>
      <c r="S27" s="147">
        <f t="shared" si="1"/>
        <v>32163.03</v>
      </c>
    </row>
    <row r="28" spans="1:19" ht="30" customHeight="1" x14ac:dyDescent="0.25">
      <c r="A28" s="280">
        <v>45322</v>
      </c>
      <c r="B28" s="280">
        <v>45313</v>
      </c>
      <c r="C28" s="142" t="s">
        <v>823</v>
      </c>
      <c r="D28" s="141" t="s">
        <v>821</v>
      </c>
      <c r="E28" s="142" t="s">
        <v>824</v>
      </c>
      <c r="F28" s="142" t="s">
        <v>795</v>
      </c>
      <c r="G28" s="142" t="s">
        <v>796</v>
      </c>
      <c r="H28" s="142"/>
      <c r="I28" s="143">
        <f t="shared" si="0"/>
        <v>6</v>
      </c>
      <c r="J28" s="144" t="s">
        <v>799</v>
      </c>
      <c r="K28" s="144" t="s">
        <v>825</v>
      </c>
      <c r="L28" s="148" t="str">
        <f>IF(N28=0,0,(INDEX(AccountCodes[ACCOUNT NAME],MATCH(M28,AccountCodes[PPSAS CODE],0))))</f>
        <v>Due to PhilHealth</v>
      </c>
      <c r="M28" s="145">
        <f>IF(N28=0,"",INDEX(AccountCodes[PPSAS CODE],MATCH(N28,AccountCodes[NGAS CODE],0)))</f>
        <v>2020104000</v>
      </c>
      <c r="N28" s="143">
        <v>415</v>
      </c>
      <c r="O28" s="162"/>
      <c r="P28" s="162">
        <v>528.22</v>
      </c>
      <c r="Q28" s="149"/>
      <c r="R28" s="146"/>
      <c r="S28" s="147">
        <f t="shared" si="1"/>
        <v>31634.81</v>
      </c>
    </row>
    <row r="29" spans="1:19" ht="30" customHeight="1" x14ac:dyDescent="0.25">
      <c r="A29" s="280">
        <v>45322</v>
      </c>
      <c r="B29" s="280">
        <v>45313</v>
      </c>
      <c r="C29" s="142" t="s">
        <v>823</v>
      </c>
      <c r="D29" s="141" t="s">
        <v>821</v>
      </c>
      <c r="E29" s="142" t="s">
        <v>824</v>
      </c>
      <c r="F29" s="142" t="s">
        <v>795</v>
      </c>
      <c r="G29" s="142" t="s">
        <v>796</v>
      </c>
      <c r="H29" s="142"/>
      <c r="I29" s="143">
        <f t="shared" si="0"/>
        <v>7</v>
      </c>
      <c r="J29" s="144" t="s">
        <v>799</v>
      </c>
      <c r="K29" s="144" t="s">
        <v>825</v>
      </c>
      <c r="L29" s="148" t="str">
        <f>IF(N29=0,0,(INDEX(AccountCodes[ACCOUNT NAME],MATCH(M29,AccountCodes[PPSAS CODE],0))))</f>
        <v>Cash in Bank-Local Currency, Current Account F.O</v>
      </c>
      <c r="M29" s="145">
        <f>IF(N29=0,"",INDEX(AccountCodes[PPSAS CODE],MATCH(N29,AccountCodes[NGAS CODE],0)))</f>
        <v>1010202025</v>
      </c>
      <c r="N29" s="143" t="s">
        <v>797</v>
      </c>
      <c r="O29" s="162"/>
      <c r="P29" s="162">
        <v>7076.79</v>
      </c>
      <c r="Q29" s="149"/>
      <c r="R29" s="146"/>
      <c r="S29" s="147">
        <f t="shared" si="1"/>
        <v>24558.02</v>
      </c>
    </row>
    <row r="30" spans="1:19" ht="30" customHeight="1" x14ac:dyDescent="0.25">
      <c r="A30" s="280">
        <v>45322</v>
      </c>
      <c r="B30" s="280">
        <v>45320</v>
      </c>
      <c r="C30" s="141" t="s">
        <v>826</v>
      </c>
      <c r="D30" s="141" t="s">
        <v>821</v>
      </c>
      <c r="E30" s="142" t="s">
        <v>824</v>
      </c>
      <c r="F30" s="142" t="s">
        <v>795</v>
      </c>
      <c r="G30" s="142" t="s">
        <v>796</v>
      </c>
      <c r="H30" s="142"/>
      <c r="I30" s="143">
        <f t="shared" si="0"/>
        <v>1</v>
      </c>
      <c r="J30" s="144" t="s">
        <v>801</v>
      </c>
      <c r="K30" s="144" t="s">
        <v>827</v>
      </c>
      <c r="L30" s="148" t="str">
        <f>IF(N30=0,0,(INDEX(AccountCodes[ACCOUNT NAME],MATCH(M30,AccountCodes[PPSAS CODE],0))))</f>
        <v>Retirement and Life Insurance Premiums</v>
      </c>
      <c r="M30" s="145">
        <f>IF(N30=0,"",INDEX(AccountCodes[PPSAS CODE],MATCH(N30,AccountCodes[NGAS CODE],0)))</f>
        <v>5010301000</v>
      </c>
      <c r="N30" s="143">
        <v>731</v>
      </c>
      <c r="O30" s="162">
        <v>9533.8799999999992</v>
      </c>
      <c r="P30" s="162"/>
      <c r="Q30" s="149"/>
      <c r="R30" s="146" t="s">
        <v>841</v>
      </c>
      <c r="S30" s="147">
        <f t="shared" si="1"/>
        <v>34091.9</v>
      </c>
    </row>
    <row r="31" spans="1:19" ht="30" customHeight="1" x14ac:dyDescent="0.25">
      <c r="A31" s="280">
        <v>45322</v>
      </c>
      <c r="B31" s="280">
        <v>45320</v>
      </c>
      <c r="C31" s="141" t="s">
        <v>826</v>
      </c>
      <c r="D31" s="141" t="s">
        <v>821</v>
      </c>
      <c r="E31" s="142" t="s">
        <v>824</v>
      </c>
      <c r="F31" s="142" t="s">
        <v>795</v>
      </c>
      <c r="G31" s="142" t="s">
        <v>796</v>
      </c>
      <c r="H31" s="142"/>
      <c r="I31" s="143">
        <f t="shared" si="0"/>
        <v>2</v>
      </c>
      <c r="J31" s="144" t="s">
        <v>801</v>
      </c>
      <c r="K31" s="144" t="s">
        <v>827</v>
      </c>
      <c r="L31" s="148" t="str">
        <f>IF(N31=0,0,(INDEX(AccountCodes[ACCOUNT NAME],MATCH(M31,AccountCodes[PPSAS CODE],0))))</f>
        <v>Employees Compensation Insurance Premiums</v>
      </c>
      <c r="M31" s="145">
        <f>IF(N31=0,"",INDEX(AccountCodes[PPSAS CODE],MATCH(N31,AccountCodes[NGAS CODE],0)))</f>
        <v>5010304000</v>
      </c>
      <c r="N31" s="143">
        <v>734</v>
      </c>
      <c r="O31" s="162">
        <v>300</v>
      </c>
      <c r="P31" s="162"/>
      <c r="Q31" s="149"/>
      <c r="R31" s="146" t="s">
        <v>841</v>
      </c>
      <c r="S31" s="147">
        <f t="shared" si="1"/>
        <v>34391.9</v>
      </c>
    </row>
    <row r="32" spans="1:19" ht="30" customHeight="1" x14ac:dyDescent="0.25">
      <c r="A32" s="280">
        <v>45322</v>
      </c>
      <c r="B32" s="280">
        <v>45320</v>
      </c>
      <c r="C32" s="141" t="s">
        <v>826</v>
      </c>
      <c r="D32" s="141" t="s">
        <v>821</v>
      </c>
      <c r="E32" s="142" t="s">
        <v>824</v>
      </c>
      <c r="F32" s="142" t="s">
        <v>795</v>
      </c>
      <c r="G32" s="142" t="s">
        <v>796</v>
      </c>
      <c r="H32" s="142"/>
      <c r="I32" s="143">
        <f t="shared" si="0"/>
        <v>3</v>
      </c>
      <c r="J32" s="144" t="s">
        <v>801</v>
      </c>
      <c r="K32" s="144" t="s">
        <v>827</v>
      </c>
      <c r="L32" s="148" t="str">
        <f>IF(N32=0,0,(INDEX(AccountCodes[ACCOUNT NAME],MATCH(M32,AccountCodes[PPSAS CODE],0))))</f>
        <v>Due to GSIS - Life and Retirement Premium</v>
      </c>
      <c r="M32" s="145">
        <f>IF(N32=0,"",INDEX(AccountCodes[PPSAS CODE],MATCH(N32,AccountCodes[NGAS CODE],0)))</f>
        <v>2020102001</v>
      </c>
      <c r="N32" s="143" t="s">
        <v>374</v>
      </c>
      <c r="O32" s="162">
        <v>7150.41</v>
      </c>
      <c r="P32" s="162"/>
      <c r="Q32" s="149"/>
      <c r="R32" s="146" t="s">
        <v>841</v>
      </c>
      <c r="S32" s="147">
        <f t="shared" si="1"/>
        <v>41542.31</v>
      </c>
    </row>
    <row r="33" spans="1:19" ht="30" customHeight="1" x14ac:dyDescent="0.25">
      <c r="A33" s="280">
        <v>45322</v>
      </c>
      <c r="B33" s="280">
        <v>45320</v>
      </c>
      <c r="C33" s="141" t="s">
        <v>826</v>
      </c>
      <c r="D33" s="141" t="s">
        <v>821</v>
      </c>
      <c r="E33" s="142" t="s">
        <v>824</v>
      </c>
      <c r="F33" s="142" t="s">
        <v>795</v>
      </c>
      <c r="G33" s="142" t="s">
        <v>796</v>
      </c>
      <c r="H33" s="142"/>
      <c r="I33" s="143">
        <f t="shared" si="0"/>
        <v>4</v>
      </c>
      <c r="J33" s="144" t="s">
        <v>801</v>
      </c>
      <c r="K33" s="144" t="s">
        <v>827</v>
      </c>
      <c r="L33" s="148" t="str">
        <f>IF(N33=0,0,(INDEX(AccountCodes[ACCOUNT NAME],MATCH(M33,AccountCodes[PPSAS CODE],0))))</f>
        <v>Cash in Bank-Local Currency, Current Account F.O</v>
      </c>
      <c r="M33" s="145">
        <f>IF(N33=0,"",INDEX(AccountCodes[PPSAS CODE],MATCH(N33,AccountCodes[NGAS CODE],0)))</f>
        <v>1010202025</v>
      </c>
      <c r="N33" s="143" t="s">
        <v>797</v>
      </c>
      <c r="O33" s="162"/>
      <c r="P33" s="162">
        <v>16984.29</v>
      </c>
      <c r="Q33" s="149"/>
      <c r="R33" s="146"/>
      <c r="S33" s="147">
        <f t="shared" si="1"/>
        <v>24558.02</v>
      </c>
    </row>
    <row r="34" spans="1:19" ht="30" customHeight="1" x14ac:dyDescent="0.25">
      <c r="A34" s="280">
        <v>45322</v>
      </c>
      <c r="B34" s="280">
        <v>45320</v>
      </c>
      <c r="C34" s="141" t="s">
        <v>830</v>
      </c>
      <c r="D34" s="141" t="s">
        <v>821</v>
      </c>
      <c r="E34" s="142" t="s">
        <v>829</v>
      </c>
      <c r="F34" s="142" t="s">
        <v>795</v>
      </c>
      <c r="G34" s="142" t="s">
        <v>796</v>
      </c>
      <c r="H34" s="142"/>
      <c r="I34" s="143">
        <f t="shared" si="0"/>
        <v>1</v>
      </c>
      <c r="J34" s="144" t="s">
        <v>800</v>
      </c>
      <c r="K34" s="144" t="s">
        <v>828</v>
      </c>
      <c r="L34" s="148" t="str">
        <f>IF(N34=0,0,(INDEX(AccountCodes[ACCOUNT NAME],MATCH(M34,AccountCodes[PPSAS CODE],0))))</f>
        <v>Pag-IBIG Contributions</v>
      </c>
      <c r="M34" s="145">
        <f>IF(N34=0,"",INDEX(AccountCodes[PPSAS CODE],MATCH(N34,AccountCodes[NGAS CODE],0)))</f>
        <v>5010302000</v>
      </c>
      <c r="N34" s="143">
        <v>732</v>
      </c>
      <c r="O34" s="162">
        <v>300</v>
      </c>
      <c r="P34" s="162"/>
      <c r="Q34" s="149"/>
      <c r="R34" s="146" t="s">
        <v>841</v>
      </c>
      <c r="S34" s="147">
        <f t="shared" si="1"/>
        <v>24858.02</v>
      </c>
    </row>
    <row r="35" spans="1:19" ht="30" customHeight="1" x14ac:dyDescent="0.25">
      <c r="A35" s="280">
        <v>45322</v>
      </c>
      <c r="B35" s="280">
        <v>45320</v>
      </c>
      <c r="C35" s="141" t="s">
        <v>830</v>
      </c>
      <c r="D35" s="141" t="s">
        <v>821</v>
      </c>
      <c r="E35" s="142" t="s">
        <v>829</v>
      </c>
      <c r="F35" s="142" t="s">
        <v>795</v>
      </c>
      <c r="G35" s="142" t="s">
        <v>796</v>
      </c>
      <c r="H35" s="142"/>
      <c r="I35" s="143">
        <f t="shared" si="0"/>
        <v>2</v>
      </c>
      <c r="J35" s="144" t="s">
        <v>800</v>
      </c>
      <c r="K35" s="144" t="s">
        <v>828</v>
      </c>
      <c r="L35" s="148" t="str">
        <f>IF(N35=0,0,(INDEX(AccountCodes[ACCOUNT NAME],MATCH(M35,AccountCodes[PPSAS CODE],0))))</f>
        <v>Due to Pag-IBIG - Pag-IBIG Premium</v>
      </c>
      <c r="M35" s="145">
        <f>IF(N35=0,"",INDEX(AccountCodes[PPSAS CODE],MATCH(N35,AccountCodes[NGAS CODE],0)))</f>
        <v>2020103001</v>
      </c>
      <c r="N35" s="143" t="s">
        <v>378</v>
      </c>
      <c r="O35" s="162">
        <v>1588.98</v>
      </c>
      <c r="P35" s="162"/>
      <c r="Q35" s="149"/>
      <c r="R35" s="146" t="s">
        <v>841</v>
      </c>
      <c r="S35" s="147">
        <f t="shared" si="1"/>
        <v>26447</v>
      </c>
    </row>
    <row r="36" spans="1:19" ht="30" customHeight="1" x14ac:dyDescent="0.25">
      <c r="A36" s="280">
        <v>45322</v>
      </c>
      <c r="B36" s="280">
        <v>45320</v>
      </c>
      <c r="C36" s="141" t="s">
        <v>830</v>
      </c>
      <c r="D36" s="141" t="s">
        <v>821</v>
      </c>
      <c r="E36" s="142" t="s">
        <v>829</v>
      </c>
      <c r="F36" s="142" t="s">
        <v>795</v>
      </c>
      <c r="G36" s="142" t="s">
        <v>796</v>
      </c>
      <c r="H36" s="142"/>
      <c r="I36" s="143">
        <f t="shared" si="0"/>
        <v>3</v>
      </c>
      <c r="J36" s="144" t="s">
        <v>800</v>
      </c>
      <c r="K36" s="144" t="s">
        <v>828</v>
      </c>
      <c r="L36" s="148" t="str">
        <f>IF(N36=0,0,(INDEX(AccountCodes[ACCOUNT NAME],MATCH(M36,AccountCodes[PPSAS CODE],0))))</f>
        <v>Cash in Bank-Local Currency, Current Account F.O</v>
      </c>
      <c r="M36" s="145">
        <f>IF(N36=0,"",INDEX(AccountCodes[PPSAS CODE],MATCH(N36,AccountCodes[NGAS CODE],0)))</f>
        <v>1010202025</v>
      </c>
      <c r="N36" s="143" t="s">
        <v>797</v>
      </c>
      <c r="O36" s="162"/>
      <c r="P36" s="162">
        <v>1888.98</v>
      </c>
      <c r="Q36" s="149"/>
      <c r="R36" s="146"/>
      <c r="S36" s="147">
        <f t="shared" si="1"/>
        <v>24558.02</v>
      </c>
    </row>
    <row r="37" spans="1:19" ht="30" customHeight="1" x14ac:dyDescent="0.25">
      <c r="A37" s="280">
        <v>45322</v>
      </c>
      <c r="B37" s="280">
        <v>45320</v>
      </c>
      <c r="C37" s="141" t="s">
        <v>831</v>
      </c>
      <c r="D37" s="141" t="s">
        <v>821</v>
      </c>
      <c r="E37" s="142" t="s">
        <v>832</v>
      </c>
      <c r="F37" s="142" t="s">
        <v>795</v>
      </c>
      <c r="G37" s="142" t="s">
        <v>796</v>
      </c>
      <c r="H37" s="142"/>
      <c r="I37" s="143">
        <f t="shared" si="0"/>
        <v>1</v>
      </c>
      <c r="J37" s="144" t="s">
        <v>800</v>
      </c>
      <c r="K37" s="144" t="s">
        <v>833</v>
      </c>
      <c r="L37" s="148" t="str">
        <f>IF(N37=0,0,(INDEX(AccountCodes[ACCOUNT NAME],MATCH(M37,AccountCodes[PPSAS CODE],0))))</f>
        <v>Due to Pag-IBIG - Pag-IBIG 2</v>
      </c>
      <c r="M37" s="145">
        <f>IF(N37=0,"",INDEX(AccountCodes[PPSAS CODE],MATCH(N37,AccountCodes[NGAS CODE],0)))</f>
        <v>2020103005</v>
      </c>
      <c r="N37" s="143" t="s">
        <v>672</v>
      </c>
      <c r="O37" s="162">
        <v>4000</v>
      </c>
      <c r="P37" s="162"/>
      <c r="Q37" s="149"/>
      <c r="R37" s="146" t="s">
        <v>841</v>
      </c>
      <c r="S37" s="147">
        <f t="shared" si="1"/>
        <v>28558.02</v>
      </c>
    </row>
    <row r="38" spans="1:19" ht="30" customHeight="1" x14ac:dyDescent="0.25">
      <c r="A38" s="280">
        <v>45322</v>
      </c>
      <c r="B38" s="280">
        <v>45320</v>
      </c>
      <c r="C38" s="141" t="s">
        <v>831</v>
      </c>
      <c r="D38" s="141" t="s">
        <v>821</v>
      </c>
      <c r="E38" s="142" t="s">
        <v>832</v>
      </c>
      <c r="F38" s="142" t="s">
        <v>795</v>
      </c>
      <c r="G38" s="142" t="s">
        <v>796</v>
      </c>
      <c r="H38" s="142"/>
      <c r="I38" s="143">
        <f t="shared" si="0"/>
        <v>2</v>
      </c>
      <c r="J38" s="144" t="s">
        <v>800</v>
      </c>
      <c r="K38" s="144" t="s">
        <v>833</v>
      </c>
      <c r="L38" s="148" t="str">
        <f>IF(N38=0,0,(INDEX(AccountCodes[ACCOUNT NAME],MATCH(M38,AccountCodes[PPSAS CODE],0))))</f>
        <v>Cash in Bank-Local Currency, Current Account F.O</v>
      </c>
      <c r="M38" s="145">
        <f>IF(N38=0,"",INDEX(AccountCodes[PPSAS CODE],MATCH(N38,AccountCodes[NGAS CODE],0)))</f>
        <v>1010202025</v>
      </c>
      <c r="N38" s="143" t="s">
        <v>797</v>
      </c>
      <c r="O38" s="162"/>
      <c r="P38" s="162">
        <v>4000</v>
      </c>
      <c r="Q38" s="149"/>
      <c r="R38" s="146"/>
      <c r="S38" s="147">
        <f t="shared" si="1"/>
        <v>24558.02</v>
      </c>
    </row>
    <row r="39" spans="1:19" ht="30" customHeight="1" x14ac:dyDescent="0.25">
      <c r="A39" s="280">
        <v>45322</v>
      </c>
      <c r="B39" s="280">
        <v>45320</v>
      </c>
      <c r="C39" s="141" t="s">
        <v>836</v>
      </c>
      <c r="D39" s="141" t="s">
        <v>821</v>
      </c>
      <c r="E39" s="142" t="s">
        <v>835</v>
      </c>
      <c r="F39" s="142" t="s">
        <v>795</v>
      </c>
      <c r="G39" s="142" t="s">
        <v>796</v>
      </c>
      <c r="H39" s="142"/>
      <c r="I39" s="143">
        <f t="shared" si="0"/>
        <v>1</v>
      </c>
      <c r="J39" s="144" t="s">
        <v>800</v>
      </c>
      <c r="K39" s="144" t="s">
        <v>834</v>
      </c>
      <c r="L39" s="148" t="str">
        <f>IF(N39=0,0,(INDEX(AccountCodes[ACCOUNT NAME],MATCH(M39,AccountCodes[PPSAS CODE],0))))</f>
        <v>Due to Pag-IBIG - Pag-IBIG Multi-Purpose Loan</v>
      </c>
      <c r="M39" s="145">
        <f>IF(N39=0,"",INDEX(AccountCodes[PPSAS CODE],MATCH(N39,AccountCodes[NGAS CODE],0)))</f>
        <v>2020103002</v>
      </c>
      <c r="N39" s="143" t="s">
        <v>379</v>
      </c>
      <c r="O39" s="162">
        <v>1635.3</v>
      </c>
      <c r="P39" s="162"/>
      <c r="Q39" s="149"/>
      <c r="R39" s="146"/>
      <c r="S39" s="147">
        <f t="shared" si="1"/>
        <v>26193.32</v>
      </c>
    </row>
    <row r="40" spans="1:19" ht="30" customHeight="1" x14ac:dyDescent="0.25">
      <c r="A40" s="280">
        <v>45322</v>
      </c>
      <c r="B40" s="280">
        <v>45320</v>
      </c>
      <c r="C40" s="141" t="s">
        <v>836</v>
      </c>
      <c r="D40" s="141" t="s">
        <v>821</v>
      </c>
      <c r="E40" s="142" t="s">
        <v>835</v>
      </c>
      <c r="F40" s="142" t="s">
        <v>795</v>
      </c>
      <c r="G40" s="142" t="s">
        <v>796</v>
      </c>
      <c r="H40" s="142"/>
      <c r="I40" s="143">
        <f t="shared" si="0"/>
        <v>2</v>
      </c>
      <c r="J40" s="144" t="s">
        <v>800</v>
      </c>
      <c r="K40" s="144" t="s">
        <v>834</v>
      </c>
      <c r="L40" s="148" t="str">
        <f>IF(N40=0,0,(INDEX(AccountCodes[ACCOUNT NAME],MATCH(M40,AccountCodes[PPSAS CODE],0))))</f>
        <v>Cash in Bank-Local Currency, Current Account F.O</v>
      </c>
      <c r="M40" s="145">
        <f>IF(N40=0,"",INDEX(AccountCodes[PPSAS CODE],MATCH(N40,AccountCodes[NGAS CODE],0)))</f>
        <v>1010202025</v>
      </c>
      <c r="N40" s="143" t="s">
        <v>797</v>
      </c>
      <c r="O40" s="162"/>
      <c r="P40" s="162">
        <v>1635.3</v>
      </c>
      <c r="Q40" s="149"/>
      <c r="R40" s="146"/>
      <c r="S40" s="147">
        <f t="shared" si="1"/>
        <v>24558.02</v>
      </c>
    </row>
    <row r="41" spans="1:19" ht="30" customHeight="1" x14ac:dyDescent="0.25">
      <c r="A41" s="280">
        <v>45322</v>
      </c>
      <c r="B41" s="280">
        <v>45320</v>
      </c>
      <c r="C41" s="141" t="s">
        <v>838</v>
      </c>
      <c r="D41" s="141" t="s">
        <v>821</v>
      </c>
      <c r="E41" s="142" t="s">
        <v>839</v>
      </c>
      <c r="F41" s="142" t="s">
        <v>795</v>
      </c>
      <c r="G41" s="142" t="s">
        <v>796</v>
      </c>
      <c r="H41" s="142"/>
      <c r="I41" s="143">
        <f t="shared" si="0"/>
        <v>1</v>
      </c>
      <c r="J41" s="144" t="s">
        <v>802</v>
      </c>
      <c r="K41" s="144" t="s">
        <v>840</v>
      </c>
      <c r="L41" s="148" t="str">
        <f>IF(N41=0,0,(INDEX(AccountCodes[ACCOUNT NAME],MATCH(M41,AccountCodes[PPSAS CODE],0))))</f>
        <v>Due to BIR- Compensation</v>
      </c>
      <c r="M41" s="145">
        <f>IF(N41=0,"",INDEX(AccountCodes[PPSAS CODE],MATCH(N41,AccountCodes[NGAS CODE],0)))</f>
        <v>2020101001</v>
      </c>
      <c r="N41" s="143" t="s">
        <v>812</v>
      </c>
      <c r="O41" s="162">
        <v>1330.76</v>
      </c>
      <c r="P41" s="162"/>
      <c r="Q41" s="149"/>
      <c r="R41" s="146" t="s">
        <v>841</v>
      </c>
      <c r="S41" s="147">
        <f t="shared" si="1"/>
        <v>25888.78</v>
      </c>
    </row>
    <row r="42" spans="1:19" ht="30" customHeight="1" x14ac:dyDescent="0.25">
      <c r="A42" s="280">
        <v>45322</v>
      </c>
      <c r="B42" s="280">
        <v>45320</v>
      </c>
      <c r="C42" s="141" t="s">
        <v>838</v>
      </c>
      <c r="D42" s="141" t="s">
        <v>821</v>
      </c>
      <c r="E42" s="142" t="s">
        <v>839</v>
      </c>
      <c r="F42" s="142" t="s">
        <v>795</v>
      </c>
      <c r="G42" s="142" t="s">
        <v>796</v>
      </c>
      <c r="H42" s="142"/>
      <c r="I42" s="143">
        <f t="shared" si="0"/>
        <v>2</v>
      </c>
      <c r="J42" s="144" t="s">
        <v>802</v>
      </c>
      <c r="K42" s="144" t="s">
        <v>840</v>
      </c>
      <c r="L42" s="148" t="str">
        <f>IF(N42=0,0,(INDEX(AccountCodes[ACCOUNT NAME],MATCH(M42,AccountCodes[PPSAS CODE],0))))</f>
        <v>Cash in Bank-Local Currency, Current Account F.O</v>
      </c>
      <c r="M42" s="145">
        <f>IF(N42=0,"",INDEX(AccountCodes[PPSAS CODE],MATCH(N42,AccountCodes[NGAS CODE],0)))</f>
        <v>1010202025</v>
      </c>
      <c r="N42" s="143" t="s">
        <v>797</v>
      </c>
      <c r="O42" s="162"/>
      <c r="P42" s="162">
        <v>1330.76</v>
      </c>
      <c r="Q42" s="149"/>
      <c r="R42" s="146"/>
      <c r="S42" s="147">
        <f t="shared" si="1"/>
        <v>24558.02</v>
      </c>
    </row>
    <row r="43" spans="1:19" ht="30" customHeight="1" x14ac:dyDescent="0.25">
      <c r="A43" s="280">
        <v>45322</v>
      </c>
      <c r="B43" s="280">
        <v>45320</v>
      </c>
      <c r="C43" s="142" t="s">
        <v>837</v>
      </c>
      <c r="D43" s="141" t="s">
        <v>821</v>
      </c>
      <c r="E43" s="142"/>
      <c r="F43" s="142" t="s">
        <v>795</v>
      </c>
      <c r="G43" s="142" t="s">
        <v>796</v>
      </c>
      <c r="H43" s="142"/>
      <c r="I43" s="143">
        <f t="shared" si="0"/>
        <v>1</v>
      </c>
      <c r="J43" s="144" t="s">
        <v>803</v>
      </c>
      <c r="K43" s="144" t="s">
        <v>842</v>
      </c>
      <c r="L43" s="148" t="s">
        <v>493</v>
      </c>
      <c r="M43" s="145">
        <f>IF(N43=0,"",INDEX(AccountCodes[PPSAS CODE],MATCH(N43,AccountCodes[NGAS CODE],0)))</f>
        <v>5010303000</v>
      </c>
      <c r="N43" s="143">
        <v>733</v>
      </c>
      <c r="O43" s="162">
        <v>1986.22</v>
      </c>
      <c r="P43" s="162"/>
      <c r="Q43" s="149"/>
      <c r="R43" s="146" t="s">
        <v>841</v>
      </c>
      <c r="S43" s="147">
        <f t="shared" si="1"/>
        <v>26544.240000000002</v>
      </c>
    </row>
    <row r="44" spans="1:19" ht="30" customHeight="1" x14ac:dyDescent="0.25">
      <c r="A44" s="280">
        <v>45322</v>
      </c>
      <c r="B44" s="280">
        <v>45320</v>
      </c>
      <c r="C44" s="142" t="s">
        <v>837</v>
      </c>
      <c r="D44" s="141" t="s">
        <v>821</v>
      </c>
      <c r="E44" s="142"/>
      <c r="F44" s="142" t="s">
        <v>795</v>
      </c>
      <c r="G44" s="142" t="s">
        <v>796</v>
      </c>
      <c r="H44" s="142"/>
      <c r="I44" s="143">
        <f t="shared" si="0"/>
        <v>2</v>
      </c>
      <c r="J44" s="144" t="s">
        <v>803</v>
      </c>
      <c r="K44" s="144" t="s">
        <v>842</v>
      </c>
      <c r="L44" s="148" t="s">
        <v>453</v>
      </c>
      <c r="M44" s="145">
        <f>IF(N44=0,"",INDEX(AccountCodes[PPSAS CODE],MATCH(N44,AccountCodes[NGAS CODE],0)))</f>
        <v>2020104000</v>
      </c>
      <c r="N44" s="143">
        <v>415</v>
      </c>
      <c r="O44" s="162">
        <v>1986.23</v>
      </c>
      <c r="P44" s="162"/>
      <c r="Q44" s="149"/>
      <c r="R44" s="146"/>
      <c r="S44" s="147">
        <f t="shared" si="1"/>
        <v>28530.47</v>
      </c>
    </row>
    <row r="45" spans="1:19" ht="30" customHeight="1" x14ac:dyDescent="0.25">
      <c r="A45" s="280">
        <v>45322</v>
      </c>
      <c r="B45" s="280">
        <v>45320</v>
      </c>
      <c r="C45" s="142" t="s">
        <v>837</v>
      </c>
      <c r="D45" s="141" t="s">
        <v>821</v>
      </c>
      <c r="E45" s="142"/>
      <c r="F45" s="142" t="s">
        <v>795</v>
      </c>
      <c r="G45" s="142" t="s">
        <v>796</v>
      </c>
      <c r="H45" s="142"/>
      <c r="I45" s="143">
        <f t="shared" si="0"/>
        <v>3</v>
      </c>
      <c r="J45" s="144" t="s">
        <v>803</v>
      </c>
      <c r="K45" s="144" t="s">
        <v>842</v>
      </c>
      <c r="L45" s="148" t="s">
        <v>729</v>
      </c>
      <c r="M45" s="145">
        <f>IF(N45=0,"",INDEX(AccountCodes[PPSAS CODE],MATCH(N45,AccountCodes[NGAS CODE],0)))</f>
        <v>1010202025</v>
      </c>
      <c r="N45" s="143" t="s">
        <v>797</v>
      </c>
      <c r="O45" s="162"/>
      <c r="P45" s="162">
        <v>3972.45</v>
      </c>
      <c r="Q45" s="149"/>
      <c r="R45" s="146"/>
      <c r="S45" s="147">
        <f t="shared" si="1"/>
        <v>24558.02</v>
      </c>
    </row>
    <row r="46" spans="1:19" ht="30" customHeight="1" x14ac:dyDescent="0.25">
      <c r="A46" s="280">
        <v>45322</v>
      </c>
      <c r="B46" s="280">
        <v>45321</v>
      </c>
      <c r="C46" s="142" t="s">
        <v>843</v>
      </c>
      <c r="D46" s="141" t="s">
        <v>821</v>
      </c>
      <c r="E46" s="142" t="s">
        <v>844</v>
      </c>
      <c r="F46" s="142" t="s">
        <v>795</v>
      </c>
      <c r="G46" s="142" t="s">
        <v>796</v>
      </c>
      <c r="H46" s="142"/>
      <c r="I46" s="143">
        <f t="shared" si="0"/>
        <v>1</v>
      </c>
      <c r="J46" s="144" t="s">
        <v>845</v>
      </c>
      <c r="K46" s="144" t="s">
        <v>816</v>
      </c>
      <c r="L46" s="148" t="str">
        <f>IF(N46=0,0,(INDEX(AccountCodes[ACCOUNT NAME],MATCH(M46,AccountCodes[PPSAS CODE],0))))</f>
        <v>Cash in Bank-Local Currency, Current Account F.O</v>
      </c>
      <c r="M46" s="145">
        <f>IF(N46=0,"",INDEX(AccountCodes[PPSAS CODE],MATCH(N46,AccountCodes[NGAS CODE],0)))</f>
        <v>1010202025</v>
      </c>
      <c r="N46" s="143" t="s">
        <v>797</v>
      </c>
      <c r="O46" s="162"/>
      <c r="P46" s="162">
        <v>24558.02</v>
      </c>
      <c r="Q46" s="149"/>
      <c r="R46" s="146"/>
      <c r="S46" s="147">
        <f t="shared" si="1"/>
        <v>0</v>
      </c>
    </row>
    <row r="47" spans="1:19" ht="30" customHeight="1" x14ac:dyDescent="0.25">
      <c r="A47" s="269"/>
      <c r="B47" s="271"/>
      <c r="C47" s="270"/>
      <c r="D47" s="270"/>
      <c r="E47" s="270"/>
      <c r="F47" s="270"/>
      <c r="G47" s="270"/>
      <c r="H47" s="270"/>
      <c r="I47" s="271"/>
      <c r="J47" s="272"/>
      <c r="K47" s="273"/>
      <c r="L47" s="274"/>
      <c r="M47" s="275"/>
      <c r="N47" s="271"/>
      <c r="O47" s="278">
        <f>SUBTOTAL(109,Data[Debit])</f>
        <v>109672.28</v>
      </c>
      <c r="P47" s="278">
        <f>SUBTOTAL(109,Data[Credit])</f>
        <v>109672.28</v>
      </c>
      <c r="Q47" s="276"/>
      <c r="R47" s="276"/>
      <c r="S47" s="277"/>
    </row>
    <row r="48" spans="1:19" ht="30" customHeight="1" x14ac:dyDescent="0.25">
      <c r="A48" s="163"/>
      <c r="B48" s="165"/>
      <c r="C48" s="164"/>
      <c r="D48" s="164"/>
      <c r="E48" s="164"/>
      <c r="F48" s="164"/>
      <c r="G48" s="164"/>
      <c r="H48" s="164"/>
      <c r="I48" s="165"/>
      <c r="J48" s="166"/>
      <c r="K48" s="166"/>
      <c r="L48" s="191"/>
      <c r="M48" s="192"/>
      <c r="N48" s="165"/>
      <c r="O48" s="193"/>
      <c r="P48" s="193"/>
      <c r="Q48" s="194"/>
      <c r="R48" s="194"/>
      <c r="S48" s="167"/>
    </row>
    <row r="49" spans="3:19" ht="30" customHeight="1" x14ac:dyDescent="0.25">
      <c r="C49" s="198"/>
      <c r="D49" s="198"/>
      <c r="E49" s="198"/>
      <c r="F49" s="198"/>
      <c r="G49" s="198"/>
      <c r="H49" s="198"/>
      <c r="I49" s="198"/>
      <c r="J49" s="198"/>
      <c r="K49" s="198"/>
      <c r="L49" s="288" t="s">
        <v>790</v>
      </c>
      <c r="M49" s="288"/>
      <c r="N49" s="288"/>
      <c r="O49" s="288"/>
      <c r="P49" s="288"/>
      <c r="Q49" s="288"/>
      <c r="R49" s="288"/>
      <c r="S49" s="198"/>
    </row>
    <row r="50" spans="3:19" ht="30" customHeight="1" x14ac:dyDescent="0.25">
      <c r="C50" s="198"/>
      <c r="D50" s="198"/>
      <c r="E50" s="198"/>
      <c r="F50" s="198"/>
      <c r="G50" s="198"/>
      <c r="H50" s="198"/>
      <c r="I50" s="198"/>
      <c r="J50" s="198"/>
      <c r="K50" s="198"/>
      <c r="L50" s="287" t="s">
        <v>851</v>
      </c>
      <c r="M50" s="287"/>
      <c r="N50" s="287"/>
      <c r="O50" s="287"/>
      <c r="P50" s="287"/>
      <c r="Q50" s="287"/>
      <c r="R50" s="287"/>
      <c r="S50" s="198"/>
    </row>
    <row r="51" spans="3:19" ht="30" customHeight="1" x14ac:dyDescent="0.25">
      <c r="C51" s="198"/>
      <c r="D51" s="198"/>
      <c r="E51" s="198"/>
      <c r="F51" s="198"/>
      <c r="G51" s="198"/>
      <c r="H51" s="198"/>
      <c r="I51" s="198"/>
      <c r="J51" s="198"/>
      <c r="K51" s="198"/>
      <c r="L51" s="287"/>
      <c r="M51" s="287"/>
      <c r="N51" s="287"/>
      <c r="O51" s="287"/>
      <c r="P51" s="287"/>
      <c r="Q51" s="287"/>
      <c r="R51" s="287"/>
      <c r="S51" s="198"/>
    </row>
    <row r="52" spans="3:19" ht="30" customHeight="1" x14ac:dyDescent="0.25">
      <c r="C52" s="198"/>
      <c r="D52" s="198"/>
      <c r="E52" s="198"/>
      <c r="F52" s="198"/>
      <c r="G52" s="198"/>
      <c r="H52" s="198"/>
      <c r="I52" s="198"/>
      <c r="J52" s="198"/>
      <c r="K52" s="198"/>
      <c r="L52" s="287"/>
      <c r="M52" s="287"/>
      <c r="N52" s="287"/>
      <c r="O52" s="287"/>
      <c r="P52" s="287"/>
      <c r="Q52" s="287"/>
      <c r="R52" s="287"/>
      <c r="S52" s="198"/>
    </row>
    <row r="53" spans="3:19" ht="30" customHeight="1" x14ac:dyDescent="0.25">
      <c r="C53" s="198"/>
      <c r="D53" s="198"/>
      <c r="E53" s="198"/>
      <c r="F53" s="198"/>
      <c r="G53" s="198"/>
      <c r="H53" s="198"/>
      <c r="I53" s="198"/>
      <c r="J53" s="198"/>
      <c r="K53" s="198"/>
      <c r="M53" s="198"/>
      <c r="N53" s="198"/>
      <c r="O53" s="211"/>
      <c r="P53" s="212"/>
      <c r="Q53" s="198"/>
      <c r="R53" s="198"/>
      <c r="S53" s="198"/>
    </row>
    <row r="54" spans="3:19" ht="30" customHeight="1" x14ac:dyDescent="0.25">
      <c r="C54" s="198"/>
      <c r="D54" s="198"/>
      <c r="E54" s="198" t="s">
        <v>176</v>
      </c>
      <c r="F54" s="198"/>
      <c r="G54" s="198"/>
      <c r="H54" s="198"/>
      <c r="I54" s="198"/>
      <c r="J54" s="198"/>
      <c r="K54" s="198"/>
      <c r="M54" s="198"/>
      <c r="N54" s="198"/>
      <c r="O54" s="211"/>
      <c r="P54" s="212"/>
      <c r="Q54" s="198"/>
      <c r="R54" s="198"/>
      <c r="S54" s="198"/>
    </row>
    <row r="55" spans="3:19" ht="24.95" customHeight="1" x14ac:dyDescent="0.25">
      <c r="C55" s="198"/>
      <c r="D55" s="198"/>
      <c r="E55" s="198"/>
      <c r="F55" s="198"/>
      <c r="G55" s="198"/>
      <c r="H55" s="198"/>
      <c r="I55" s="198"/>
      <c r="J55" s="198"/>
      <c r="K55" s="198"/>
      <c r="M55" s="198"/>
      <c r="N55" s="198"/>
      <c r="O55" s="211"/>
      <c r="P55" s="212"/>
      <c r="Q55" s="198"/>
      <c r="R55" s="198"/>
      <c r="S55" s="198"/>
    </row>
    <row r="56" spans="3:19" ht="24.95" customHeight="1" x14ac:dyDescent="0.25">
      <c r="C56" s="198"/>
      <c r="D56" s="198"/>
      <c r="E56" s="198"/>
      <c r="F56" s="198"/>
      <c r="G56" s="198"/>
      <c r="H56" s="198"/>
      <c r="I56" s="198"/>
      <c r="J56" s="198"/>
      <c r="K56" s="198"/>
      <c r="M56" s="198"/>
      <c r="N56" s="198"/>
      <c r="O56" s="211"/>
      <c r="P56" s="212"/>
      <c r="Q56" s="198"/>
      <c r="R56" s="198"/>
      <c r="S56" s="198"/>
    </row>
    <row r="57" spans="3:19" s="201" customFormat="1" ht="22.5" x14ac:dyDescent="0.25">
      <c r="C57" s="199"/>
      <c r="D57" s="199"/>
      <c r="E57" s="291" t="s">
        <v>804</v>
      </c>
      <c r="F57" s="291"/>
      <c r="G57" s="291"/>
      <c r="H57" s="291"/>
      <c r="I57" s="291"/>
      <c r="J57" s="291"/>
      <c r="K57" s="168"/>
      <c r="L57" s="289" t="s">
        <v>755</v>
      </c>
      <c r="M57" s="289"/>
      <c r="N57" s="289"/>
      <c r="O57" s="289"/>
      <c r="P57" s="289"/>
      <c r="Q57" s="289"/>
      <c r="R57" s="289"/>
      <c r="S57" s="200"/>
    </row>
    <row r="58" spans="3:19" s="201" customFormat="1" ht="20.25" x14ac:dyDescent="0.25">
      <c r="C58" s="199"/>
      <c r="D58" s="199"/>
      <c r="E58" s="287" t="s">
        <v>805</v>
      </c>
      <c r="F58" s="287"/>
      <c r="G58" s="287"/>
      <c r="H58" s="287"/>
      <c r="I58" s="287"/>
      <c r="J58" s="287"/>
      <c r="K58" s="170"/>
      <c r="L58" s="290" t="s">
        <v>791</v>
      </c>
      <c r="M58" s="290"/>
      <c r="N58" s="290"/>
      <c r="O58" s="290"/>
      <c r="P58" s="290"/>
      <c r="Q58" s="290"/>
      <c r="R58" s="290"/>
      <c r="S58" s="200"/>
    </row>
    <row r="59" spans="3:19" s="201" customFormat="1" ht="20.25" x14ac:dyDescent="0.3">
      <c r="C59" s="199"/>
      <c r="D59" s="199"/>
      <c r="E59" s="199"/>
      <c r="F59" s="202"/>
      <c r="G59" s="203"/>
      <c r="H59" s="203"/>
      <c r="I59" s="170"/>
      <c r="J59" s="170"/>
      <c r="K59" s="170"/>
      <c r="L59" s="283" t="s">
        <v>792</v>
      </c>
      <c r="M59" s="283"/>
      <c r="N59" s="283"/>
      <c r="O59" s="283"/>
      <c r="P59" s="283"/>
      <c r="Q59" s="283"/>
      <c r="R59" s="283"/>
      <c r="S59" s="200"/>
    </row>
    <row r="60" spans="3:19" ht="30" customHeight="1" x14ac:dyDescent="0.25">
      <c r="C60" s="198"/>
      <c r="D60" s="198"/>
      <c r="E60" s="198"/>
      <c r="F60" s="198"/>
      <c r="G60" s="198"/>
      <c r="H60" s="198"/>
      <c r="I60" s="198"/>
      <c r="J60" s="198"/>
      <c r="K60" s="198"/>
      <c r="M60" s="198"/>
      <c r="N60" s="198"/>
      <c r="O60" s="211"/>
      <c r="P60" s="212"/>
      <c r="Q60" s="198"/>
      <c r="R60" s="198"/>
      <c r="S60" s="198"/>
    </row>
    <row r="61" spans="3:19" ht="30" customHeight="1" x14ac:dyDescent="0.25">
      <c r="C61" s="198"/>
      <c r="D61" s="198"/>
      <c r="E61" s="198"/>
      <c r="F61" s="198"/>
      <c r="G61" s="198"/>
      <c r="H61" s="198"/>
      <c r="I61" s="198"/>
      <c r="J61" s="198"/>
      <c r="K61" s="198"/>
      <c r="M61" s="198"/>
      <c r="N61" s="198"/>
      <c r="O61" s="211"/>
      <c r="P61" s="212"/>
      <c r="Q61" s="198"/>
      <c r="R61" s="198"/>
      <c r="S61" s="198"/>
    </row>
    <row r="62" spans="3:19" ht="30" customHeight="1" x14ac:dyDescent="0.25">
      <c r="C62" s="198"/>
      <c r="D62" s="198"/>
      <c r="E62" s="198"/>
      <c r="F62" s="198"/>
      <c r="G62" s="198"/>
      <c r="H62" s="198"/>
      <c r="I62" s="198"/>
      <c r="J62" s="198"/>
      <c r="K62" s="198"/>
      <c r="M62" s="198"/>
      <c r="N62" s="198"/>
      <c r="O62" s="211"/>
      <c r="P62" s="212"/>
      <c r="Q62" s="198"/>
      <c r="R62" s="198"/>
      <c r="S62" s="198"/>
    </row>
  </sheetData>
  <sheetProtection autoFilter="0"/>
  <mergeCells count="11">
    <mergeCell ref="L59:R59"/>
    <mergeCell ref="A10:S10"/>
    <mergeCell ref="A8:S8"/>
    <mergeCell ref="A9:S9"/>
    <mergeCell ref="A1:S1"/>
    <mergeCell ref="L50:R52"/>
    <mergeCell ref="L49:R49"/>
    <mergeCell ref="L57:R57"/>
    <mergeCell ref="L58:R58"/>
    <mergeCell ref="E57:J57"/>
    <mergeCell ref="E58:J58"/>
  </mergeCells>
  <phoneticPr fontId="19" type="noConversion"/>
  <dataValidations count="1">
    <dataValidation type="date" allowBlank="1" showErrorMessage="1" prompt="Input Date Only" sqref="A13:A46 B13:B48" xr:uid="{00000000-0002-0000-0300-000000000000}">
      <formula1>28299</formula1>
      <formula2>401942</formula2>
    </dataValidation>
  </dataValidations>
  <printOptions horizontalCentered="1"/>
  <pageMargins left="0" right="0" top="0.25" bottom="0" header="0.3" footer="0"/>
  <pageSetup paperSize="14" scale="36" fitToHeight="0" orientation="landscape" horizontalDpi="300" verticalDpi="300" r:id="rId1"/>
  <headerFooter alignWithMargins="0">
    <oddFooter>Page &amp;P of &amp;N</oddFooter>
  </headerFooter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T62"/>
  <sheetViews>
    <sheetView showZeros="0" tabSelected="1" view="pageBreakPreview" topLeftCell="E36" zoomScale="90" zoomScaleNormal="90" zoomScaleSheetLayoutView="90" workbookViewId="0">
      <selection activeCell="K41" sqref="K41"/>
    </sheetView>
  </sheetViews>
  <sheetFormatPr defaultColWidth="9" defaultRowHeight="15.75" x14ac:dyDescent="0.25"/>
  <cols>
    <col min="1" max="1" width="10.25" style="83" customWidth="1"/>
    <col min="2" max="3" width="15.625" style="83" customWidth="1"/>
    <col min="4" max="4" width="30.625" style="83" customWidth="1"/>
    <col min="5" max="5" width="80.625" style="82" customWidth="1"/>
    <col min="6" max="8" width="10.25" style="122" customWidth="1"/>
    <col min="9" max="9" width="14.625" style="84" customWidth="1"/>
    <col min="10" max="10" width="14.5" style="83" customWidth="1"/>
    <col min="11" max="11" width="10.625" style="83" customWidth="1"/>
    <col min="12" max="12" width="13.625" style="83" customWidth="1"/>
    <col min="13" max="13" width="10.875" style="83" bestFit="1" customWidth="1"/>
    <col min="14" max="14" width="14.25" style="83" customWidth="1"/>
    <col min="15" max="15" width="15" style="83" customWidth="1"/>
    <col min="16" max="16" width="16.875" style="83" customWidth="1"/>
    <col min="17" max="17" width="16.375" style="83" customWidth="1"/>
    <col min="18" max="16384" width="9" style="83"/>
  </cols>
  <sheetData>
    <row r="1" spans="1:20" ht="15.75" customHeight="1" x14ac:dyDescent="0.25"/>
    <row r="2" spans="1:20" ht="15.75" customHeight="1" x14ac:dyDescent="0.25"/>
    <row r="3" spans="1:20" ht="15.75" customHeight="1" x14ac:dyDescent="0.25"/>
    <row r="4" spans="1:20" ht="15.75" customHeight="1" x14ac:dyDescent="0.25"/>
    <row r="5" spans="1:20" ht="15.75" customHeight="1" x14ac:dyDescent="0.3">
      <c r="A5" s="303"/>
      <c r="B5" s="303"/>
      <c r="C5" s="303"/>
      <c r="D5" s="303"/>
      <c r="E5" s="303"/>
      <c r="F5" s="303"/>
      <c r="G5" s="303"/>
      <c r="H5" s="303"/>
      <c r="I5" s="303"/>
      <c r="J5" s="303"/>
      <c r="K5" s="303"/>
      <c r="L5" s="303"/>
      <c r="M5" s="303"/>
      <c r="N5" s="303"/>
      <c r="O5" s="303"/>
      <c r="P5" s="303"/>
      <c r="Q5" s="303"/>
      <c r="R5" s="134"/>
      <c r="S5" s="134"/>
      <c r="T5" s="134"/>
    </row>
    <row r="6" spans="1:20" ht="15.75" customHeight="1" x14ac:dyDescent="0.3">
      <c r="A6" s="304"/>
      <c r="B6" s="304"/>
      <c r="C6" s="304"/>
      <c r="D6" s="304"/>
      <c r="E6" s="304"/>
      <c r="F6" s="304"/>
      <c r="G6" s="304"/>
      <c r="H6" s="304"/>
      <c r="I6" s="304"/>
      <c r="J6" s="304"/>
      <c r="K6" s="304"/>
      <c r="L6" s="304"/>
      <c r="M6" s="304"/>
      <c r="N6" s="304"/>
      <c r="O6" s="304"/>
      <c r="P6" s="304"/>
      <c r="Q6" s="304"/>
      <c r="R6" s="133"/>
      <c r="S6" s="133"/>
      <c r="T6" s="133"/>
    </row>
    <row r="7" spans="1:20" ht="15.75" customHeight="1" x14ac:dyDescent="0.3">
      <c r="A7" s="304"/>
      <c r="B7" s="304"/>
      <c r="C7" s="304"/>
      <c r="D7" s="304"/>
      <c r="E7" s="304"/>
      <c r="F7" s="304"/>
      <c r="G7" s="304"/>
      <c r="H7" s="304"/>
      <c r="I7" s="304"/>
      <c r="J7" s="304"/>
      <c r="K7" s="304"/>
      <c r="L7" s="304"/>
      <c r="M7" s="304"/>
      <c r="N7" s="304"/>
      <c r="O7" s="304"/>
      <c r="P7" s="304"/>
      <c r="Q7" s="304"/>
      <c r="R7" s="133"/>
      <c r="S7" s="133"/>
      <c r="T7" s="133"/>
    </row>
    <row r="8" spans="1:20" s="150" customFormat="1" ht="15.75" customHeight="1" x14ac:dyDescent="0.25">
      <c r="F8" s="151"/>
      <c r="G8" s="151"/>
      <c r="H8" s="151"/>
      <c r="I8" s="152"/>
    </row>
    <row r="9" spans="1:20" s="150" customFormat="1" ht="15.75" hidden="1" customHeight="1" x14ac:dyDescent="0.25">
      <c r="F9" s="151"/>
      <c r="G9" s="151"/>
      <c r="H9" s="151"/>
      <c r="I9" s="152"/>
    </row>
    <row r="10" spans="1:20" s="150" customFormat="1" ht="15.75" hidden="1" customHeight="1" x14ac:dyDescent="0.25">
      <c r="F10" s="151"/>
      <c r="G10" s="151"/>
      <c r="H10" s="151"/>
      <c r="I10" s="152"/>
    </row>
    <row r="11" spans="1:20" s="150" customFormat="1" hidden="1" x14ac:dyDescent="0.25">
      <c r="F11" s="151"/>
      <c r="G11" s="151"/>
      <c r="H11" s="151"/>
      <c r="I11" s="152"/>
    </row>
    <row r="12" spans="1:20" s="150" customFormat="1" ht="22.5" x14ac:dyDescent="0.25">
      <c r="A12" s="305" t="s">
        <v>197</v>
      </c>
      <c r="B12" s="305"/>
      <c r="C12" s="305"/>
      <c r="D12" s="305"/>
      <c r="E12" s="305"/>
      <c r="F12" s="305"/>
      <c r="G12" s="305"/>
      <c r="H12" s="305"/>
      <c r="I12" s="305"/>
      <c r="J12" s="305"/>
      <c r="K12" s="305"/>
      <c r="L12" s="305"/>
      <c r="M12" s="305"/>
      <c r="N12" s="305"/>
      <c r="O12" s="305"/>
      <c r="P12" s="305"/>
      <c r="Q12" s="305"/>
    </row>
    <row r="13" spans="1:20" s="187" customFormat="1" ht="33" customHeight="1" x14ac:dyDescent="0.25">
      <c r="A13" s="323">
        <f>Account!G2</f>
        <v>45322</v>
      </c>
      <c r="B13" s="323"/>
      <c r="C13" s="323"/>
      <c r="D13" s="323"/>
      <c r="E13" s="323"/>
      <c r="F13" s="323"/>
      <c r="G13" s="323"/>
      <c r="H13" s="323"/>
      <c r="I13" s="323"/>
      <c r="J13" s="323"/>
      <c r="K13" s="323"/>
      <c r="L13" s="323"/>
      <c r="M13" s="323"/>
      <c r="N13" s="323"/>
      <c r="O13" s="323"/>
      <c r="P13" s="323"/>
      <c r="Q13" s="323"/>
    </row>
    <row r="14" spans="1:20" s="150" customFormat="1" ht="20.25" x14ac:dyDescent="0.25">
      <c r="A14" s="188" t="s">
        <v>167</v>
      </c>
      <c r="B14" s="189" t="str">
        <f>Account!G3</f>
        <v>NIA PANGASINAN IMO</v>
      </c>
      <c r="C14" s="176"/>
      <c r="F14" s="151"/>
      <c r="G14" s="151"/>
      <c r="H14" s="151"/>
      <c r="I14" s="152"/>
      <c r="K14" s="151"/>
      <c r="L14" s="151"/>
      <c r="M14" s="151"/>
      <c r="N14" s="151"/>
    </row>
    <row r="15" spans="1:20" s="150" customFormat="1" ht="20.25" x14ac:dyDescent="0.25">
      <c r="A15" s="190" t="s">
        <v>194</v>
      </c>
      <c r="B15" s="189" t="str">
        <f>Account!$G$1</f>
        <v>Fund 501 CARP (LBP Account # 0112-1157-30)</v>
      </c>
      <c r="C15" s="176"/>
      <c r="F15" s="151"/>
      <c r="G15" s="151"/>
      <c r="H15" s="151"/>
      <c r="I15" s="152"/>
      <c r="K15" s="151"/>
      <c r="L15" s="151"/>
      <c r="M15" s="151"/>
      <c r="N15" s="151"/>
    </row>
    <row r="16" spans="1:20" s="150" customFormat="1" ht="21" customHeight="1" thickBot="1" x14ac:dyDescent="0.3">
      <c r="F16" s="151"/>
      <c r="G16" s="151"/>
      <c r="H16" s="151"/>
      <c r="I16" s="152"/>
    </row>
    <row r="17" spans="1:17" s="150" customFormat="1" ht="16.5" customHeight="1" x14ac:dyDescent="0.25">
      <c r="A17" s="314" t="s">
        <v>173</v>
      </c>
      <c r="B17" s="316" t="s">
        <v>263</v>
      </c>
      <c r="C17" s="293" t="s">
        <v>263</v>
      </c>
      <c r="D17" s="318" t="s">
        <v>214</v>
      </c>
      <c r="E17" s="318" t="s">
        <v>152</v>
      </c>
      <c r="F17" s="306" t="s">
        <v>698</v>
      </c>
      <c r="G17" s="307"/>
      <c r="H17" s="308"/>
      <c r="I17" s="320" t="s">
        <v>195</v>
      </c>
      <c r="J17" s="324" t="s">
        <v>109</v>
      </c>
      <c r="K17" s="325"/>
      <c r="L17" s="325"/>
      <c r="M17" s="325"/>
      <c r="N17" s="326"/>
      <c r="O17" s="314" t="s">
        <v>110</v>
      </c>
      <c r="P17" s="312"/>
      <c r="Q17" s="312" t="s">
        <v>205</v>
      </c>
    </row>
    <row r="18" spans="1:17" s="150" customFormat="1" x14ac:dyDescent="0.25">
      <c r="A18" s="315"/>
      <c r="B18" s="317"/>
      <c r="C18" s="294"/>
      <c r="D18" s="319"/>
      <c r="E18" s="319"/>
      <c r="F18" s="309"/>
      <c r="G18" s="310"/>
      <c r="H18" s="311"/>
      <c r="I18" s="321"/>
      <c r="J18" s="327" t="s">
        <v>211</v>
      </c>
      <c r="K18" s="328"/>
      <c r="L18" s="329"/>
      <c r="M18" s="319" t="s">
        <v>174</v>
      </c>
      <c r="N18" s="313"/>
      <c r="O18" s="227"/>
      <c r="P18" s="228" t="s">
        <v>262</v>
      </c>
      <c r="Q18" s="313"/>
    </row>
    <row r="19" spans="1:17" s="150" customFormat="1" ht="47.25" x14ac:dyDescent="0.25">
      <c r="A19" s="315"/>
      <c r="B19" s="317"/>
      <c r="C19" s="294"/>
      <c r="D19" s="319"/>
      <c r="E19" s="319"/>
      <c r="F19" s="229" t="s">
        <v>700</v>
      </c>
      <c r="G19" s="229" t="s">
        <v>699</v>
      </c>
      <c r="H19" s="229" t="s">
        <v>1</v>
      </c>
      <c r="I19" s="322"/>
      <c r="J19" s="224" t="s">
        <v>175</v>
      </c>
      <c r="K19" s="230" t="s">
        <v>196</v>
      </c>
      <c r="L19" s="225" t="s">
        <v>135</v>
      </c>
      <c r="M19" s="225" t="s">
        <v>175</v>
      </c>
      <c r="N19" s="226" t="s">
        <v>164</v>
      </c>
      <c r="O19" s="224" t="s">
        <v>175</v>
      </c>
      <c r="P19" s="231" t="s">
        <v>261</v>
      </c>
      <c r="Q19" s="313"/>
    </row>
    <row r="20" spans="1:17" s="150" customFormat="1" ht="20.100000000000001" customHeight="1" x14ac:dyDescent="0.25">
      <c r="A20" s="232"/>
      <c r="B20" s="233"/>
      <c r="C20" s="234"/>
      <c r="D20" s="296">
        <f>Account!G2</f>
        <v>45322</v>
      </c>
      <c r="E20" s="297"/>
      <c r="F20" s="235"/>
      <c r="G20" s="236"/>
      <c r="H20" s="236"/>
      <c r="I20" s="237"/>
      <c r="J20" s="238"/>
      <c r="K20" s="239"/>
      <c r="L20" s="240">
        <v>6153315.3499999996</v>
      </c>
      <c r="M20" s="241"/>
      <c r="N20" s="237"/>
      <c r="O20" s="238"/>
      <c r="P20" s="237"/>
      <c r="Q20" s="242"/>
    </row>
    <row r="21" spans="1:17" s="150" customFormat="1" ht="20.100000000000001" customHeight="1" x14ac:dyDescent="0.25">
      <c r="A21" s="232"/>
      <c r="B21" s="233"/>
      <c r="C21" s="243"/>
      <c r="D21" s="244" t="s">
        <v>195</v>
      </c>
      <c r="E21" s="245"/>
      <c r="F21" s="160"/>
      <c r="G21" s="160"/>
      <c r="H21" s="160"/>
      <c r="I21" s="246">
        <f>'Breakdown of Deposits'!D10</f>
        <v>14308235.939999999</v>
      </c>
      <c r="J21" s="238"/>
      <c r="K21" s="239"/>
      <c r="L21" s="247">
        <f>L20+I21-K21</f>
        <v>20461551.289999999</v>
      </c>
      <c r="M21" s="241"/>
      <c r="N21" s="237"/>
      <c r="O21" s="238"/>
      <c r="P21" s="237"/>
      <c r="Q21" s="242"/>
    </row>
    <row r="22" spans="1:17" s="150" customFormat="1" ht="50.1" customHeight="1" x14ac:dyDescent="0.25">
      <c r="A22" s="232">
        <f t="array" ref="A22">IF(B22=0,0,(INDEX(Data!$B$13:$B$46,MATCH(B22,Data!$C$13:$C$46,0))))</f>
        <v>45309</v>
      </c>
      <c r="B22" s="233" t="s">
        <v>817</v>
      </c>
      <c r="C22" s="248" t="str">
        <f t="shared" ref="C22:C39" si="0">IF(B22=0,C21,B22)</f>
        <v>1799841</v>
      </c>
      <c r="D22" s="222" t="str">
        <f t="array" ref="D22">IF(B22=0,0,(INDEX(Data!$J$13:$J$46,MATCH(B22,Data!$C$13:$C$46,0))))</f>
        <v xml:space="preserve">Jonalyn A. Julian </v>
      </c>
      <c r="E22" s="222" t="str">
        <f t="array" ref="E22">IF(B22=0,0,(INDEX(Data!$K$13:$K$46,MATCH(B22,Data!$C$13:$C$46,0))))</f>
        <v>Travelling expenses incurred during the activities conducted for the period October 17, 2023, November 15-17, 2023, November 20-24, 2023 and December 7, 2023</v>
      </c>
      <c r="F22" s="160">
        <v>2</v>
      </c>
      <c r="G22" s="160"/>
      <c r="H22" s="160">
        <v>1</v>
      </c>
      <c r="I22" s="237"/>
      <c r="J22" s="249">
        <f t="array" ref="J22">IF(F22=0,0,(INDEX(Data[PPSAS Code],MATCH(C22&amp;F22,Data[Check Number]&amp;Data[Series],0))))</f>
        <v>1010202025</v>
      </c>
      <c r="K22" s="239">
        <f t="array" ref="K22">SUM(IF((Data[Check Number]=C22)*(Data[PPSAS Code]=(J22)),Data[Credit]))</f>
        <v>5976</v>
      </c>
      <c r="L22" s="247">
        <f>L21+I22-K22</f>
        <v>20455575.289999999</v>
      </c>
      <c r="M22" s="256">
        <f t="array" ref="M22">IF(G22=0,0,(INDEX(Data[PPSAS Code],MATCH(C22&amp;G22,Data[Check Number]&amp;Data[Series],0))))</f>
        <v>0</v>
      </c>
      <c r="N22" s="237">
        <f t="array" ref="N22">SUM(IF((Data[Check Number]=C22)*(Data[PPSAS Code]=(M22)),Data[Credit]))</f>
        <v>0</v>
      </c>
      <c r="O22" s="249">
        <f t="array" ref="O22">IF(H22=0,0,(INDEX(Data[PPSAS Code],MATCH(C22&amp;H22,Data[Check Number]&amp;Data[Series],0))))</f>
        <v>2010101000</v>
      </c>
      <c r="P22" s="237">
        <f t="array" ref="P22">SUM(IF((Data[Check Number]=$C22)*(Data[PPSAS Code]=$O22),Data[Debit]))</f>
        <v>5976</v>
      </c>
      <c r="Q22" s="250">
        <f>Q21+(P22)-(K22+N22)</f>
        <v>0</v>
      </c>
    </row>
    <row r="23" spans="1:17" s="150" customFormat="1" ht="50.1" customHeight="1" x14ac:dyDescent="0.25">
      <c r="A23" s="232">
        <f t="array" ref="A23">IF(B23=0,0,(INDEX(Data!$B$13:$B$46,MATCH(B23,Data!$C$13:$C$46,0))))</f>
        <v>45313</v>
      </c>
      <c r="B23" s="233" t="s">
        <v>818</v>
      </c>
      <c r="C23" s="248" t="str">
        <f t="shared" si="0"/>
        <v>DM-PAYROLL-2024-01-0001</v>
      </c>
      <c r="D23" s="222" t="str">
        <f t="array" ref="D23">IF(B23=0,0,(INDEX(Data!$J$13:$J$46,MATCH(B23,Data!$C$13:$C$46,0))))</f>
        <v>Emerson A. Delos Santos &amp; 1 other</v>
      </c>
      <c r="E23" s="222" t="str">
        <f t="array" ref="E23">IF(B23=0,0,(INDEX(Data!$K$13:$K$46,MATCH(B23,Data!$C$13:$C$46,0))))</f>
        <v>Payment of Salaries and Allowances of Emerson A. Delos Santos &amp; 1 other of NIA Pangasinan IMO (CARP) for the periof of January 1-31, 2024</v>
      </c>
      <c r="F23" s="160"/>
      <c r="G23" s="160">
        <v>3</v>
      </c>
      <c r="H23" s="160">
        <v>1</v>
      </c>
      <c r="I23" s="237"/>
      <c r="J23" s="249">
        <f t="array" ref="J23">IF(F23=0,0,(INDEX(Data[PPSAS Code],MATCH(C23&amp;F23,Data[Check Number]&amp;Data[Series],0))))</f>
        <v>0</v>
      </c>
      <c r="K23" s="239">
        <f t="array" ref="K23">SUM(IF((Data[Check Number]=C23)*(Data[PPSAS Code]=(J23)),Data[Credit]))</f>
        <v>0</v>
      </c>
      <c r="L23" s="247">
        <f t="shared" ref="L23:L42" si="1">L22+I23-K23</f>
        <v>20455575.289999999</v>
      </c>
      <c r="M23" s="256">
        <f t="array" ref="M23">IF(G23=0,0,(INDEX(Data[PPSAS Code],MATCH(C23&amp;G23,Data[Check Number]&amp;Data[Series],0))))</f>
        <v>2020101000</v>
      </c>
      <c r="N23" s="237">
        <f t="array" ref="N23">SUM(IF((Data[Check Number]=C23)*(Data[PPSAS Code]=(M23)),Data[Credit]))</f>
        <v>1330.76</v>
      </c>
      <c r="O23" s="249">
        <f t="array" ref="O23">IF(H23=0,0,(INDEX(Data[PPSAS Code],MATCH(C23&amp;H23,Data[Check Number]&amp;Data[Series],0))))</f>
        <v>5010101000</v>
      </c>
      <c r="P23" s="237">
        <f t="array" ref="P23">SUM(IF((Data[Check Number]=$C23)*(Data[PPSAS Code]=$O23),Data[Debit]))</f>
        <v>58320</v>
      </c>
      <c r="Q23" s="250">
        <f t="shared" ref="Q23:Q39" si="2">Q22+(P23)-(K23+N23)</f>
        <v>56989.24</v>
      </c>
    </row>
    <row r="24" spans="1:17" s="150" customFormat="1" ht="50.1" customHeight="1" x14ac:dyDescent="0.25">
      <c r="A24" s="232">
        <f t="array" ref="A24">IF(B24=0,0,(INDEX(Data!$B$13:$B$46,MATCH(B24,Data!$C$13:$C$46,0))))</f>
        <v>45313</v>
      </c>
      <c r="B24" s="233" t="s">
        <v>818</v>
      </c>
      <c r="C24" s="248" t="str">
        <f t="shared" si="0"/>
        <v>DM-PAYROLL-2024-01-0001</v>
      </c>
      <c r="D24" s="222" t="str">
        <f t="array" ref="D24">IF(B24=0,0,(INDEX(Data!$J$13:$J$46,MATCH(B24,Data!$C$13:$C$46,0))))</f>
        <v>Emerson A. Delos Santos &amp; 1 other</v>
      </c>
      <c r="E24" s="222" t="str">
        <f t="array" ref="E24">IF(B24=0,0,(INDEX(Data!$K$13:$K$46,MATCH(B24,Data!$C$13:$C$46,0))))</f>
        <v>Payment of Salaries and Allowances of Emerson A. Delos Santos &amp; 1 other of NIA Pangasinan IMO (CARP) for the periof of January 1-31, 2024</v>
      </c>
      <c r="F24" s="160"/>
      <c r="G24" s="160">
        <v>4</v>
      </c>
      <c r="H24" s="160">
        <v>2</v>
      </c>
      <c r="I24" s="237"/>
      <c r="J24" s="249">
        <f t="array" ref="J24">IF(F24=0,0,(INDEX(Data[PPSAS Code],MATCH(C24&amp;F24,Data[Check Number]&amp;Data[Series],0))))</f>
        <v>0</v>
      </c>
      <c r="K24" s="239">
        <f t="array" ref="K24">SUM(IF((Data[Check Number]=C24)*(Data[PPSAS Code]=(J24)),Data[Credit]))</f>
        <v>0</v>
      </c>
      <c r="L24" s="247">
        <f t="shared" si="1"/>
        <v>20455575.289999999</v>
      </c>
      <c r="M24" s="256">
        <f t="array" ref="M24">IF(G24=0,0,(INDEX(Data[PPSAS Code],MATCH(C24&amp;G24,Data[Check Number]&amp;Data[Series],0))))</f>
        <v>2020102001</v>
      </c>
      <c r="N24" s="237">
        <f t="array" ref="N24">SUM(IF((Data[Check Number]=C24)*(Data[PPSAS Code]=(M24)),Data[Credit]))</f>
        <v>5248.8</v>
      </c>
      <c r="O24" s="249">
        <f t="array" ref="O24">IF(H24=0,0,(INDEX(Data[PPSAS Code],MATCH(C24&amp;H24,Data[Check Number]&amp;Data[Series],0))))</f>
        <v>5010201000</v>
      </c>
      <c r="P24" s="237">
        <f t="array" ref="P24">SUM(IF((Data[Check Number]=$C24)*(Data[PPSAS Code]=$O24),Data[Debit]))</f>
        <v>4000</v>
      </c>
      <c r="Q24" s="250">
        <f t="shared" si="2"/>
        <v>55740.44</v>
      </c>
    </row>
    <row r="25" spans="1:17" s="150" customFormat="1" ht="50.1" customHeight="1" x14ac:dyDescent="0.25">
      <c r="A25" s="232">
        <f t="array" ref="A25">IF(B25=0,0,(INDEX(Data!$B$13:$B$46,MATCH(B25,Data!$C$13:$C$46,0))))</f>
        <v>45313</v>
      </c>
      <c r="B25" s="233" t="s">
        <v>818</v>
      </c>
      <c r="C25" s="248" t="str">
        <f t="shared" si="0"/>
        <v>DM-PAYROLL-2024-01-0001</v>
      </c>
      <c r="D25" s="222" t="str">
        <f t="array" ref="D25">IF(B25=0,0,(INDEX(Data!$J$13:$J$46,MATCH(B25,Data!$C$13:$C$46,0))))</f>
        <v>Emerson A. Delos Santos &amp; 1 other</v>
      </c>
      <c r="E25" s="222" t="str">
        <f t="array" ref="E25">IF(B25=0,0,(INDEX(Data!$K$13:$K$46,MATCH(B25,Data!$C$13:$C$46,0))))</f>
        <v>Payment of Salaries and Allowances of Emerson A. Delos Santos &amp; 1 other of NIA Pangasinan IMO (CARP) for the periof of January 1-31, 2024</v>
      </c>
      <c r="F25" s="160"/>
      <c r="G25" s="160">
        <v>5</v>
      </c>
      <c r="H25" s="160"/>
      <c r="I25" s="237"/>
      <c r="J25" s="249">
        <f t="array" ref="J25">IF(F25=0,0,(INDEX(Data[PPSAS Code],MATCH(C25&amp;F25,Data[Check Number]&amp;Data[Series],0))))</f>
        <v>0</v>
      </c>
      <c r="K25" s="239">
        <f t="array" ref="K25">SUM(IF((Data[Check Number]=C25)*(Data[PPSAS Code]=(J25)),Data[Credit]))</f>
        <v>0</v>
      </c>
      <c r="L25" s="247">
        <f t="shared" si="1"/>
        <v>20455575.289999999</v>
      </c>
      <c r="M25" s="256">
        <f t="array" ref="M25">IF(G25=0,0,(INDEX(Data[PPSAS Code],MATCH(C25&amp;G25,Data[Check Number]&amp;Data[Series],0))))</f>
        <v>2020103001</v>
      </c>
      <c r="N25" s="237">
        <f t="array" ref="N25">SUM(IF((Data[Check Number]=C25)*(Data[PPSAS Code]=(M25)),Data[Credit]))</f>
        <v>1166.4000000000001</v>
      </c>
      <c r="O25" s="249">
        <f t="array" ref="O25">IF(H25=0,0,(INDEX(Data[PPSAS Code],MATCH(C25&amp;H25,Data[Check Number]&amp;Data[Series],0))))</f>
        <v>0</v>
      </c>
      <c r="P25" s="237">
        <f t="array" ref="P25">SUM(IF((Data[Check Number]=$C25)*(Data[PPSAS Code]=$O25),Data[Debit]))</f>
        <v>0</v>
      </c>
      <c r="Q25" s="250">
        <f t="shared" si="2"/>
        <v>54574.04</v>
      </c>
    </row>
    <row r="26" spans="1:17" s="150" customFormat="1" ht="50.1" customHeight="1" x14ac:dyDescent="0.25">
      <c r="A26" s="232">
        <f t="array" ref="A26">IF(B26=0,0,(INDEX(Data!$B$13:$B$46,MATCH(B26,Data!$C$13:$C$46,0))))</f>
        <v>45313</v>
      </c>
      <c r="B26" s="233" t="s">
        <v>818</v>
      </c>
      <c r="C26" s="248" t="str">
        <f t="shared" si="0"/>
        <v>DM-PAYROLL-2024-01-0001</v>
      </c>
      <c r="D26" s="222" t="str">
        <f t="array" ref="D26">IF(B26=0,0,(INDEX(Data!$J$13:$J$46,MATCH(B26,Data!$C$13:$C$46,0))))</f>
        <v>Emerson A. Delos Santos &amp; 1 other</v>
      </c>
      <c r="E26" s="222" t="str">
        <f t="array" ref="E26">IF(B26=0,0,(INDEX(Data!$K$13:$K$46,MATCH(B26,Data!$C$13:$C$46,0))))</f>
        <v>Payment of Salaries and Allowances of Emerson A. Delos Santos &amp; 1 other of NIA Pangasinan IMO (CARP) for the periof of January 1-31, 2024</v>
      </c>
      <c r="F26" s="160"/>
      <c r="G26" s="160">
        <v>6</v>
      </c>
      <c r="H26" s="160"/>
      <c r="I26" s="237"/>
      <c r="J26" s="249">
        <f t="array" ref="J26">IF(F26=0,0,(INDEX(Data[PPSAS Code],MATCH(C26&amp;F26,Data[Check Number]&amp;Data[Series],0))))</f>
        <v>0</v>
      </c>
      <c r="K26" s="239">
        <f t="array" ref="K26">SUM(IF((Data[Check Number]=C26)*(Data[PPSAS Code]=(J26)),Data[Credit]))</f>
        <v>0</v>
      </c>
      <c r="L26" s="247">
        <f t="shared" si="1"/>
        <v>20455575.289999999</v>
      </c>
      <c r="M26" s="256">
        <f t="array" ref="M26">IF(G26=0,0,(INDEX(Data[PPSAS Code],MATCH(C26&amp;G26,Data[Check Number]&amp;Data[Series],0))))</f>
        <v>2020103005</v>
      </c>
      <c r="N26" s="237">
        <f t="array" ref="N26">SUM(IF((Data[Check Number]=C26)*(Data[PPSAS Code]=(M26)),Data[Credit]))</f>
        <v>4000</v>
      </c>
      <c r="O26" s="249">
        <f t="array" ref="O26">IF(H26=0,0,(INDEX(Data[PPSAS Code],MATCH(C26&amp;H26,Data[Check Number]&amp;Data[Series],0))))</f>
        <v>0</v>
      </c>
      <c r="P26" s="237">
        <f t="array" ref="P26">SUM(IF((Data[Check Number]=$C26)*(Data[PPSAS Code]=$O26),Data[Debit]))</f>
        <v>0</v>
      </c>
      <c r="Q26" s="250">
        <f t="shared" si="2"/>
        <v>50574.04</v>
      </c>
    </row>
    <row r="27" spans="1:17" s="150" customFormat="1" ht="50.1" customHeight="1" x14ac:dyDescent="0.25">
      <c r="A27" s="232">
        <f t="array" ref="A27">IF(B27=0,0,(INDEX(Data!$B$13:$B$46,MATCH(B27,Data!$C$13:$C$46,0))))</f>
        <v>45313</v>
      </c>
      <c r="B27" s="233" t="s">
        <v>818</v>
      </c>
      <c r="C27" s="248" t="str">
        <f t="shared" si="0"/>
        <v>DM-PAYROLL-2024-01-0001</v>
      </c>
      <c r="D27" s="222" t="str">
        <f t="array" ref="D27">IF(B27=0,0,(INDEX(Data!$J$13:$J$46,MATCH(B27,Data!$C$13:$C$46,0))))</f>
        <v>Emerson A. Delos Santos &amp; 1 other</v>
      </c>
      <c r="E27" s="222" t="str">
        <f>IF(B27=0,0,(INDEX(Data!$K$13:$K$46,MATCH(B27,Data!$C$13:$C$46,0))))</f>
        <v>Payment of Salaries and Allowances of Emerson A. Delos Santos &amp; 1 other of NIA Pangasinan IMO (CARP) for the periof of January 1-31, 2024</v>
      </c>
      <c r="F27" s="160">
        <v>8</v>
      </c>
      <c r="G27" s="160">
        <v>7</v>
      </c>
      <c r="H27" s="160"/>
      <c r="I27" s="237"/>
      <c r="J27" s="249">
        <f t="array" ref="J27">IF(F27=0,0,(INDEX(Data[PPSAS Code],MATCH(C27&amp;F27,Data[Check Number]&amp;Data[Series],0))))</f>
        <v>1010202025</v>
      </c>
      <c r="K27" s="239">
        <f t="array" ref="K27">SUM(IF((Data[Check Number]=C27)*(Data[PPSAS Code]=(J27)),Data[Credit]))</f>
        <v>24558.02</v>
      </c>
      <c r="L27" s="247">
        <f t="shared" si="1"/>
        <v>20431017.27</v>
      </c>
      <c r="M27" s="256">
        <f t="array" ref="M27">IF(G27=0,0,(INDEX(Data[PPSAS Code],MATCH(C27&amp;G27,Data[Check Number]&amp;Data[Series],0))))</f>
        <v>2020104000</v>
      </c>
      <c r="N27" s="237">
        <f t="array" ref="N27">SUM(IF((Data[Check Number]=C27)*(Data[PPSAS Code]=(M27)),Data[Credit]))</f>
        <v>1458</v>
      </c>
      <c r="O27" s="249">
        <f t="array" ref="O27">IF(H27=0,0,(INDEX(Data[PPSAS Code],MATCH(C27&amp;H27,Data[Check Number]&amp;Data[Series],0))))</f>
        <v>0</v>
      </c>
      <c r="P27" s="237">
        <f t="array" ref="P27">SUM(IF((Data[Check Number]=$C27)*(Data[PPSAS Code]=$O27),Data[Debit]))</f>
        <v>0</v>
      </c>
      <c r="Q27" s="250">
        <f t="shared" si="2"/>
        <v>24558.02</v>
      </c>
    </row>
    <row r="28" spans="1:17" s="150" customFormat="1" ht="50.1" customHeight="1" x14ac:dyDescent="0.25">
      <c r="A28" s="232">
        <f t="array" ref="A28">IF(B28=0,0,(INDEX(Data!$B$13:$B$46,MATCH(B28,Data!$C$13:$C$46,0))))</f>
        <v>45313</v>
      </c>
      <c r="B28" s="233" t="s">
        <v>823</v>
      </c>
      <c r="C28" s="248" t="str">
        <f t="shared" si="0"/>
        <v>DM-PAYROLL-2024-01-0002</v>
      </c>
      <c r="D28" s="222" t="str">
        <f t="array" ref="D28">IF(B28=0,0,(INDEX(Data!$J$13:$J$46,MATCH(B28,Data!$C$13:$C$46,0))))</f>
        <v>Shalimar E. Velasco</v>
      </c>
      <c r="E28" s="222" t="str">
        <f t="array" ref="E28">IF(B28=0,0,(INDEX(Data!$K$13:$K$46,MATCH(B28,Data!$C$13:$C$46,0))))</f>
        <v>Payment of Salaries and Allowances of Shalimar E. Velasco of NIA Pangasinan IMO (CARP) for the periof of for the periof of January 1-15, 2024</v>
      </c>
      <c r="F28" s="160"/>
      <c r="G28" s="160">
        <v>3</v>
      </c>
      <c r="H28" s="160">
        <v>1</v>
      </c>
      <c r="I28" s="237"/>
      <c r="J28" s="249">
        <f t="array" ref="J28">IF(F28=0,0,(INDEX(Data[PPSAS Code],MATCH(C28&amp;F28,Data[Check Number]&amp;Data[Series],0))))</f>
        <v>0</v>
      </c>
      <c r="K28" s="239">
        <f t="array" ref="K28">SUM(IF((Data[Check Number]=C28)*(Data[PPSAS Code]=(J28)),Data[Credit]))</f>
        <v>0</v>
      </c>
      <c r="L28" s="247">
        <f t="shared" si="1"/>
        <v>20431017.27</v>
      </c>
      <c r="M28" s="256">
        <f t="array" ref="M28">IF(G28=0,0,(INDEX(Data[PPSAS Code],MATCH(C28&amp;G28,Data[Check Number]&amp;Data[Series],0))))</f>
        <v>2020102001</v>
      </c>
      <c r="N28" s="237">
        <f t="array" ref="N28">SUM(IF((Data[Check Number]=C28)*(Data[PPSAS Code]=(M28)),Data[Credit]))</f>
        <v>1901.61</v>
      </c>
      <c r="O28" s="249">
        <f t="array" ref="O28">IF(H28=0,0,(INDEX(Data[PPSAS Code],MATCH(C28&amp;H28,Data[Check Number]&amp;Data[Series],0))))</f>
        <v>5010101000</v>
      </c>
      <c r="P28" s="237">
        <f t="array" ref="P28">SUM(IF((Data[Check Number]=$C28)*(Data[PPSAS Code]=$O28),Data[Debit]))</f>
        <v>10564.5</v>
      </c>
      <c r="Q28" s="250">
        <f t="shared" si="2"/>
        <v>33220.910000000003</v>
      </c>
    </row>
    <row r="29" spans="1:17" s="150" customFormat="1" ht="50.1" customHeight="1" x14ac:dyDescent="0.25">
      <c r="A29" s="232">
        <f t="array" ref="A29">IF(B29=0,0,(INDEX(Data!$B$13:$B$46,MATCH(B29,Data!$C$13:$C$46,0))))</f>
        <v>45313</v>
      </c>
      <c r="B29" s="233" t="s">
        <v>823</v>
      </c>
      <c r="C29" s="248" t="str">
        <f t="shared" si="0"/>
        <v>DM-PAYROLL-2024-01-0002</v>
      </c>
      <c r="D29" s="222" t="str">
        <f t="array" ref="D29">IF(B29=0,0,(INDEX(Data!$J$13:$J$46,MATCH(B29,Data!$C$13:$C$46,0))))</f>
        <v>Shalimar E. Velasco</v>
      </c>
      <c r="E29" s="222" t="str">
        <f t="array" ref="E29">IF(B29=0,0,(INDEX(Data!$K$13:$K$46,MATCH(B29,Data!$C$13:$C$46,0))))</f>
        <v>Payment of Salaries and Allowances of Shalimar E. Velasco of NIA Pangasinan IMO (CARP) for the periof of for the periof of January 1-15, 2024</v>
      </c>
      <c r="F29" s="160"/>
      <c r="G29" s="160">
        <v>4</v>
      </c>
      <c r="H29" s="160">
        <v>2</v>
      </c>
      <c r="I29" s="237"/>
      <c r="J29" s="249">
        <f t="array" ref="J29">IF(F29=0,0,(INDEX(Data[PPSAS Code],MATCH(C29&amp;F29,Data[Check Number]&amp;Data[Series],0))))</f>
        <v>0</v>
      </c>
      <c r="K29" s="239">
        <f t="array" ref="K29">SUM(IF((Data[Check Number]=C29)*(Data[PPSAS Code]=(J29)),Data[Credit]))</f>
        <v>0</v>
      </c>
      <c r="L29" s="247">
        <f t="shared" si="1"/>
        <v>20431017.27</v>
      </c>
      <c r="M29" s="256">
        <f t="array" ref="M29">IF(G29=0,0,(INDEX(Data[PPSAS Code],MATCH(C29&amp;G29,Data[Check Number]&amp;Data[Series],0))))</f>
        <v>2020103001</v>
      </c>
      <c r="N29" s="237">
        <f t="array" ref="N29">SUM(IF((Data[Check Number]=C29)*(Data[PPSAS Code]=(M29)),Data[Credit]))</f>
        <v>422.58</v>
      </c>
      <c r="O29" s="249">
        <f t="array" ref="O29">IF(H29=0,0,(INDEX(Data[PPSAS Code],MATCH(C29&amp;H29,Data[Check Number]&amp;Data[Series],0))))</f>
        <v>5010201000</v>
      </c>
      <c r="P29" s="237">
        <f t="array" ref="P29">SUM(IF((Data[Check Number]=$C29)*(Data[PPSAS Code]=$O29),Data[Debit]))</f>
        <v>1000</v>
      </c>
      <c r="Q29" s="250">
        <f t="shared" si="2"/>
        <v>33798.33</v>
      </c>
    </row>
    <row r="30" spans="1:17" s="150" customFormat="1" ht="50.1" customHeight="1" x14ac:dyDescent="0.25">
      <c r="A30" s="232">
        <f t="array" ref="A30">IF(B30=0,0,(INDEX(Data!$B$13:$B$46,MATCH(B30,Data!$C$13:$C$46,0))))</f>
        <v>45313</v>
      </c>
      <c r="B30" s="233" t="s">
        <v>823</v>
      </c>
      <c r="C30" s="248" t="str">
        <f t="shared" si="0"/>
        <v>DM-PAYROLL-2024-01-0002</v>
      </c>
      <c r="D30" s="222" t="str">
        <f t="array" ref="D30">IF(B30=0,0,(INDEX(Data!$J$13:$J$46,MATCH(B30,Data!$C$13:$C$46,0))))</f>
        <v>Shalimar E. Velasco</v>
      </c>
      <c r="E30" s="222" t="str">
        <f t="array" ref="E30">IF(B30=0,0,(INDEX(Data!$K$13:$K$46,MATCH(B30,Data!$C$13:$C$46,0))))</f>
        <v>Payment of Salaries and Allowances of Shalimar E. Velasco of NIA Pangasinan IMO (CARP) for the periof of for the periof of January 1-15, 2024</v>
      </c>
      <c r="F30" s="160"/>
      <c r="G30" s="160">
        <v>5</v>
      </c>
      <c r="H30" s="160"/>
      <c r="I30" s="237"/>
      <c r="J30" s="249">
        <f t="array" ref="J30">IF(F30=0,0,(INDEX(Data[PPSAS Code],MATCH(C30&amp;F30,Data[Check Number]&amp;Data[Series],0))))</f>
        <v>0</v>
      </c>
      <c r="K30" s="239">
        <f t="array" ref="K30">SUM(IF((Data[Check Number]=C30)*(Data[PPSAS Code]=(J30)),Data[Credit]))</f>
        <v>0</v>
      </c>
      <c r="L30" s="247">
        <f t="shared" si="1"/>
        <v>20431017.27</v>
      </c>
      <c r="M30" s="256">
        <f t="array" ref="M30">IF(G30=0,0,(INDEX(Data[PPSAS Code],MATCH(C30&amp;G30,Data[Check Number]&amp;Data[Series],0))))</f>
        <v>2020103002</v>
      </c>
      <c r="N30" s="237">
        <f t="array" ref="N30">SUM(IF((Data[Check Number]=C30)*(Data[PPSAS Code]=(M30)),Data[Credit]))</f>
        <v>1635.3</v>
      </c>
      <c r="O30" s="249">
        <f t="array" ref="O30">IF(H30=0,0,(INDEX(Data[PPSAS Code],MATCH(C30&amp;H30,Data[Check Number]&amp;Data[Series],0))))</f>
        <v>0</v>
      </c>
      <c r="P30" s="237">
        <f t="array" ref="P30">SUM(IF((Data[Check Number]=$C30)*(Data[PPSAS Code]=$O30),Data[Debit]))</f>
        <v>0</v>
      </c>
      <c r="Q30" s="250">
        <f t="shared" si="2"/>
        <v>32163.03</v>
      </c>
    </row>
    <row r="31" spans="1:17" s="150" customFormat="1" ht="50.1" customHeight="1" x14ac:dyDescent="0.25">
      <c r="A31" s="232">
        <f t="array" ref="A31">IF(B31=0,0,(INDEX(Data!$B$13:$B$46,MATCH(B31,Data!$C$13:$C$46,0))))</f>
        <v>45313</v>
      </c>
      <c r="B31" s="233" t="s">
        <v>823</v>
      </c>
      <c r="C31" s="248" t="str">
        <f t="shared" si="0"/>
        <v>DM-PAYROLL-2024-01-0002</v>
      </c>
      <c r="D31" s="222" t="str">
        <f t="array" ref="D31">IF(B31=0,0,(INDEX(Data!$J$13:$J$46,MATCH(B31,Data!$C$13:$C$46,0))))</f>
        <v>Shalimar E. Velasco</v>
      </c>
      <c r="E31" s="222" t="str">
        <f t="array" ref="E31">IF(B31=0,0,(INDEX(Data!$K$13:$K$46,MATCH(B31,Data!$C$13:$C$46,0))))</f>
        <v>Payment of Salaries and Allowances of Shalimar E. Velasco of NIA Pangasinan IMO (CARP) for the periof of for the periof of January 1-15, 2024</v>
      </c>
      <c r="F31" s="160">
        <v>7</v>
      </c>
      <c r="G31" s="160">
        <v>6</v>
      </c>
      <c r="H31" s="160"/>
      <c r="I31" s="237"/>
      <c r="J31" s="249">
        <f t="array" ref="J31">IF(F31=0,0,(INDEX(Data[PPSAS Code],MATCH(C31&amp;F31,Data[Check Number]&amp;Data[Series],0))))</f>
        <v>1010202025</v>
      </c>
      <c r="K31" s="239">
        <f t="array" ref="K31">SUM(IF((Data[Check Number]=C31)*(Data[PPSAS Code]=(J31)),Data[Credit]))</f>
        <v>7076.79</v>
      </c>
      <c r="L31" s="247">
        <f t="shared" si="1"/>
        <v>20423940.48</v>
      </c>
      <c r="M31" s="256">
        <f t="array" ref="M31">IF(G31=0,0,(INDEX(Data[PPSAS Code],MATCH(C31&amp;G31,Data[Check Number]&amp;Data[Series],0))))</f>
        <v>2020104000</v>
      </c>
      <c r="N31" s="237">
        <f t="array" ref="N31">SUM(IF((Data[Check Number]=C31)*(Data[PPSAS Code]=(M31)),Data[Credit]))</f>
        <v>528.22</v>
      </c>
      <c r="O31" s="249">
        <f t="array" ref="O31">IF(H31=0,0,(INDEX(Data[PPSAS Code],MATCH(C31&amp;H31,Data[Check Number]&amp;Data[Series],0))))</f>
        <v>0</v>
      </c>
      <c r="P31" s="237">
        <f t="array" ref="P31">SUM(IF((Data[Check Number]=$C31)*(Data[PPSAS Code]=$O31),Data[Debit]))</f>
        <v>0</v>
      </c>
      <c r="Q31" s="250">
        <f t="shared" si="2"/>
        <v>24558.02</v>
      </c>
    </row>
    <row r="32" spans="1:17" s="150" customFormat="1" ht="50.1" customHeight="1" x14ac:dyDescent="0.25">
      <c r="A32" s="232">
        <f t="array" ref="A32">IF(B32=0,0,(INDEX(Data!$B$13:$B$46,MATCH(B32,Data!$C$13:$C$46,0))))</f>
        <v>45320</v>
      </c>
      <c r="B32" s="233" t="s">
        <v>826</v>
      </c>
      <c r="C32" s="248" t="str">
        <f t="shared" si="0"/>
        <v>1799842</v>
      </c>
      <c r="D32" s="222" t="str">
        <f t="array" ref="D32">IF(B32=0,0,(INDEX(Data!$J$13:$J$46,MATCH(B32,Data!$C$13:$C$46,0))))</f>
        <v>G.S.I.S</v>
      </c>
      <c r="E32" s="222" t="str">
        <f t="array" ref="E32">IF(B32=0,0,(INDEX(Data!$K$13:$K$46,MATCH(B32,Data!$C$13:$C$46,0))))</f>
        <v>Remit GSIS Premiums (Personal &amp; Government Shares) of Emerson A. Delos Santos &amp; 2 others of NIA Pangasinan IMO (CARP), for the month of January, 2024</v>
      </c>
      <c r="F32" s="160"/>
      <c r="G32" s="160"/>
      <c r="H32" s="160">
        <v>1</v>
      </c>
      <c r="I32" s="237"/>
      <c r="J32" s="249">
        <f t="array" ref="J32">IF(F32=0,0,(INDEX(Data[PPSAS Code],MATCH(C32&amp;F32,Data[Check Number]&amp;Data[Series],0))))</f>
        <v>0</v>
      </c>
      <c r="K32" s="239">
        <f t="array" ref="K32">SUM(IF((Data[Check Number]=C32)*(Data[PPSAS Code]=(J32)),Data[Credit]))</f>
        <v>0</v>
      </c>
      <c r="L32" s="247">
        <f t="shared" si="1"/>
        <v>20423940.48</v>
      </c>
      <c r="M32" s="256">
        <f t="array" ref="M32">IF(G32=0,0,(INDEX(Data[PPSAS Code],MATCH(C32&amp;G32,Data[Check Number]&amp;Data[Series],0))))</f>
        <v>0</v>
      </c>
      <c r="N32" s="237">
        <f t="array" ref="N32">SUM(IF((Data[Check Number]=C32)*(Data[PPSAS Code]=(M32)),Data[Credit]))</f>
        <v>0</v>
      </c>
      <c r="O32" s="249">
        <f t="array" ref="O32">IF(H32=0,0,(INDEX(Data[PPSAS Code],MATCH(C32&amp;H32,Data[Check Number]&amp;Data[Series],0))))</f>
        <v>5010301000</v>
      </c>
      <c r="P32" s="237">
        <f t="array" ref="P32">SUM(IF((Data[Check Number]=$C32)*(Data[PPSAS Code]=$O32),Data[Debit]))</f>
        <v>9533.8799999999992</v>
      </c>
      <c r="Q32" s="250">
        <f t="shared" si="2"/>
        <v>34091.9</v>
      </c>
    </row>
    <row r="33" spans="1:17" s="150" customFormat="1" ht="50.1" customHeight="1" x14ac:dyDescent="0.25">
      <c r="A33" s="232">
        <f t="array" ref="A33">IF(B33=0,0,(INDEX(Data!$B$13:$B$46,MATCH(B33,Data!$C$13:$C$46,0))))</f>
        <v>45320</v>
      </c>
      <c r="B33" s="233" t="s">
        <v>826</v>
      </c>
      <c r="C33" s="248" t="str">
        <f t="shared" si="0"/>
        <v>1799842</v>
      </c>
      <c r="D33" s="222" t="str">
        <f t="array" ref="D33">IF(B33=0,0,(INDEX(Data!$J$13:$J$46,MATCH(B33,Data!$C$13:$C$46,0))))</f>
        <v>G.S.I.S</v>
      </c>
      <c r="E33" s="222" t="str">
        <f t="array" ref="E33">IF(B33=0,0,(INDEX(Data!$K$13:$K$46,MATCH(B33,Data!$C$13:$C$46,0))))</f>
        <v>Remit GSIS Premiums (Personal &amp; Government Shares) of Emerson A. Delos Santos &amp; 2 others of NIA Pangasinan IMO (CARP), for the month of January, 2024</v>
      </c>
      <c r="F33" s="160"/>
      <c r="G33" s="160"/>
      <c r="H33" s="160">
        <v>2</v>
      </c>
      <c r="I33" s="237"/>
      <c r="J33" s="249">
        <f t="array" ref="J33">IF(F33=0,0,(INDEX(Data[PPSAS Code],MATCH(C33&amp;F33,Data[Check Number]&amp;Data[Series],0))))</f>
        <v>0</v>
      </c>
      <c r="K33" s="239">
        <f t="array" ref="K33">SUM(IF((Data[Check Number]=C33)*(Data[PPSAS Code]=(J33)),Data[Credit]))</f>
        <v>0</v>
      </c>
      <c r="L33" s="247">
        <f t="shared" si="1"/>
        <v>20423940.48</v>
      </c>
      <c r="M33" s="256">
        <f t="array" ref="M33">IF(G33=0,0,(INDEX(Data[PPSAS Code],MATCH(C33&amp;G33,Data[Check Number]&amp;Data[Series],0))))</f>
        <v>0</v>
      </c>
      <c r="N33" s="237">
        <f t="array" ref="N33">SUM(IF((Data[Check Number]=C33)*(Data[PPSAS Code]=(M33)),Data[Credit]))</f>
        <v>0</v>
      </c>
      <c r="O33" s="249">
        <f t="array" ref="O33">IF(H33=0,0,(INDEX(Data[PPSAS Code],MATCH(C33&amp;H33,Data[Check Number]&amp;Data[Series],0))))</f>
        <v>5010304000</v>
      </c>
      <c r="P33" s="237">
        <f t="array" ref="P33">SUM(IF((Data[Check Number]=$C33)*(Data[PPSAS Code]=$O33),Data[Debit]))</f>
        <v>300</v>
      </c>
      <c r="Q33" s="250">
        <f t="shared" si="2"/>
        <v>34391.9</v>
      </c>
    </row>
    <row r="34" spans="1:17" s="150" customFormat="1" ht="50.1" customHeight="1" x14ac:dyDescent="0.25">
      <c r="A34" s="232">
        <f t="array" ref="A34">IF(B34=0,0,(INDEX(Data!$B$13:$B$46,MATCH(B34,Data!$C$13:$C$46,0))))</f>
        <v>45320</v>
      </c>
      <c r="B34" s="233" t="s">
        <v>826</v>
      </c>
      <c r="C34" s="248" t="str">
        <f t="shared" si="0"/>
        <v>1799842</v>
      </c>
      <c r="D34" s="222" t="str">
        <f t="array" ref="D34">IF(B34=0,0,(INDEX(Data!$J$13:$J$46,MATCH(B34,Data!$C$13:$C$46,0))))</f>
        <v>G.S.I.S</v>
      </c>
      <c r="E34" s="222" t="str">
        <f t="array" ref="E34">IF(B34=0,0,(INDEX(Data!$K$13:$K$46,MATCH(B34,Data!$C$13:$C$46,0))))</f>
        <v>Remit GSIS Premiums (Personal &amp; Government Shares) of Emerson A. Delos Santos &amp; 2 others of NIA Pangasinan IMO (CARP), for the month of January, 2024</v>
      </c>
      <c r="F34" s="160">
        <v>4</v>
      </c>
      <c r="G34" s="160"/>
      <c r="H34" s="160">
        <v>3</v>
      </c>
      <c r="I34" s="237"/>
      <c r="J34" s="249">
        <f t="array" ref="J34">IF(F34=0,0,(INDEX(Data[PPSAS Code],MATCH(C34&amp;F34,Data[Check Number]&amp;Data[Series],0))))</f>
        <v>1010202025</v>
      </c>
      <c r="K34" s="239">
        <f t="array" ref="K34">SUM(IF((Data[Check Number]=C34)*(Data[PPSAS Code]=(J34)),Data[Credit]))</f>
        <v>16984.29</v>
      </c>
      <c r="L34" s="247">
        <f t="shared" si="1"/>
        <v>20406956.190000001</v>
      </c>
      <c r="M34" s="256">
        <f t="array" ref="M34">IF(G34=0,0,(INDEX(Data[PPSAS Code],MATCH(C34&amp;G34,Data[Check Number]&amp;Data[Series],0))))</f>
        <v>0</v>
      </c>
      <c r="N34" s="237">
        <f t="array" ref="N34">SUM(IF((Data[Check Number]=C34)*(Data[PPSAS Code]=(M34)),Data[Credit]))</f>
        <v>0</v>
      </c>
      <c r="O34" s="249">
        <f t="array" ref="O34">IF(H34=0,0,(INDEX(Data[PPSAS Code],MATCH(C34&amp;H34,Data[Check Number]&amp;Data[Series],0))))</f>
        <v>2020102001</v>
      </c>
      <c r="P34" s="237">
        <f t="array" ref="P34">SUM(IF((Data[Check Number]=$C34)*(Data[PPSAS Code]=$O34),Data[Debit]))</f>
        <v>7150.41</v>
      </c>
      <c r="Q34" s="250">
        <f t="shared" si="2"/>
        <v>24558.02</v>
      </c>
    </row>
    <row r="35" spans="1:17" s="150" customFormat="1" ht="50.1" customHeight="1" x14ac:dyDescent="0.25">
      <c r="A35" s="232">
        <f t="array" ref="A35">IF(B35=0,0,(INDEX(Data!$B$13:$B$46,MATCH(B35,Data!$C$13:$C$46,0))))</f>
        <v>45320</v>
      </c>
      <c r="B35" s="233" t="s">
        <v>830</v>
      </c>
      <c r="C35" s="248" t="str">
        <f t="shared" si="0"/>
        <v>1799843</v>
      </c>
      <c r="D35" s="222" t="str">
        <f t="array" ref="D35">IF(B35=0,0,(INDEX(Data!$J$13:$J$46,MATCH(B35,Data!$C$13:$C$46,0))))</f>
        <v>H.D.M.F</v>
      </c>
      <c r="E35" s="222" t="str">
        <f t="array" ref="E35">IF(B35=0,0,(INDEX(Data!$K$13:$K$46,MATCH(B35,Data!$C$13:$C$46,0))))</f>
        <v>Remit monthly HDMF Premiums (Personal &amp; Government Shares) of Emerson A. Delos Santos &amp; 2 others of NIA Pangasinan IMO (CARP), for the month of January, 2024</v>
      </c>
      <c r="F35" s="160"/>
      <c r="G35" s="160"/>
      <c r="H35" s="160">
        <v>1</v>
      </c>
      <c r="I35" s="237"/>
      <c r="J35" s="249">
        <f t="array" ref="J35">IF(F35=0,0,(INDEX(Data[PPSAS Code],MATCH(C35&amp;F35,Data[Check Number]&amp;Data[Series],0))))</f>
        <v>0</v>
      </c>
      <c r="K35" s="239">
        <f t="array" ref="K35">SUM(IF((Data[Check Number]=C35)*(Data[PPSAS Code]=(J35)),Data[Credit]))</f>
        <v>0</v>
      </c>
      <c r="L35" s="247">
        <f t="shared" si="1"/>
        <v>20406956.190000001</v>
      </c>
      <c r="M35" s="256">
        <f t="array" ref="M35">IF(G35=0,0,(INDEX(Data[PPSAS Code],MATCH(C35&amp;G35,Data[Check Number]&amp;Data[Series],0))))</f>
        <v>0</v>
      </c>
      <c r="N35" s="237">
        <f t="array" ref="N35">SUM(IF((Data[Check Number]=C35)*(Data[PPSAS Code]=(M35)),Data[Credit]))</f>
        <v>0</v>
      </c>
      <c r="O35" s="249">
        <f t="array" ref="O35">IF(H35=0,0,(INDEX(Data[PPSAS Code],MATCH(C35&amp;H35,Data[Check Number]&amp;Data[Series],0))))</f>
        <v>5010302000</v>
      </c>
      <c r="P35" s="237">
        <f t="array" ref="P35">SUM(IF((Data[Check Number]=$C35)*(Data[PPSAS Code]=$O35),Data[Debit]))</f>
        <v>300</v>
      </c>
      <c r="Q35" s="250">
        <f t="shared" si="2"/>
        <v>24858.02</v>
      </c>
    </row>
    <row r="36" spans="1:17" s="150" customFormat="1" ht="50.1" customHeight="1" x14ac:dyDescent="0.25">
      <c r="A36" s="232">
        <f t="array" ref="A36">IF(B36=0,0,(INDEX(Data!$B$13:$B$46,MATCH(B36,Data!$C$13:$C$46,0))))</f>
        <v>45320</v>
      </c>
      <c r="B36" s="233" t="s">
        <v>830</v>
      </c>
      <c r="C36" s="248" t="str">
        <f t="shared" si="0"/>
        <v>1799843</v>
      </c>
      <c r="D36" s="222" t="str">
        <f t="array" ref="D36">IF(B36=0,0,(INDEX(Data!$J$13:$J$46,MATCH(B36,Data!$C$13:$C$46,0))))</f>
        <v>H.D.M.F</v>
      </c>
      <c r="E36" s="222" t="str">
        <f t="array" ref="E36">IF(B36=0,0,(INDEX(Data!$K$13:$K$46,MATCH(B36,Data!$C$13:$C$46,0))))</f>
        <v>Remit monthly HDMF Premiums (Personal &amp; Government Shares) of Emerson A. Delos Santos &amp; 2 others of NIA Pangasinan IMO (CARP), for the month of January, 2024</v>
      </c>
      <c r="F36" s="160">
        <v>3</v>
      </c>
      <c r="G36" s="160"/>
      <c r="H36" s="160">
        <v>2</v>
      </c>
      <c r="I36" s="237"/>
      <c r="J36" s="249">
        <f t="array" ref="J36">IF(F36=0,0,(INDEX(Data[PPSAS Code],MATCH(C36&amp;F36,Data[Check Number]&amp;Data[Series],0))))</f>
        <v>1010202025</v>
      </c>
      <c r="K36" s="239">
        <f t="array" ref="K36">SUM(IF((Data[Check Number]=C36)*(Data[PPSAS Code]=(J36)),Data[Credit]))</f>
        <v>1888.98</v>
      </c>
      <c r="L36" s="247">
        <f t="shared" si="1"/>
        <v>20405067.210000001</v>
      </c>
      <c r="M36" s="256">
        <f t="array" ref="M36">IF(G36=0,0,(INDEX(Data[PPSAS Code],MATCH(C36&amp;G36,Data[Check Number]&amp;Data[Series],0))))</f>
        <v>0</v>
      </c>
      <c r="N36" s="237">
        <f t="array" ref="N36">SUM(IF((Data[Check Number]=C36)*(Data[PPSAS Code]=(M36)),Data[Credit]))</f>
        <v>0</v>
      </c>
      <c r="O36" s="249">
        <f t="array" ref="O36">IF(H36=0,0,(INDEX(Data[PPSAS Code],MATCH(C36&amp;H36,Data[Check Number]&amp;Data[Series],0))))</f>
        <v>2020103001</v>
      </c>
      <c r="P36" s="237">
        <f t="array" ref="P36">SUM(IF((Data[Check Number]=$C36)*(Data[PPSAS Code]=$O36),Data[Debit]))</f>
        <v>1588.98</v>
      </c>
      <c r="Q36" s="250">
        <f t="shared" si="2"/>
        <v>24558.02</v>
      </c>
    </row>
    <row r="37" spans="1:17" s="150" customFormat="1" ht="50.1" customHeight="1" x14ac:dyDescent="0.25">
      <c r="A37" s="232">
        <f t="array" ref="A37">IF(B37=0,0,(INDEX(Data!$B$13:$B$46,MATCH(B37,Data!$C$13:$C$46,0))))</f>
        <v>45320</v>
      </c>
      <c r="B37" s="233" t="s">
        <v>831</v>
      </c>
      <c r="C37" s="248" t="str">
        <f t="shared" si="0"/>
        <v>1799844</v>
      </c>
      <c r="D37" s="222" t="str">
        <f t="array" ref="D37">IF(B37=0,0,(INDEX(Data!$J$13:$J$46,MATCH(B37,Data!$C$13:$C$46,0))))</f>
        <v>H.D.M.F</v>
      </c>
      <c r="E37" s="222" t="str">
        <f t="array" ref="E37">IF(B37=0,0,(INDEX(Data!$K$13:$K$46,MATCH(B37,Data!$C$13:$C$46,0))))</f>
        <v>Remit HDMF Modified Pag-Ibig 2 of E. Emerson A. Delos Santos &amp; 1 other of NIA Pangasinan IMO (CARP), for the month of January, 2024</v>
      </c>
      <c r="F37" s="160">
        <v>2</v>
      </c>
      <c r="G37" s="160"/>
      <c r="H37" s="160">
        <v>1</v>
      </c>
      <c r="I37" s="237"/>
      <c r="J37" s="249">
        <f t="array" ref="J37">IF(F37=0,0,(INDEX(Data[PPSAS Code],MATCH(C37&amp;F37,Data[Check Number]&amp;Data[Series],0))))</f>
        <v>1010202025</v>
      </c>
      <c r="K37" s="239">
        <f t="array" ref="K37">SUM(IF((Data[Check Number]=C37)*(Data[PPSAS Code]=(J37)),Data[Credit]))</f>
        <v>4000</v>
      </c>
      <c r="L37" s="247">
        <f t="shared" si="1"/>
        <v>20401067.210000001</v>
      </c>
      <c r="M37" s="256">
        <f t="array" ref="M37">IF(G37=0,0,(INDEX(Data[PPSAS Code],MATCH(C37&amp;G37,Data[Check Number]&amp;Data[Series],0))))</f>
        <v>0</v>
      </c>
      <c r="N37" s="237">
        <f t="array" ref="N37">SUM(IF((Data[Check Number]=C37)*(Data[PPSAS Code]=(M37)),Data[Credit]))</f>
        <v>0</v>
      </c>
      <c r="O37" s="249">
        <f t="array" ref="O37">IF(H37=0,0,(INDEX(Data[PPSAS Code],MATCH(C37&amp;H37,Data[Check Number]&amp;Data[Series],0))))</f>
        <v>2020103005</v>
      </c>
      <c r="P37" s="237">
        <f t="array" ref="P37">SUM(IF((Data[Check Number]=$C37)*(Data[PPSAS Code]=$O37),Data[Debit]))</f>
        <v>4000</v>
      </c>
      <c r="Q37" s="250">
        <f t="shared" si="2"/>
        <v>24558.02</v>
      </c>
    </row>
    <row r="38" spans="1:17" s="150" customFormat="1" ht="50.1" customHeight="1" x14ac:dyDescent="0.25">
      <c r="A38" s="232">
        <f t="array" ref="A38">IF(B38=0,0,(INDEX(Data!$B$13:$B$46,MATCH(B38,Data!$C$13:$C$46,0))))</f>
        <v>45320</v>
      </c>
      <c r="B38" s="233" t="s">
        <v>836</v>
      </c>
      <c r="C38" s="248" t="str">
        <f t="shared" si="0"/>
        <v>1799845</v>
      </c>
      <c r="D38" s="222" t="str">
        <f t="array" ref="D38">IF(B38=0,0,(INDEX(Data!$J$13:$J$46,MATCH(B38,Data!$C$13:$C$46,0))))</f>
        <v>H.D.M.F</v>
      </c>
      <c r="E38" s="222" t="str">
        <f t="array" ref="E38">IF(B38=0,0,(INDEX(Data!$K$13:$K$46,MATCH(B38,Data!$C$13:$C$46,0))))</f>
        <v>Remit HDMF (MP Loan) of Shalimar E. Velasco of NIA Pangasinan IMO (CARP), for the month of January, 2024</v>
      </c>
      <c r="F38" s="160">
        <v>2</v>
      </c>
      <c r="G38" s="160"/>
      <c r="H38" s="160">
        <v>1</v>
      </c>
      <c r="I38" s="237"/>
      <c r="J38" s="249">
        <f t="array" ref="J38">IF(F38=0,0,(INDEX(Data[PPSAS Code],MATCH(C38&amp;F38,Data[Check Number]&amp;Data[Series],0))))</f>
        <v>1010202025</v>
      </c>
      <c r="K38" s="239">
        <f t="array" ref="K38">SUM(IF((Data[Check Number]=C38)*(Data[PPSAS Code]=(J38)),Data[Credit]))</f>
        <v>1635.3</v>
      </c>
      <c r="L38" s="247">
        <f t="shared" si="1"/>
        <v>20399431.91</v>
      </c>
      <c r="M38" s="256">
        <f t="array" ref="M38">IF(G38=0,0,(INDEX(Data[PPSAS Code],MATCH(C38&amp;G38,Data[Check Number]&amp;Data[Series],0))))</f>
        <v>0</v>
      </c>
      <c r="N38" s="237">
        <f t="array" ref="N38">SUM(IF((Data[Check Number]=C38)*(Data[PPSAS Code]=(M38)),Data[Credit]))</f>
        <v>0</v>
      </c>
      <c r="O38" s="249">
        <f t="array" ref="O38">IF(H38=0,0,(INDEX(Data[PPSAS Code],MATCH(C38&amp;H38,Data[Check Number]&amp;Data[Series],0))))</f>
        <v>2020103002</v>
      </c>
      <c r="P38" s="237">
        <f t="array" ref="P38">SUM(IF((Data[Check Number]=$C38)*(Data[PPSAS Code]=$O38),Data[Debit]))</f>
        <v>1635.3</v>
      </c>
      <c r="Q38" s="250">
        <f t="shared" si="2"/>
        <v>24558.02</v>
      </c>
    </row>
    <row r="39" spans="1:17" s="150" customFormat="1" ht="50.1" customHeight="1" x14ac:dyDescent="0.25">
      <c r="A39" s="232">
        <f t="array" ref="A39">IF(B39=0,0,(INDEX(Data!$B$13:$B$46,MATCH(B39,Data!$C$13:$C$46,0))))</f>
        <v>45320</v>
      </c>
      <c r="B39" s="233" t="s">
        <v>838</v>
      </c>
      <c r="C39" s="248" t="str">
        <f t="shared" si="0"/>
        <v>1799846</v>
      </c>
      <c r="D39" s="222" t="str">
        <f t="array" ref="D39">IF(B39=0,0,(INDEX(Data!$J$13:$J$46,MATCH(B39,Data!$C$13:$C$46,0))))</f>
        <v>LBP for the account of BIR</v>
      </c>
      <c r="E39" s="222" t="str">
        <f t="array" ref="E39">IF(B39=0,0,(INDEX(Data!$K$13:$K$46,MATCH(B39,Data!$C$13:$C$46,0))))</f>
        <v>Remit Withholding Tax of of Emerson A. Delos Santos &amp; 1 other of NIA Pangasinan IMO (CARP), for the month of January, 2024</v>
      </c>
      <c r="F39" s="160">
        <v>2</v>
      </c>
      <c r="G39" s="160"/>
      <c r="H39" s="160">
        <v>1</v>
      </c>
      <c r="I39" s="237"/>
      <c r="J39" s="249">
        <f t="array" ref="J39">IF(F39=0,0,(INDEX(Data[PPSAS Code],MATCH(C39&amp;F39,Data[Check Number]&amp;Data[Series],0))))</f>
        <v>1010202025</v>
      </c>
      <c r="K39" s="239">
        <f t="array" ref="K39">SUM(IF((Data[Check Number]=C39)*(Data[PPSAS Code]=(J39)),Data[Credit]))</f>
        <v>1330.76</v>
      </c>
      <c r="L39" s="247">
        <f t="shared" si="1"/>
        <v>20398101.149999999</v>
      </c>
      <c r="M39" s="256">
        <f t="array" ref="M39">IF(G39=0,0,(INDEX(Data[PPSAS Code],MATCH(C39&amp;G39,Data[Check Number]&amp;Data[Series],0))))</f>
        <v>0</v>
      </c>
      <c r="N39" s="237">
        <f t="array" ref="N39">SUM(IF((Data[Check Number]=C39)*(Data[PPSAS Code]=(M39)),Data[Credit]))</f>
        <v>0</v>
      </c>
      <c r="O39" s="249">
        <f t="array" ref="O39">IF(H39=0,0,(INDEX(Data[PPSAS Code],MATCH(C39&amp;H39,Data[Check Number]&amp;Data[Series],0))))</f>
        <v>2020101001</v>
      </c>
      <c r="P39" s="237">
        <f t="array" ref="P39">SUM(IF((Data[Check Number]=$C39)*(Data[PPSAS Code]=$O39),Data[Debit]))</f>
        <v>1330.76</v>
      </c>
      <c r="Q39" s="250">
        <f t="shared" si="2"/>
        <v>24558.02</v>
      </c>
    </row>
    <row r="40" spans="1:17" s="150" customFormat="1" ht="50.1" customHeight="1" x14ac:dyDescent="0.25">
      <c r="A40" s="232">
        <f t="array" ref="A40">IF(B40=0,0,(INDEX(Data!$B$13:$B$46,MATCH(B40,Data!$C$13:$C$46,0))))</f>
        <v>45320</v>
      </c>
      <c r="B40" s="233" t="s">
        <v>837</v>
      </c>
      <c r="C40" s="248" t="str">
        <f>IF(B40=0,C38,B40)</f>
        <v>DM-PHIC-2024-01-0001</v>
      </c>
      <c r="D40" s="222" t="str">
        <f t="array" ref="D40">IF(B40=0,0,(INDEX(Data!$J$13:$J$46,MATCH(B40,Data!$C$13:$C$46,0))))</f>
        <v>Philippine Health Insurance Corporation</v>
      </c>
      <c r="E40" s="222" t="str">
        <f t="array" ref="E40">IF(B40=0,0,(INDEX(Data!$K$13:$K$46,MATCH(B40,Data!$C$13:$C$46,0))))</f>
        <v>Remit PHIC Premiums (Personal &amp; Government Shares) of Emerson A. Delos Santos &amp; 2 others of NIA Pangasinan IMO (CARP), for the month of January, 2024</v>
      </c>
      <c r="F40" s="160"/>
      <c r="G40" s="160"/>
      <c r="H40" s="160">
        <v>1</v>
      </c>
      <c r="I40" s="237"/>
      <c r="J40" s="249">
        <f t="array" ref="J40">IF(F40=0,0,(INDEX(Data[PPSAS Code],MATCH(C40&amp;F40,Data[Check Number]&amp;Data[Series],0))))</f>
        <v>0</v>
      </c>
      <c r="K40" s="239">
        <f t="array" ref="K40">SUM(IF((Data[Check Number]=C40)*(Data[PPSAS Code]=(J40)),Data[Credit]))</f>
        <v>0</v>
      </c>
      <c r="L40" s="247">
        <f t="shared" si="1"/>
        <v>20398101.149999999</v>
      </c>
      <c r="M40" s="256">
        <f t="array" ref="M40">IF(G40=0,0,(INDEX(Data[PPSAS Code],MATCH(C40&amp;G40,Data[Check Number]&amp;Data[Series],0))))</f>
        <v>0</v>
      </c>
      <c r="N40" s="237">
        <f t="array" ref="N40">SUM(IF((Data[Check Number]=C40)*(Data[PPSAS Code]=(M40)),Data[Credit]))</f>
        <v>0</v>
      </c>
      <c r="O40" s="249">
        <f t="array" ref="O40">IF(H40=0,0,(INDEX(Data[PPSAS Code],MATCH(C40&amp;H40,Data[Check Number]&amp;Data[Series],0))))</f>
        <v>5010303000</v>
      </c>
      <c r="P40" s="237">
        <f t="array" ref="P40">SUM(IF((Data[Check Number]=$C40)*(Data[PPSAS Code]=$O40),Data[Debit]))</f>
        <v>1986.22</v>
      </c>
      <c r="Q40" s="250">
        <f t="shared" ref="Q40" si="3">Q38+(P40)-(K40+N40)</f>
        <v>26544.240000000002</v>
      </c>
    </row>
    <row r="41" spans="1:17" s="150" customFormat="1" ht="50.1" customHeight="1" x14ac:dyDescent="0.25">
      <c r="A41" s="232">
        <f t="array" ref="A41">IF(B41=0,0,(INDEX(Data!$B$13:$B$46,MATCH(B41,Data!$C$13:$C$46,0))))</f>
        <v>45320</v>
      </c>
      <c r="B41" s="233" t="s">
        <v>837</v>
      </c>
      <c r="C41" s="248" t="str">
        <f>IF(B41=0,C39,B41)</f>
        <v>DM-PHIC-2024-01-0001</v>
      </c>
      <c r="D41" s="222" t="str">
        <f t="array" ref="D41">IF(B41=0,0,(INDEX(Data!$J$13:$J$46,MATCH(B41,Data!$C$13:$C$46,0))))</f>
        <v>Philippine Health Insurance Corporation</v>
      </c>
      <c r="E41" s="222" t="str">
        <f t="array" ref="E41">IF(B41=0,0,(INDEX(Data!$K$13:$K$46,MATCH(B41,Data!$C$13:$C$46,0))))</f>
        <v>Remit PHIC Premiums (Personal &amp; Government Shares) of Emerson A. Delos Santos &amp; 2 others of NIA Pangasinan IMO (CARP), for the month of January, 2024</v>
      </c>
      <c r="F41" s="160">
        <v>3</v>
      </c>
      <c r="G41" s="160"/>
      <c r="H41" s="160">
        <v>2</v>
      </c>
      <c r="I41" s="237"/>
      <c r="J41" s="249">
        <f t="array" ref="J41">IF(F41=0,0,(INDEX(Data[PPSAS Code],MATCH(C41&amp;F41,Data[Check Number]&amp;Data[Series],0))))</f>
        <v>1010202025</v>
      </c>
      <c r="K41" s="239">
        <f t="array" ref="K41">SUM(IF((Data[Check Number]=C41)*(Data[PPSAS Code]=(J41)),Data[Credit]))</f>
        <v>3972.45</v>
      </c>
      <c r="L41" s="247">
        <f t="shared" si="1"/>
        <v>20394128.699999999</v>
      </c>
      <c r="M41" s="256">
        <f t="array" ref="M41">IF(G41=0,0,(INDEX(Data[PPSAS Code],MATCH(C41&amp;G41,Data[Check Number]&amp;Data[Series],0))))</f>
        <v>0</v>
      </c>
      <c r="N41" s="237">
        <f t="array" ref="N41">SUM(IF((Data[Check Number]=C41)*(Data[PPSAS Code]=(M41)),Data[Credit]))</f>
        <v>0</v>
      </c>
      <c r="O41" s="249">
        <f t="array" ref="O41">IF(H41=0,0,(INDEX(Data[PPSAS Code],MATCH(C41&amp;H41,Data[Check Number]&amp;Data[Series],0))))</f>
        <v>2020104000</v>
      </c>
      <c r="P41" s="237">
        <f t="array" ref="P41">SUM(IF((Data[Check Number]=$C41)*(Data[PPSAS Code]=$O41),Data[Debit]))</f>
        <v>1986.23</v>
      </c>
      <c r="Q41" s="250">
        <f t="shared" ref="Q41" si="4">Q39+(P41)-(K41+N41)</f>
        <v>22571.8</v>
      </c>
    </row>
    <row r="42" spans="1:17" s="150" customFormat="1" ht="50.1" customHeight="1" x14ac:dyDescent="0.25">
      <c r="A42" s="232">
        <f t="array" ref="A42">IF(B42=0,0,(INDEX(Data!$B$13:$B$46,MATCH(B42,Data!$C$13:$C$46,0))))</f>
        <v>45321</v>
      </c>
      <c r="B42" s="233" t="s">
        <v>843</v>
      </c>
      <c r="C42" s="248" t="str">
        <f>IF(B42=0,C39,B42)</f>
        <v>DM-PAYROLL-2024-01-0001A</v>
      </c>
      <c r="D42" s="222" t="str">
        <f t="array" ref="D42">IF(B42=0,0,(INDEX(Data!$J$13:$J$46,MATCH(B42,Data!$C$13:$C$46,0))))</f>
        <v>Emerson A. Delos Santos &amp; 1 other</v>
      </c>
      <c r="E42" s="222" t="str">
        <f t="array" ref="E42">IF(B42=0,0,(INDEX(Data!$K$13:$K$46,MATCH(B42,Data!$C$13:$C$46,0))))</f>
        <v>Payment of Salaries and Allowances of Emerson A. Delos Santos &amp; 1 other of NIA Pangasinan IMO (CARP) for the periof of January 1-31, 2024</v>
      </c>
      <c r="F42" s="160">
        <v>1</v>
      </c>
      <c r="G42" s="160"/>
      <c r="H42" s="160"/>
      <c r="I42" s="237"/>
      <c r="J42" s="249">
        <f t="array" ref="J42">IF(F42=0,0,(INDEX(Data[PPSAS Code],MATCH(C42&amp;F42,Data[Check Number]&amp;Data[Series],0))))</f>
        <v>1010202025</v>
      </c>
      <c r="K42" s="239">
        <f t="array" ref="K42">SUM(IF((Data[Check Number]=C42)*(Data[PPSAS Code]=(J42)),Data[Credit]))</f>
        <v>24558.02</v>
      </c>
      <c r="L42" s="247">
        <f t="shared" si="1"/>
        <v>20369570.68</v>
      </c>
      <c r="M42" s="256">
        <f t="array" ref="M42">IF(G42=0,0,(INDEX(Data[PPSAS Code],MATCH(C42&amp;G42,Data[Check Number]&amp;Data[Series],0))))</f>
        <v>0</v>
      </c>
      <c r="N42" s="237">
        <f t="array" ref="N42">SUM(IF((Data[Check Number]=C42)*(Data[PPSAS Code]=(M42)),Data[Credit]))</f>
        <v>0</v>
      </c>
      <c r="O42" s="249">
        <f t="array" ref="O42">IF(H42=0,0,(INDEX(Data[PPSAS Code],MATCH(C42&amp;H42,Data[Check Number]&amp;Data[Series],0))))</f>
        <v>0</v>
      </c>
      <c r="P42" s="237">
        <f t="array" ref="P42">SUM(IF((Data[Check Number]=$C42)*(Data[PPSAS Code]=$O42),Data[Debit]))</f>
        <v>0</v>
      </c>
      <c r="Q42" s="250">
        <f>Q39+(P42)-(K42+N42)</f>
        <v>0</v>
      </c>
    </row>
    <row r="43" spans="1:17" s="150" customFormat="1" ht="50.1" customHeight="1" thickBot="1" x14ac:dyDescent="0.3">
      <c r="A43" s="298" t="s">
        <v>111</v>
      </c>
      <c r="B43" s="299"/>
      <c r="C43" s="299"/>
      <c r="D43" s="299"/>
      <c r="E43" s="300"/>
      <c r="F43" s="251"/>
      <c r="G43" s="251"/>
      <c r="H43" s="251"/>
      <c r="I43" s="259">
        <f>SUM(I20:I42)</f>
        <v>14308235.939999999</v>
      </c>
      <c r="J43" s="253"/>
      <c r="K43" s="254">
        <f>SUM(K20:K42)</f>
        <v>91980.61</v>
      </c>
      <c r="L43" s="254"/>
      <c r="M43" s="257"/>
      <c r="N43" s="252">
        <f>SUM(N20:N42)</f>
        <v>17691.669999999998</v>
      </c>
      <c r="O43" s="258"/>
      <c r="P43" s="252">
        <f>SUM(P20:P42)</f>
        <v>109672.28</v>
      </c>
      <c r="Q43" s="255"/>
    </row>
    <row r="44" spans="1:17" s="150" customFormat="1" x14ac:dyDescent="0.25">
      <c r="F44" s="151"/>
      <c r="G44" s="151"/>
      <c r="H44" s="151"/>
      <c r="I44" s="152"/>
      <c r="P44" s="153"/>
    </row>
    <row r="45" spans="1:17" s="150" customFormat="1" x14ac:dyDescent="0.25">
      <c r="F45" s="151"/>
      <c r="G45" s="151"/>
      <c r="H45" s="151"/>
      <c r="I45" s="152"/>
      <c r="P45" s="153"/>
    </row>
    <row r="46" spans="1:17" s="150" customFormat="1" ht="22.5" x14ac:dyDescent="0.25">
      <c r="E46" s="175"/>
      <c r="F46" s="151"/>
      <c r="G46" s="151"/>
      <c r="H46" s="151"/>
      <c r="I46" s="295" t="s">
        <v>790</v>
      </c>
      <c r="J46" s="295"/>
      <c r="K46" s="295"/>
      <c r="L46" s="295"/>
      <c r="M46" s="295"/>
      <c r="N46" s="295"/>
      <c r="O46" s="295"/>
      <c r="P46" s="295"/>
    </row>
    <row r="47" spans="1:17" s="139" customFormat="1" ht="18" x14ac:dyDescent="0.25">
      <c r="E47" s="150"/>
      <c r="F47" s="154"/>
      <c r="G47" s="154"/>
      <c r="H47" s="154"/>
      <c r="M47" s="156"/>
      <c r="N47" s="157"/>
      <c r="O47" s="156"/>
    </row>
    <row r="48" spans="1:17" s="139" customFormat="1" ht="18" x14ac:dyDescent="0.25">
      <c r="E48" s="150"/>
      <c r="F48" s="154"/>
      <c r="G48" s="154"/>
      <c r="H48" s="154"/>
      <c r="I48" s="287" t="s">
        <v>852</v>
      </c>
      <c r="J48" s="287"/>
      <c r="K48" s="287"/>
      <c r="L48" s="287"/>
      <c r="M48" s="287"/>
      <c r="N48" s="287"/>
      <c r="O48" s="287"/>
      <c r="P48" s="287"/>
    </row>
    <row r="49" spans="1:16" s="139" customFormat="1" ht="18" x14ac:dyDescent="0.25">
      <c r="A49" s="158"/>
      <c r="B49" s="158"/>
      <c r="C49" s="158"/>
      <c r="D49" s="158"/>
      <c r="E49" s="223"/>
      <c r="F49" s="140"/>
      <c r="G49" s="140"/>
      <c r="H49" s="140"/>
      <c r="I49" s="287"/>
      <c r="J49" s="287"/>
      <c r="K49" s="287"/>
      <c r="L49" s="287"/>
      <c r="M49" s="287"/>
      <c r="N49" s="287"/>
      <c r="O49" s="287"/>
      <c r="P49" s="287"/>
    </row>
    <row r="50" spans="1:16" s="139" customFormat="1" ht="18" x14ac:dyDescent="0.25">
      <c r="A50" s="155"/>
      <c r="B50" s="155"/>
      <c r="C50" s="155"/>
      <c r="D50" s="155"/>
      <c r="E50" s="169"/>
      <c r="F50" s="154"/>
      <c r="G50" s="154"/>
      <c r="H50" s="154"/>
      <c r="I50" s="287"/>
      <c r="J50" s="287"/>
      <c r="K50" s="287"/>
      <c r="L50" s="287"/>
      <c r="M50" s="287"/>
      <c r="N50" s="287"/>
      <c r="O50" s="287"/>
      <c r="P50" s="287"/>
    </row>
    <row r="51" spans="1:16" s="139" customFormat="1" ht="28.5" customHeight="1" x14ac:dyDescent="0.25">
      <c r="E51" s="150"/>
      <c r="F51" s="154"/>
      <c r="G51" s="154"/>
      <c r="H51" s="154"/>
      <c r="I51" s="287"/>
      <c r="J51" s="287"/>
      <c r="K51" s="287"/>
      <c r="L51" s="287"/>
      <c r="M51" s="287"/>
      <c r="N51" s="287"/>
      <c r="O51" s="287"/>
      <c r="P51" s="287"/>
    </row>
    <row r="52" spans="1:16" s="139" customFormat="1" ht="18" x14ac:dyDescent="0.25">
      <c r="E52" s="150"/>
      <c r="F52" s="154"/>
      <c r="G52" s="154"/>
      <c r="H52" s="154"/>
      <c r="I52" s="159"/>
    </row>
    <row r="53" spans="1:16" s="139" customFormat="1" ht="18" x14ac:dyDescent="0.25">
      <c r="D53" s="139" t="s">
        <v>176</v>
      </c>
      <c r="E53" s="150"/>
      <c r="F53" s="154"/>
      <c r="G53" s="154"/>
      <c r="H53" s="154"/>
      <c r="I53" s="159"/>
    </row>
    <row r="54" spans="1:16" s="139" customFormat="1" ht="18" x14ac:dyDescent="0.25">
      <c r="E54" s="150"/>
      <c r="F54" s="154"/>
      <c r="G54" s="154"/>
      <c r="H54" s="154"/>
      <c r="I54" s="159"/>
    </row>
    <row r="55" spans="1:16" s="139" customFormat="1" ht="18" x14ac:dyDescent="0.25">
      <c r="E55" s="150"/>
      <c r="F55" s="154"/>
      <c r="G55" s="154"/>
      <c r="H55" s="154"/>
      <c r="I55" s="159"/>
    </row>
    <row r="56" spans="1:16" s="139" customFormat="1" ht="18" x14ac:dyDescent="0.25">
      <c r="E56" s="150"/>
      <c r="F56" s="154"/>
      <c r="G56" s="154"/>
      <c r="H56" s="154"/>
      <c r="I56" s="159"/>
    </row>
    <row r="57" spans="1:16" s="139" customFormat="1" ht="18" x14ac:dyDescent="0.25">
      <c r="D57" s="302" t="s">
        <v>804</v>
      </c>
      <c r="E57" s="302"/>
      <c r="F57" s="154"/>
      <c r="G57" s="154"/>
      <c r="H57" s="154"/>
      <c r="I57" s="331" t="s">
        <v>755</v>
      </c>
      <c r="J57" s="331"/>
      <c r="K57" s="331"/>
      <c r="L57" s="331"/>
      <c r="M57" s="331"/>
      <c r="N57" s="331"/>
      <c r="O57" s="331"/>
      <c r="P57" s="331"/>
    </row>
    <row r="58" spans="1:16" s="139" customFormat="1" ht="18" x14ac:dyDescent="0.25">
      <c r="D58" s="292" t="s">
        <v>805</v>
      </c>
      <c r="E58" s="292"/>
      <c r="F58" s="154"/>
      <c r="G58" s="154"/>
      <c r="H58" s="154"/>
      <c r="I58" s="330" t="s">
        <v>791</v>
      </c>
      <c r="J58" s="330"/>
      <c r="K58" s="330"/>
      <c r="L58" s="330"/>
      <c r="M58" s="330"/>
      <c r="N58" s="330"/>
      <c r="O58" s="330"/>
      <c r="P58" s="330"/>
    </row>
    <row r="59" spans="1:16" s="139" customFormat="1" ht="18" x14ac:dyDescent="0.25">
      <c r="D59" s="155"/>
      <c r="E59" s="223"/>
      <c r="F59" s="154"/>
      <c r="G59" s="154"/>
      <c r="H59" s="154"/>
      <c r="I59" s="301" t="s">
        <v>792</v>
      </c>
      <c r="J59" s="301"/>
      <c r="K59" s="301"/>
      <c r="L59" s="301"/>
      <c r="M59" s="301"/>
      <c r="N59" s="301"/>
      <c r="O59" s="301"/>
      <c r="P59" s="301"/>
    </row>
    <row r="60" spans="1:16" s="139" customFormat="1" ht="18" x14ac:dyDescent="0.25">
      <c r="D60" s="292"/>
      <c r="E60" s="292"/>
      <c r="F60" s="154"/>
      <c r="G60" s="154"/>
      <c r="H60" s="154"/>
      <c r="I60" s="301"/>
      <c r="J60" s="301"/>
      <c r="K60" s="301"/>
      <c r="L60" s="301"/>
      <c r="M60" s="301"/>
      <c r="N60" s="301"/>
      <c r="O60" s="301"/>
      <c r="P60" s="301"/>
    </row>
    <row r="61" spans="1:16" s="139" customFormat="1" ht="18" x14ac:dyDescent="0.25">
      <c r="E61" s="150"/>
      <c r="F61" s="154"/>
      <c r="G61" s="154"/>
      <c r="H61" s="154"/>
      <c r="I61" s="301"/>
      <c r="J61" s="301"/>
      <c r="K61" s="301"/>
      <c r="L61" s="301"/>
      <c r="M61" s="301"/>
      <c r="N61" s="301"/>
      <c r="O61" s="301"/>
      <c r="P61" s="301"/>
    </row>
    <row r="62" spans="1:16" s="139" customFormat="1" ht="18" x14ac:dyDescent="0.25">
      <c r="E62" s="150"/>
      <c r="F62" s="154"/>
      <c r="G62" s="154"/>
      <c r="H62" s="154"/>
      <c r="I62" s="159"/>
    </row>
  </sheetData>
  <sheetProtection autoFilter="0" pivotTables="0"/>
  <autoFilter ref="D17:D44" xr:uid="{00000000-0009-0000-0000-000004000000}"/>
  <mergeCells count="29">
    <mergeCell ref="I61:P61"/>
    <mergeCell ref="O17:P17"/>
    <mergeCell ref="J17:N17"/>
    <mergeCell ref="J18:L18"/>
    <mergeCell ref="I58:P58"/>
    <mergeCell ref="I57:P57"/>
    <mergeCell ref="A5:Q5"/>
    <mergeCell ref="A6:Q6"/>
    <mergeCell ref="A7:Q7"/>
    <mergeCell ref="A12:Q12"/>
    <mergeCell ref="F17:H18"/>
    <mergeCell ref="Q17:Q19"/>
    <mergeCell ref="A17:A19"/>
    <mergeCell ref="B17:B19"/>
    <mergeCell ref="D17:D19"/>
    <mergeCell ref="M18:N18"/>
    <mergeCell ref="I17:I19"/>
    <mergeCell ref="E17:E19"/>
    <mergeCell ref="A13:Q13"/>
    <mergeCell ref="D60:E60"/>
    <mergeCell ref="C17:C19"/>
    <mergeCell ref="I46:P46"/>
    <mergeCell ref="D20:E20"/>
    <mergeCell ref="A43:E43"/>
    <mergeCell ref="I48:P51"/>
    <mergeCell ref="I59:P59"/>
    <mergeCell ref="I60:P60"/>
    <mergeCell ref="D57:E57"/>
    <mergeCell ref="D58:E58"/>
  </mergeCells>
  <phoneticPr fontId="19" type="noConversion"/>
  <printOptions horizontalCentered="1"/>
  <pageMargins left="0.25" right="0.25" top="0.5" bottom="0.5" header="0.5" footer="0"/>
  <pageSetup paperSize="14" scale="48" orientation="landscape" r:id="rId1"/>
  <headerFooter>
    <oddFooter>&amp;L&amp;"Cambria,Italic"&amp;8
&amp;CPage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N36"/>
  <sheetViews>
    <sheetView topLeftCell="A10" zoomScaleNormal="100" workbookViewId="0">
      <selection activeCell="A29" sqref="A29:XFD29"/>
    </sheetView>
  </sheetViews>
  <sheetFormatPr defaultRowHeight="15.75" x14ac:dyDescent="0.25"/>
  <cols>
    <col min="1" max="1" width="12.75" style="173" customWidth="1"/>
    <col min="2" max="2" width="18.625" style="173" customWidth="1"/>
    <col min="3" max="3" width="18.5" style="173" customWidth="1"/>
    <col min="4" max="4" width="2.25" style="173" customWidth="1"/>
    <col min="5" max="5" width="2.875" style="173" customWidth="1"/>
    <col min="6" max="6" width="13.5" style="173" customWidth="1"/>
    <col min="7" max="7" width="18" style="173" customWidth="1"/>
    <col min="8" max="8" width="3.125" style="173" customWidth="1"/>
    <col min="9" max="9" width="14.375" style="173" customWidth="1"/>
    <col min="10" max="10" width="17.75" style="173" customWidth="1"/>
    <col min="11" max="11" width="3.125" style="173" customWidth="1"/>
    <col min="12" max="12" width="14.5" style="173" customWidth="1"/>
    <col min="13" max="13" width="18.25" style="173" customWidth="1"/>
    <col min="14" max="16384" width="9" style="173"/>
  </cols>
  <sheetData>
    <row r="1" spans="1:13" x14ac:dyDescent="0.25">
      <c r="A1" s="171" t="s">
        <v>197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</row>
    <row r="2" spans="1:13" x14ac:dyDescent="0.25">
      <c r="A2" s="174">
        <f>Account!$G$2</f>
        <v>45322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</row>
    <row r="3" spans="1:13" x14ac:dyDescent="0.25">
      <c r="A3" s="175" t="s">
        <v>193</v>
      </c>
      <c r="B3" s="176" t="s">
        <v>108</v>
      </c>
      <c r="C3" s="169"/>
      <c r="D3" s="169"/>
      <c r="E3" s="177"/>
    </row>
    <row r="4" spans="1:13" x14ac:dyDescent="0.25">
      <c r="A4" s="175" t="s">
        <v>167</v>
      </c>
      <c r="B4" s="176" t="str">
        <f>Account!G3</f>
        <v>NIA PANGASINAN IMO</v>
      </c>
      <c r="C4" s="150"/>
      <c r="D4" s="150"/>
      <c r="E4" s="152"/>
    </row>
    <row r="5" spans="1:13" x14ac:dyDescent="0.25">
      <c r="A5" s="150" t="s">
        <v>194</v>
      </c>
      <c r="B5" s="176" t="str">
        <f>Account!$G$1</f>
        <v>Fund 501 CARP (LBP Account # 0112-1157-30)</v>
      </c>
      <c r="C5" s="150"/>
      <c r="D5" s="150"/>
      <c r="E5" s="152"/>
    </row>
    <row r="7" spans="1:13" x14ac:dyDescent="0.25">
      <c r="A7" s="178" t="s">
        <v>212</v>
      </c>
      <c r="F7" s="178" t="s">
        <v>218</v>
      </c>
      <c r="I7" s="178" t="s">
        <v>219</v>
      </c>
      <c r="L7" s="178" t="s">
        <v>703</v>
      </c>
    </row>
    <row r="9" spans="1:13" x14ac:dyDescent="0.25">
      <c r="A9" s="179"/>
      <c r="B9" s="180" t="s">
        <v>202</v>
      </c>
      <c r="C9" s="179"/>
      <c r="F9" s="180" t="s">
        <v>705</v>
      </c>
      <c r="G9" s="181" t="s">
        <v>704</v>
      </c>
      <c r="I9" s="180" t="s">
        <v>705</v>
      </c>
      <c r="J9" s="181" t="s">
        <v>164</v>
      </c>
      <c r="L9" s="180" t="s">
        <v>200</v>
      </c>
      <c r="M9" s="181" t="s">
        <v>208</v>
      </c>
    </row>
    <row r="10" spans="1:13" x14ac:dyDescent="0.25">
      <c r="A10" s="180" t="s">
        <v>705</v>
      </c>
      <c r="B10" s="179" t="s">
        <v>208</v>
      </c>
      <c r="C10" s="179" t="s">
        <v>213</v>
      </c>
      <c r="F10" s="182" t="s">
        <v>210</v>
      </c>
      <c r="G10" s="183"/>
      <c r="H10" s="184"/>
      <c r="I10" s="182" t="s">
        <v>210</v>
      </c>
      <c r="J10" s="183"/>
      <c r="K10" s="184"/>
      <c r="L10" s="182" t="s">
        <v>210</v>
      </c>
      <c r="M10" s="183">
        <v>103696.28</v>
      </c>
    </row>
    <row r="11" spans="1:13" x14ac:dyDescent="0.25">
      <c r="A11" s="182">
        <v>2020101000</v>
      </c>
      <c r="B11" s="183"/>
      <c r="C11" s="183">
        <v>1330.76</v>
      </c>
      <c r="F11" s="182">
        <v>2020101000</v>
      </c>
      <c r="G11" s="183">
        <v>1330.76</v>
      </c>
      <c r="H11" s="184"/>
      <c r="I11" s="182">
        <v>0</v>
      </c>
      <c r="J11" s="183">
        <v>0</v>
      </c>
      <c r="K11" s="184"/>
      <c r="L11" s="182" t="s">
        <v>807</v>
      </c>
      <c r="M11" s="183">
        <v>5976</v>
      </c>
    </row>
    <row r="12" spans="1:13" x14ac:dyDescent="0.25">
      <c r="A12" s="182">
        <v>2020103005</v>
      </c>
      <c r="B12" s="183">
        <v>4000</v>
      </c>
      <c r="C12" s="183">
        <v>4000</v>
      </c>
      <c r="F12" s="182">
        <v>2020103005</v>
      </c>
      <c r="G12" s="183">
        <v>4000</v>
      </c>
      <c r="H12" s="184"/>
      <c r="I12" s="182">
        <v>5010201000</v>
      </c>
      <c r="J12" s="183">
        <v>5000</v>
      </c>
      <c r="K12" s="184"/>
      <c r="L12" s="182" t="s">
        <v>201</v>
      </c>
      <c r="M12" s="183">
        <v>109672.28</v>
      </c>
    </row>
    <row r="13" spans="1:13" x14ac:dyDescent="0.25">
      <c r="A13" s="182">
        <v>2020104000</v>
      </c>
      <c r="B13" s="183">
        <v>1986.23</v>
      </c>
      <c r="C13" s="183">
        <v>1986.22</v>
      </c>
      <c r="F13" s="182">
        <v>0</v>
      </c>
      <c r="G13" s="183">
        <v>0</v>
      </c>
      <c r="H13" s="184"/>
      <c r="I13" s="182">
        <v>5010303000</v>
      </c>
      <c r="J13" s="183">
        <v>1986.22</v>
      </c>
      <c r="K13" s="184"/>
      <c r="L13"/>
      <c r="M13"/>
    </row>
    <row r="14" spans="1:13" x14ac:dyDescent="0.25">
      <c r="A14" s="182">
        <v>5010303000</v>
      </c>
      <c r="B14" s="183">
        <v>1986.22</v>
      </c>
      <c r="C14" s="183"/>
      <c r="F14" s="182">
        <v>2020102001</v>
      </c>
      <c r="G14" s="183">
        <v>7150.41</v>
      </c>
      <c r="H14" s="184"/>
      <c r="I14" s="182">
        <v>2020104000</v>
      </c>
      <c r="J14" s="183">
        <v>1986.23</v>
      </c>
      <c r="K14" s="184"/>
      <c r="L14"/>
      <c r="M14"/>
    </row>
    <row r="15" spans="1:13" x14ac:dyDescent="0.25">
      <c r="A15" s="182">
        <v>5010301000</v>
      </c>
      <c r="B15" s="183">
        <v>9533.8799999999992</v>
      </c>
      <c r="C15" s="183"/>
      <c r="F15" s="182">
        <v>2020104000</v>
      </c>
      <c r="G15" s="183">
        <v>1986.22</v>
      </c>
      <c r="H15" s="184"/>
      <c r="I15" s="182">
        <v>5010302000</v>
      </c>
      <c r="J15" s="183">
        <v>300</v>
      </c>
      <c r="K15" s="184"/>
      <c r="L15"/>
      <c r="M15"/>
    </row>
    <row r="16" spans="1:13" x14ac:dyDescent="0.25">
      <c r="A16" s="182">
        <v>5010304000</v>
      </c>
      <c r="B16" s="183">
        <v>300</v>
      </c>
      <c r="C16" s="183"/>
      <c r="F16" s="182">
        <v>2020103001</v>
      </c>
      <c r="G16" s="183">
        <v>1588.98</v>
      </c>
      <c r="H16" s="184"/>
      <c r="I16" s="182">
        <v>5010301000</v>
      </c>
      <c r="J16" s="183">
        <v>9533.8799999999992</v>
      </c>
      <c r="K16" s="184"/>
      <c r="L16"/>
      <c r="M16"/>
    </row>
    <row r="17" spans="1:13" x14ac:dyDescent="0.25">
      <c r="A17" s="182">
        <v>1010202025</v>
      </c>
      <c r="B17" s="183"/>
      <c r="C17" s="183">
        <v>91980.61</v>
      </c>
      <c r="F17" s="182">
        <v>2020103002</v>
      </c>
      <c r="G17" s="183">
        <v>1635.3</v>
      </c>
      <c r="H17" s="184"/>
      <c r="I17" s="182">
        <v>5010304000</v>
      </c>
      <c r="J17" s="183">
        <v>300</v>
      </c>
      <c r="K17" s="184"/>
      <c r="L17"/>
      <c r="M17"/>
    </row>
    <row r="18" spans="1:13" x14ac:dyDescent="0.25">
      <c r="A18" s="182">
        <v>5010201000</v>
      </c>
      <c r="B18" s="183">
        <v>5000</v>
      </c>
      <c r="C18" s="183"/>
      <c r="F18" s="182" t="s">
        <v>201</v>
      </c>
      <c r="G18" s="183">
        <v>17691.669999999998</v>
      </c>
      <c r="H18" s="184"/>
      <c r="I18" s="182">
        <v>2020102001</v>
      </c>
      <c r="J18" s="183">
        <v>7150.41</v>
      </c>
      <c r="K18" s="184"/>
      <c r="L18"/>
      <c r="M18"/>
    </row>
    <row r="19" spans="1:13" x14ac:dyDescent="0.25">
      <c r="A19" s="182">
        <v>2020102001</v>
      </c>
      <c r="B19" s="183">
        <v>7150.41</v>
      </c>
      <c r="C19" s="183">
        <v>7150.41</v>
      </c>
      <c r="F19"/>
      <c r="G19"/>
      <c r="I19" s="182">
        <v>2020103005</v>
      </c>
      <c r="J19" s="183">
        <v>4000</v>
      </c>
    </row>
    <row r="20" spans="1:13" x14ac:dyDescent="0.25">
      <c r="A20" s="182">
        <v>2020103001</v>
      </c>
      <c r="B20" s="183">
        <v>1588.98</v>
      </c>
      <c r="C20" s="183">
        <v>1588.98</v>
      </c>
      <c r="F20"/>
      <c r="G20"/>
      <c r="I20" s="182">
        <v>5010101000</v>
      </c>
      <c r="J20" s="183">
        <v>68884.5</v>
      </c>
    </row>
    <row r="21" spans="1:13" x14ac:dyDescent="0.25">
      <c r="A21" s="182">
        <v>2020103002</v>
      </c>
      <c r="B21" s="183">
        <v>1635.3</v>
      </c>
      <c r="C21" s="183">
        <v>1635.3</v>
      </c>
      <c r="F21"/>
      <c r="G21"/>
      <c r="I21" s="182">
        <v>2020103001</v>
      </c>
      <c r="J21" s="183">
        <v>1588.98</v>
      </c>
    </row>
    <row r="22" spans="1:13" x14ac:dyDescent="0.25">
      <c r="A22" s="182">
        <v>5010302000</v>
      </c>
      <c r="B22" s="183">
        <v>300</v>
      </c>
      <c r="C22" s="183"/>
      <c r="F22"/>
      <c r="G22"/>
      <c r="I22" s="182">
        <v>2020103002</v>
      </c>
      <c r="J22" s="183">
        <v>1635.3</v>
      </c>
    </row>
    <row r="23" spans="1:13" x14ac:dyDescent="0.25">
      <c r="A23" s="182">
        <v>5010101000</v>
      </c>
      <c r="B23" s="183">
        <v>68884.5</v>
      </c>
      <c r="C23" s="183"/>
      <c r="I23" s="182">
        <v>2020101001</v>
      </c>
      <c r="J23" s="183">
        <v>1330.76</v>
      </c>
    </row>
    <row r="24" spans="1:13" x14ac:dyDescent="0.25">
      <c r="A24" s="182">
        <v>2020101001</v>
      </c>
      <c r="B24" s="183">
        <v>1330.76</v>
      </c>
      <c r="C24" s="183"/>
      <c r="I24" s="182">
        <v>2010101000</v>
      </c>
      <c r="J24" s="183">
        <v>5976</v>
      </c>
    </row>
    <row r="25" spans="1:13" x14ac:dyDescent="0.25">
      <c r="A25" s="182">
        <v>2010101000</v>
      </c>
      <c r="B25" s="183">
        <v>5976</v>
      </c>
      <c r="C25" s="183"/>
      <c r="I25" s="182" t="s">
        <v>201</v>
      </c>
      <c r="J25" s="183">
        <v>109672.28</v>
      </c>
    </row>
    <row r="26" spans="1:13" x14ac:dyDescent="0.25">
      <c r="A26" s="182" t="s">
        <v>201</v>
      </c>
      <c r="B26" s="183">
        <v>109672.28</v>
      </c>
      <c r="C26" s="183">
        <v>109672.28</v>
      </c>
      <c r="I26"/>
      <c r="J26"/>
    </row>
    <row r="27" spans="1:13" x14ac:dyDescent="0.25">
      <c r="A27"/>
      <c r="B27"/>
      <c r="C27"/>
      <c r="I27"/>
      <c r="J27"/>
    </row>
    <row r="28" spans="1:13" x14ac:dyDescent="0.25">
      <c r="A28"/>
      <c r="B28"/>
      <c r="C28"/>
      <c r="I28"/>
      <c r="J28"/>
    </row>
    <row r="31" spans="1:13" x14ac:dyDescent="0.25">
      <c r="A31" s="173" t="s">
        <v>176</v>
      </c>
      <c r="G31" s="173" t="s">
        <v>107</v>
      </c>
    </row>
    <row r="34" spans="2:14" s="185" customFormat="1" ht="18" x14ac:dyDescent="0.25">
      <c r="B34" s="158" t="s">
        <v>804</v>
      </c>
      <c r="C34" s="158"/>
      <c r="G34" s="331" t="s">
        <v>755</v>
      </c>
      <c r="H34" s="331"/>
      <c r="I34" s="331"/>
      <c r="J34" s="331"/>
      <c r="K34" s="331"/>
      <c r="L34" s="331"/>
      <c r="M34" s="331"/>
      <c r="N34" s="331"/>
    </row>
    <row r="35" spans="2:14" x14ac:dyDescent="0.25">
      <c r="B35" s="169" t="s">
        <v>805</v>
      </c>
      <c r="C35" s="169"/>
      <c r="G35" s="332" t="s">
        <v>791</v>
      </c>
      <c r="H35" s="332"/>
      <c r="I35" s="332"/>
      <c r="J35" s="332"/>
      <c r="K35" s="332"/>
      <c r="L35" s="332"/>
      <c r="M35" s="332"/>
      <c r="N35" s="332"/>
    </row>
    <row r="36" spans="2:14" ht="18" x14ac:dyDescent="0.25">
      <c r="G36" s="301" t="s">
        <v>792</v>
      </c>
      <c r="H36" s="301"/>
      <c r="I36" s="301"/>
      <c r="J36" s="301"/>
      <c r="K36" s="301"/>
      <c r="L36" s="301"/>
      <c r="M36" s="301"/>
      <c r="N36" s="301"/>
    </row>
  </sheetData>
  <mergeCells count="3">
    <mergeCell ref="G34:N34"/>
    <mergeCell ref="G35:N35"/>
    <mergeCell ref="G36:N36"/>
  </mergeCells>
  <printOptions horizontalCentered="1"/>
  <pageMargins left="0.25" right="0.25" top="0.5" bottom="0.25" header="0.31496062992126" footer="0.31496062992126"/>
  <pageSetup paperSize="14" scale="89" orientation="landscape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  <pageSetUpPr fitToPage="1"/>
  </sheetPr>
  <dimension ref="A1:U57"/>
  <sheetViews>
    <sheetView showZeros="0" workbookViewId="0">
      <selection activeCell="AB16" sqref="AB16"/>
    </sheetView>
  </sheetViews>
  <sheetFormatPr defaultColWidth="9" defaultRowHeight="15.75" x14ac:dyDescent="0.25"/>
  <cols>
    <col min="1" max="1" width="6" style="40" customWidth="1"/>
    <col min="2" max="3" width="2.125" style="40" customWidth="1"/>
    <col min="4" max="4" width="4.875" style="40" customWidth="1"/>
    <col min="5" max="5" width="8.125" style="40" customWidth="1"/>
    <col min="6" max="6" width="6.75" style="40" customWidth="1"/>
    <col min="7" max="7" width="0.875" style="40" customWidth="1"/>
    <col min="8" max="8" width="5.375" style="40" customWidth="1"/>
    <col min="9" max="9" width="27.75" style="40" customWidth="1"/>
    <col min="10" max="10" width="5.375" style="40" customWidth="1"/>
    <col min="11" max="11" width="22.5" style="40" customWidth="1"/>
    <col min="12" max="12" width="4.875" style="40" customWidth="1"/>
    <col min="13" max="13" width="14.125" style="40" hidden="1" customWidth="1"/>
    <col min="14" max="14" width="13.875" style="40" hidden="1" customWidth="1"/>
    <col min="15" max="15" width="10.625" style="40" customWidth="1"/>
    <col min="16" max="16" width="2.125" style="40" customWidth="1"/>
    <col min="17" max="17" width="2.625" style="40" customWidth="1"/>
    <col min="18" max="19" width="2.125" style="40" customWidth="1"/>
    <col min="20" max="21" width="5.625" style="40" customWidth="1"/>
    <col min="22" max="16384" width="9" style="40"/>
  </cols>
  <sheetData>
    <row r="1" spans="1:21" ht="22.5" x14ac:dyDescent="0.25">
      <c r="A1" s="41" t="s">
        <v>153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3"/>
      <c r="Q1" s="368">
        <f>+O51-R51</f>
        <v>0</v>
      </c>
      <c r="R1" s="369"/>
      <c r="S1" s="369"/>
      <c r="T1" s="369"/>
      <c r="U1" s="370"/>
    </row>
    <row r="2" spans="1:21" x14ac:dyDescent="0.25">
      <c r="A2" s="85" t="str">
        <f>CONCATENATE(Account!G3,", ", Account!G4)</f>
        <v>NIA PANGASINAN IMO, Bayaoas Urdaneta City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5"/>
      <c r="Q2" s="46" t="s">
        <v>154</v>
      </c>
      <c r="R2"/>
      <c r="S2" s="371"/>
      <c r="T2" s="371"/>
      <c r="U2" s="372"/>
    </row>
    <row r="3" spans="1:21" x14ac:dyDescent="0.25">
      <c r="A3" s="47" t="s">
        <v>155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5"/>
      <c r="Q3" s="46" t="s">
        <v>0</v>
      </c>
      <c r="R3"/>
      <c r="S3" s="373">
        <f>Account!$G$2</f>
        <v>45322</v>
      </c>
      <c r="T3" s="373"/>
      <c r="U3" s="374"/>
    </row>
    <row r="4" spans="1:21" ht="16.5" thickBot="1" x14ac:dyDescent="0.3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50"/>
      <c r="Q4" s="51"/>
      <c r="R4" s="52"/>
      <c r="S4" s="52"/>
      <c r="T4" s="52"/>
      <c r="U4" s="53"/>
    </row>
    <row r="5" spans="1:21" x14ac:dyDescent="0.25">
      <c r="A5" s="54"/>
      <c r="B5" s="55"/>
      <c r="C5" s="55"/>
      <c r="D5" s="55"/>
      <c r="E5" s="55"/>
      <c r="F5" s="55"/>
      <c r="G5" s="55"/>
      <c r="H5" s="56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7"/>
    </row>
    <row r="6" spans="1:21" x14ac:dyDescent="0.25">
      <c r="A6" s="58"/>
      <c r="B6" s="375"/>
      <c r="C6" s="375"/>
      <c r="D6" s="59" t="s">
        <v>156</v>
      </c>
      <c r="H6" s="79" t="s">
        <v>157</v>
      </c>
      <c r="I6" s="40" t="s">
        <v>158</v>
      </c>
      <c r="J6" s="89"/>
      <c r="K6" s="60" t="s">
        <v>159</v>
      </c>
      <c r="P6" s="375"/>
      <c r="Q6" s="375"/>
      <c r="R6" s="59" t="s">
        <v>160</v>
      </c>
      <c r="S6" s="59"/>
      <c r="T6" s="59"/>
      <c r="U6" s="61"/>
    </row>
    <row r="7" spans="1:21" ht="16.5" thickBot="1" x14ac:dyDescent="0.3">
      <c r="A7" s="62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4"/>
    </row>
    <row r="8" spans="1:21" x14ac:dyDescent="0.25">
      <c r="A8" s="376" t="s">
        <v>137</v>
      </c>
      <c r="B8" s="377"/>
      <c r="C8" s="377"/>
      <c r="D8" s="378"/>
      <c r="E8" s="385" t="s">
        <v>161</v>
      </c>
      <c r="F8" s="385"/>
      <c r="G8" s="385"/>
      <c r="H8" s="385"/>
      <c r="I8" s="385"/>
      <c r="J8" s="385"/>
      <c r="K8" s="385"/>
      <c r="L8" s="385"/>
      <c r="M8" s="385"/>
      <c r="N8" s="385"/>
      <c r="O8" s="385"/>
      <c r="P8" s="385"/>
      <c r="Q8" s="385"/>
      <c r="R8" s="385"/>
      <c r="S8" s="385"/>
      <c r="T8" s="385"/>
      <c r="U8" s="386"/>
    </row>
    <row r="9" spans="1:21" ht="15.75" customHeight="1" x14ac:dyDescent="0.25">
      <c r="A9" s="379"/>
      <c r="B9" s="380"/>
      <c r="C9" s="380"/>
      <c r="D9" s="381"/>
      <c r="E9" s="387" t="s">
        <v>162</v>
      </c>
      <c r="F9" s="387"/>
      <c r="G9" s="387"/>
      <c r="H9" s="387"/>
      <c r="I9" s="387"/>
      <c r="J9" s="387"/>
      <c r="K9" s="396" t="s">
        <v>134</v>
      </c>
      <c r="L9" s="387" t="s">
        <v>163</v>
      </c>
      <c r="M9" s="389" t="s">
        <v>164</v>
      </c>
      <c r="N9" s="390"/>
      <c r="O9" s="390"/>
      <c r="P9" s="390"/>
      <c r="Q9" s="390"/>
      <c r="R9" s="390"/>
      <c r="S9" s="390"/>
      <c r="T9" s="390"/>
      <c r="U9" s="391"/>
    </row>
    <row r="10" spans="1:21" ht="16.5" thickBot="1" x14ac:dyDescent="0.3">
      <c r="A10" s="382"/>
      <c r="B10" s="383"/>
      <c r="C10" s="383"/>
      <c r="D10" s="384"/>
      <c r="E10" s="388"/>
      <c r="F10" s="388"/>
      <c r="G10" s="388"/>
      <c r="H10" s="388"/>
      <c r="I10" s="388"/>
      <c r="J10" s="388"/>
      <c r="K10" s="397"/>
      <c r="L10" s="388"/>
      <c r="M10" s="81" t="s">
        <v>170</v>
      </c>
      <c r="N10" s="81" t="s">
        <v>171</v>
      </c>
      <c r="O10" s="392" t="s">
        <v>1</v>
      </c>
      <c r="P10" s="393"/>
      <c r="Q10" s="394"/>
      <c r="R10" s="392" t="s">
        <v>2</v>
      </c>
      <c r="S10" s="393"/>
      <c r="T10" s="393"/>
      <c r="U10" s="395"/>
    </row>
    <row r="11" spans="1:21" ht="19.5" x14ac:dyDescent="0.3">
      <c r="A11" s="360">
        <f>O51-R51</f>
        <v>0</v>
      </c>
      <c r="B11" s="361"/>
      <c r="C11" s="361"/>
      <c r="D11" s="361"/>
      <c r="E11" s="362" t="str">
        <f>Account!$G$1</f>
        <v>Fund 501 CARP (LBP Account # 0112-1157-30)</v>
      </c>
      <c r="F11" s="363"/>
      <c r="G11" s="363"/>
      <c r="H11" s="363"/>
      <c r="I11" s="363"/>
      <c r="J11" s="364"/>
      <c r="K11" s="123"/>
      <c r="L11" s="80"/>
      <c r="M11" s="80"/>
      <c r="N11" s="80"/>
      <c r="O11" s="365"/>
      <c r="P11" s="365"/>
      <c r="Q11" s="365"/>
      <c r="R11" s="365"/>
      <c r="S11" s="365"/>
      <c r="T11" s="365"/>
      <c r="U11" s="366"/>
    </row>
    <row r="12" spans="1:21" x14ac:dyDescent="0.25">
      <c r="A12" s="335"/>
      <c r="B12" s="336"/>
      <c r="C12" s="336"/>
      <c r="D12" s="336"/>
      <c r="E12" s="336"/>
      <c r="F12" s="336"/>
      <c r="G12" s="336"/>
      <c r="H12" s="336"/>
      <c r="I12" s="336"/>
      <c r="J12" s="336"/>
      <c r="K12" s="36"/>
      <c r="L12" s="78"/>
      <c r="M12" s="78"/>
      <c r="N12" s="78"/>
      <c r="O12" s="336"/>
      <c r="P12" s="336"/>
      <c r="Q12" s="336"/>
      <c r="R12" s="336"/>
      <c r="S12" s="336"/>
      <c r="T12" s="336"/>
      <c r="U12" s="367"/>
    </row>
    <row r="13" spans="1:21" x14ac:dyDescent="0.25">
      <c r="A13" s="335"/>
      <c r="B13" s="336"/>
      <c r="C13" s="336"/>
      <c r="D13" s="336"/>
      <c r="E13" s="337">
        <f>IF(K13=0,0,(INDEX(AccountCodes[ACCOUNT NAME],MATCH(K13,AccountCodes[PPSAS CODE],0))))</f>
        <v>0</v>
      </c>
      <c r="F13" s="338"/>
      <c r="G13" s="338"/>
      <c r="H13" s="338"/>
      <c r="I13" s="338"/>
      <c r="J13" s="339"/>
      <c r="K13" s="121"/>
      <c r="L13" s="78"/>
      <c r="M13" s="77">
        <f>SUMIF(Data[PPSAS Code],K13,Data[Debit])</f>
        <v>0</v>
      </c>
      <c r="N13" s="77">
        <f>SUMIF(Data[PPSAS Code],K13,Data[Credit])</f>
        <v>0</v>
      </c>
      <c r="O13" s="333">
        <f>M13</f>
        <v>0</v>
      </c>
      <c r="P13" s="333"/>
      <c r="Q13" s="333"/>
      <c r="R13" s="333">
        <f>N13</f>
        <v>0</v>
      </c>
      <c r="S13" s="333"/>
      <c r="T13" s="333"/>
      <c r="U13" s="334"/>
    </row>
    <row r="14" spans="1:21" x14ac:dyDescent="0.25">
      <c r="A14" s="335"/>
      <c r="B14" s="336"/>
      <c r="C14" s="336"/>
      <c r="D14" s="336"/>
      <c r="E14" s="337">
        <f>IF(K14=0,0,(INDEX(AccountCodes[ACCOUNT NAME],MATCH(K14,AccountCodes[PPSAS CODE],0))))</f>
        <v>0</v>
      </c>
      <c r="F14" s="338"/>
      <c r="G14" s="338"/>
      <c r="H14" s="338"/>
      <c r="I14" s="338"/>
      <c r="J14" s="339"/>
      <c r="K14" s="121"/>
      <c r="L14" s="78"/>
      <c r="M14" s="77">
        <f>SUMIF(Data[PPSAS Code],K14,Data[Debit])</f>
        <v>0</v>
      </c>
      <c r="N14" s="77">
        <f>SUMIF(Data[PPSAS Code],K14,Data[Credit])</f>
        <v>0</v>
      </c>
      <c r="O14" s="333">
        <f>M14</f>
        <v>0</v>
      </c>
      <c r="P14" s="333"/>
      <c r="Q14" s="333"/>
      <c r="R14" s="333">
        <f>N14</f>
        <v>0</v>
      </c>
      <c r="S14" s="333"/>
      <c r="T14" s="333"/>
      <c r="U14" s="334"/>
    </row>
    <row r="15" spans="1:21" x14ac:dyDescent="0.25">
      <c r="A15" s="335"/>
      <c r="B15" s="336"/>
      <c r="C15" s="336"/>
      <c r="D15" s="336"/>
      <c r="E15" s="337">
        <f>IF(K15=0,0,(INDEX(AccountCodes[ACCOUNT NAME],MATCH(K15,AccountCodes[PPSAS CODE],0))))</f>
        <v>0</v>
      </c>
      <c r="F15" s="338"/>
      <c r="G15" s="338"/>
      <c r="H15" s="338"/>
      <c r="I15" s="338"/>
      <c r="J15" s="339"/>
      <c r="K15" s="121"/>
      <c r="L15" s="78"/>
      <c r="M15" s="77">
        <f>SUMIF(Data[PPSAS Code],K15,Data[Debit])</f>
        <v>0</v>
      </c>
      <c r="N15" s="77">
        <f>SUMIF(Data[PPSAS Code],K15,Data[Credit])</f>
        <v>0</v>
      </c>
      <c r="O15" s="333">
        <f t="shared" ref="O15:O50" si="0">M15</f>
        <v>0</v>
      </c>
      <c r="P15" s="333"/>
      <c r="Q15" s="333"/>
      <c r="R15" s="333">
        <f t="shared" ref="R15:R50" si="1">N15</f>
        <v>0</v>
      </c>
      <c r="S15" s="333"/>
      <c r="T15" s="333"/>
      <c r="U15" s="334"/>
    </row>
    <row r="16" spans="1:21" x14ac:dyDescent="0.25">
      <c r="A16" s="335"/>
      <c r="B16" s="336"/>
      <c r="C16" s="336"/>
      <c r="D16" s="336"/>
      <c r="E16" s="337">
        <f>IF(K16=0,0,(INDEX(AccountCodes[ACCOUNT NAME],MATCH(K16,AccountCodes[PPSAS CODE],0))))</f>
        <v>0</v>
      </c>
      <c r="F16" s="338"/>
      <c r="G16" s="338"/>
      <c r="H16" s="338"/>
      <c r="I16" s="338"/>
      <c r="J16" s="339"/>
      <c r="K16" s="121"/>
      <c r="L16" s="78"/>
      <c r="M16" s="77">
        <f>SUMIF(Data[PPSAS Code],K16,Data[Debit])</f>
        <v>0</v>
      </c>
      <c r="N16" s="77">
        <f>SUMIF(Data[PPSAS Code],K16,Data[Credit])</f>
        <v>0</v>
      </c>
      <c r="O16" s="333">
        <f>M16</f>
        <v>0</v>
      </c>
      <c r="P16" s="333"/>
      <c r="Q16" s="333"/>
      <c r="R16" s="333">
        <f>N16</f>
        <v>0</v>
      </c>
      <c r="S16" s="333"/>
      <c r="T16" s="333"/>
      <c r="U16" s="334"/>
    </row>
    <row r="17" spans="1:21" x14ac:dyDescent="0.25">
      <c r="A17" s="335"/>
      <c r="B17" s="336"/>
      <c r="C17" s="336"/>
      <c r="D17" s="336"/>
      <c r="E17" s="337">
        <f>IF(K17=0,0,(INDEX(AccountCodes[ACCOUNT NAME],MATCH(K17,AccountCodes[PPSAS CODE],0))))</f>
        <v>0</v>
      </c>
      <c r="F17" s="338"/>
      <c r="G17" s="338"/>
      <c r="H17" s="338"/>
      <c r="I17" s="338"/>
      <c r="J17" s="339"/>
      <c r="K17" s="124"/>
      <c r="L17" s="78"/>
      <c r="M17" s="77">
        <f>SUMIF(Data[PPSAS Code],K17,Data[Debit])</f>
        <v>0</v>
      </c>
      <c r="N17" s="77">
        <f>SUMIF(Data[PPSAS Code],K17,Data[Credit])</f>
        <v>0</v>
      </c>
      <c r="O17" s="333">
        <f>M17</f>
        <v>0</v>
      </c>
      <c r="P17" s="333"/>
      <c r="Q17" s="333"/>
      <c r="R17" s="333">
        <f>N17</f>
        <v>0</v>
      </c>
      <c r="S17" s="333"/>
      <c r="T17" s="333"/>
      <c r="U17" s="334"/>
    </row>
    <row r="18" spans="1:21" x14ac:dyDescent="0.25">
      <c r="A18" s="335"/>
      <c r="B18" s="336"/>
      <c r="C18" s="336"/>
      <c r="D18" s="336"/>
      <c r="E18" s="337">
        <f>IF(K18=0,0,(INDEX(AccountCodes[ACCOUNT NAME],MATCH(K18,AccountCodes[PPSAS CODE],0))))</f>
        <v>0</v>
      </c>
      <c r="F18" s="338"/>
      <c r="G18" s="338"/>
      <c r="H18" s="338"/>
      <c r="I18" s="338"/>
      <c r="J18" s="339"/>
      <c r="K18" s="124"/>
      <c r="L18" s="78"/>
      <c r="M18" s="77">
        <f>SUMIF(Data[PPSAS Code],K18,Data[Debit])</f>
        <v>0</v>
      </c>
      <c r="N18" s="77">
        <f>SUMIF(Data[PPSAS Code],K18,Data[Credit])</f>
        <v>0</v>
      </c>
      <c r="O18" s="333">
        <f>M18</f>
        <v>0</v>
      </c>
      <c r="P18" s="333"/>
      <c r="Q18" s="333"/>
      <c r="R18" s="333">
        <f>N18</f>
        <v>0</v>
      </c>
      <c r="S18" s="333"/>
      <c r="T18" s="333"/>
      <c r="U18" s="334"/>
    </row>
    <row r="19" spans="1:21" x14ac:dyDescent="0.25">
      <c r="A19" s="335"/>
      <c r="B19" s="336"/>
      <c r="C19" s="336"/>
      <c r="D19" s="336"/>
      <c r="E19" s="337">
        <f>IF(K19=0,0,(INDEX(AccountCodes[ACCOUNT NAME],MATCH(K19,AccountCodes[PPSAS CODE],0))))</f>
        <v>0</v>
      </c>
      <c r="F19" s="338"/>
      <c r="G19" s="338"/>
      <c r="H19" s="338"/>
      <c r="I19" s="338"/>
      <c r="J19" s="339"/>
      <c r="K19" s="124"/>
      <c r="L19" s="78"/>
      <c r="M19" s="77">
        <f>SUMIF(Data[PPSAS Code],K19,Data[Debit])</f>
        <v>0</v>
      </c>
      <c r="N19" s="77">
        <f>SUMIF(Data[PPSAS Code],K19,Data[Credit])</f>
        <v>0</v>
      </c>
      <c r="O19" s="333">
        <f>M19</f>
        <v>0</v>
      </c>
      <c r="P19" s="333"/>
      <c r="Q19" s="333"/>
      <c r="R19" s="333">
        <f>N19</f>
        <v>0</v>
      </c>
      <c r="S19" s="333"/>
      <c r="T19" s="333"/>
      <c r="U19" s="334"/>
    </row>
    <row r="20" spans="1:21" x14ac:dyDescent="0.25">
      <c r="A20" s="335"/>
      <c r="B20" s="336"/>
      <c r="C20" s="336"/>
      <c r="D20" s="336"/>
      <c r="E20" s="337">
        <f>IF(K20=0,0,(INDEX(AccountCodes[ACCOUNT NAME],MATCH(K20,AccountCodes[PPSAS CODE],0))))</f>
        <v>0</v>
      </c>
      <c r="F20" s="338"/>
      <c r="G20" s="338"/>
      <c r="H20" s="338"/>
      <c r="I20" s="338"/>
      <c r="J20" s="339"/>
      <c r="K20" s="124"/>
      <c r="L20" s="78"/>
      <c r="M20" s="77">
        <f>SUMIF(Data[PPSAS Code],K20,Data[Debit])</f>
        <v>0</v>
      </c>
      <c r="N20" s="77">
        <f>SUMIF(Data[PPSAS Code],K20,Data[Credit])</f>
        <v>0</v>
      </c>
      <c r="O20" s="333">
        <f>M20</f>
        <v>0</v>
      </c>
      <c r="P20" s="333"/>
      <c r="Q20" s="333"/>
      <c r="R20" s="333">
        <f>N20</f>
        <v>0</v>
      </c>
      <c r="S20" s="333"/>
      <c r="T20" s="333"/>
      <c r="U20" s="334"/>
    </row>
    <row r="21" spans="1:21" x14ac:dyDescent="0.25">
      <c r="A21" s="335"/>
      <c r="B21" s="336"/>
      <c r="C21" s="336"/>
      <c r="D21" s="336"/>
      <c r="E21" s="337">
        <f>IF(K21=0,0,(INDEX(AccountCodes[ACCOUNT NAME],MATCH(K21,AccountCodes[PPSAS CODE],0))))</f>
        <v>0</v>
      </c>
      <c r="F21" s="338"/>
      <c r="G21" s="338"/>
      <c r="H21" s="338"/>
      <c r="I21" s="338"/>
      <c r="J21" s="339"/>
      <c r="K21" s="124"/>
      <c r="L21" s="78"/>
      <c r="M21" s="77">
        <f>SUMIF(Data[PPSAS Code],K21,Data[Debit])</f>
        <v>0</v>
      </c>
      <c r="N21" s="77">
        <f>SUMIF(Data[PPSAS Code],K21,Data[Credit])</f>
        <v>0</v>
      </c>
      <c r="O21" s="333">
        <f t="shared" si="0"/>
        <v>0</v>
      </c>
      <c r="P21" s="333"/>
      <c r="Q21" s="333"/>
      <c r="R21" s="333">
        <f t="shared" si="1"/>
        <v>0</v>
      </c>
      <c r="S21" s="333"/>
      <c r="T21" s="333"/>
      <c r="U21" s="334"/>
    </row>
    <row r="22" spans="1:21" x14ac:dyDescent="0.25">
      <c r="A22" s="335"/>
      <c r="B22" s="336"/>
      <c r="C22" s="336"/>
      <c r="D22" s="336"/>
      <c r="E22" s="337">
        <f>IF(K22=0,0,(INDEX(AccountCodes[ACCOUNT NAME],MATCH(K22,AccountCodes[PPSAS CODE],0))))</f>
        <v>0</v>
      </c>
      <c r="F22" s="338"/>
      <c r="G22" s="338"/>
      <c r="H22" s="338"/>
      <c r="I22" s="338"/>
      <c r="J22" s="339"/>
      <c r="K22" s="124"/>
      <c r="L22" s="78"/>
      <c r="M22" s="77">
        <f>SUMIF(Data[PPSAS Code],K22,Data[Debit])</f>
        <v>0</v>
      </c>
      <c r="N22" s="77">
        <f>SUMIF(Data[PPSAS Code],K22,Data[Credit])</f>
        <v>0</v>
      </c>
      <c r="O22" s="333">
        <f t="shared" si="0"/>
        <v>0</v>
      </c>
      <c r="P22" s="333"/>
      <c r="Q22" s="333"/>
      <c r="R22" s="333">
        <f t="shared" si="1"/>
        <v>0</v>
      </c>
      <c r="S22" s="333"/>
      <c r="T22" s="333"/>
      <c r="U22" s="334"/>
    </row>
    <row r="23" spans="1:21" x14ac:dyDescent="0.25">
      <c r="A23" s="335"/>
      <c r="B23" s="336"/>
      <c r="C23" s="336"/>
      <c r="D23" s="336"/>
      <c r="E23" s="337">
        <f>IF(K23=0,0,(INDEX(AccountCodes[ACCOUNT NAME],MATCH(K23,AccountCodes[PPSAS CODE],0))))</f>
        <v>0</v>
      </c>
      <c r="F23" s="338"/>
      <c r="G23" s="338"/>
      <c r="H23" s="338"/>
      <c r="I23" s="338"/>
      <c r="J23" s="339"/>
      <c r="K23" s="124"/>
      <c r="L23" s="78"/>
      <c r="M23" s="77">
        <f>SUMIF(Data[PPSAS Code],K23,Data[Debit])</f>
        <v>0</v>
      </c>
      <c r="N23" s="77">
        <f>SUMIF(Data[PPSAS Code],K23,Data[Credit])</f>
        <v>0</v>
      </c>
      <c r="O23" s="333">
        <f t="shared" si="0"/>
        <v>0</v>
      </c>
      <c r="P23" s="333"/>
      <c r="Q23" s="333"/>
      <c r="R23" s="333">
        <f t="shared" si="1"/>
        <v>0</v>
      </c>
      <c r="S23" s="333"/>
      <c r="T23" s="333"/>
      <c r="U23" s="334"/>
    </row>
    <row r="24" spans="1:21" x14ac:dyDescent="0.25">
      <c r="A24" s="335"/>
      <c r="B24" s="336"/>
      <c r="C24" s="336"/>
      <c r="D24" s="336"/>
      <c r="E24" s="337">
        <f>IF(K24=0,0,(INDEX(AccountCodes[ACCOUNT NAME],MATCH(K24,AccountCodes[PPSAS CODE],0))))</f>
        <v>0</v>
      </c>
      <c r="F24" s="338"/>
      <c r="G24" s="338"/>
      <c r="H24" s="338"/>
      <c r="I24" s="338"/>
      <c r="J24" s="339"/>
      <c r="K24" s="124"/>
      <c r="L24" s="78"/>
      <c r="M24" s="77">
        <f>SUMIF(Data[PPSAS Code],K24,Data[Debit])</f>
        <v>0</v>
      </c>
      <c r="N24" s="77">
        <f>SUMIF(Data[PPSAS Code],K24,Data[Credit])</f>
        <v>0</v>
      </c>
      <c r="O24" s="333">
        <f t="shared" si="0"/>
        <v>0</v>
      </c>
      <c r="P24" s="333"/>
      <c r="Q24" s="333"/>
      <c r="R24" s="333">
        <f t="shared" si="1"/>
        <v>0</v>
      </c>
      <c r="S24" s="333"/>
      <c r="T24" s="333"/>
      <c r="U24" s="334"/>
    </row>
    <row r="25" spans="1:21" x14ac:dyDescent="0.25">
      <c r="A25" s="335"/>
      <c r="B25" s="336"/>
      <c r="C25" s="336"/>
      <c r="D25" s="336"/>
      <c r="E25" s="337">
        <f>IF(K25=0,0,(INDEX(AccountCodes[ACCOUNT NAME],MATCH(K25,AccountCodes[PPSAS CODE],0))))</f>
        <v>0</v>
      </c>
      <c r="F25" s="338"/>
      <c r="G25" s="338"/>
      <c r="H25" s="338"/>
      <c r="I25" s="338"/>
      <c r="J25" s="339"/>
      <c r="K25" s="124"/>
      <c r="L25" s="78"/>
      <c r="M25" s="77">
        <f>SUMIF(Data[PPSAS Code],K25,Data[Debit])</f>
        <v>0</v>
      </c>
      <c r="N25" s="77">
        <f>SUMIF(Data[PPSAS Code],K25,Data[Credit])</f>
        <v>0</v>
      </c>
      <c r="O25" s="333">
        <f t="shared" si="0"/>
        <v>0</v>
      </c>
      <c r="P25" s="333"/>
      <c r="Q25" s="333"/>
      <c r="R25" s="333">
        <f t="shared" si="1"/>
        <v>0</v>
      </c>
      <c r="S25" s="333"/>
      <c r="T25" s="333"/>
      <c r="U25" s="334"/>
    </row>
    <row r="26" spans="1:21" x14ac:dyDescent="0.25">
      <c r="A26" s="335"/>
      <c r="B26" s="336"/>
      <c r="C26" s="336"/>
      <c r="D26" s="336"/>
      <c r="E26" s="337">
        <f>IF(K26=0,0,(INDEX(AccountCodes[ACCOUNT NAME],MATCH(K26,AccountCodes[PPSAS CODE],0))))</f>
        <v>0</v>
      </c>
      <c r="F26" s="338"/>
      <c r="G26" s="338"/>
      <c r="H26" s="338"/>
      <c r="I26" s="338"/>
      <c r="J26" s="339"/>
      <c r="K26" s="124"/>
      <c r="L26" s="78"/>
      <c r="M26" s="77">
        <f>SUMIF(Data[PPSAS Code],K26,Data[Debit])</f>
        <v>0</v>
      </c>
      <c r="N26" s="77">
        <f>SUMIF(Data[PPSAS Code],K26,Data[Credit])</f>
        <v>0</v>
      </c>
      <c r="O26" s="333">
        <f t="shared" ref="O26:O35" si="2">M26</f>
        <v>0</v>
      </c>
      <c r="P26" s="333"/>
      <c r="Q26" s="333"/>
      <c r="R26" s="333">
        <f t="shared" ref="R26:R35" si="3">N26</f>
        <v>0</v>
      </c>
      <c r="S26" s="333"/>
      <c r="T26" s="333"/>
      <c r="U26" s="334"/>
    </row>
    <row r="27" spans="1:21" x14ac:dyDescent="0.25">
      <c r="A27" s="335"/>
      <c r="B27" s="336"/>
      <c r="C27" s="336"/>
      <c r="D27" s="336"/>
      <c r="E27" s="337">
        <f>IF(K27=0,0,(INDEX(AccountCodes[ACCOUNT NAME],MATCH(K27,AccountCodes[PPSAS CODE],0))))</f>
        <v>0</v>
      </c>
      <c r="F27" s="338"/>
      <c r="G27" s="338"/>
      <c r="H27" s="338"/>
      <c r="I27" s="338"/>
      <c r="J27" s="339"/>
      <c r="K27" s="124"/>
      <c r="L27" s="78"/>
      <c r="M27" s="77">
        <f>SUMIF(Data[PPSAS Code],K27,Data[Debit])</f>
        <v>0</v>
      </c>
      <c r="N27" s="77">
        <f>SUMIF(Data[PPSAS Code],K27,Data[Credit])</f>
        <v>0</v>
      </c>
      <c r="O27" s="333">
        <f t="shared" si="2"/>
        <v>0</v>
      </c>
      <c r="P27" s="333"/>
      <c r="Q27" s="333"/>
      <c r="R27" s="333">
        <f t="shared" si="3"/>
        <v>0</v>
      </c>
      <c r="S27" s="333"/>
      <c r="T27" s="333"/>
      <c r="U27" s="334"/>
    </row>
    <row r="28" spans="1:21" x14ac:dyDescent="0.25">
      <c r="A28" s="335"/>
      <c r="B28" s="336"/>
      <c r="C28" s="336"/>
      <c r="D28" s="336"/>
      <c r="E28" s="337">
        <f>IF(K28=0,0,(INDEX(AccountCodes[ACCOUNT NAME],MATCH(K28,AccountCodes[PPSAS CODE],0))))</f>
        <v>0</v>
      </c>
      <c r="F28" s="338"/>
      <c r="G28" s="338"/>
      <c r="H28" s="338"/>
      <c r="I28" s="338"/>
      <c r="J28" s="339"/>
      <c r="K28" s="124"/>
      <c r="L28" s="78"/>
      <c r="M28" s="77">
        <f>SUMIF(Data[PPSAS Code],K28,Data[Debit])</f>
        <v>0</v>
      </c>
      <c r="N28" s="77">
        <f>SUMIF(Data[PPSAS Code],K28,Data[Credit])</f>
        <v>0</v>
      </c>
      <c r="O28" s="333">
        <f t="shared" si="2"/>
        <v>0</v>
      </c>
      <c r="P28" s="333"/>
      <c r="Q28" s="333"/>
      <c r="R28" s="333">
        <f t="shared" si="3"/>
        <v>0</v>
      </c>
      <c r="S28" s="333"/>
      <c r="T28" s="333"/>
      <c r="U28" s="334"/>
    </row>
    <row r="29" spans="1:21" x14ac:dyDescent="0.25">
      <c r="A29" s="335"/>
      <c r="B29" s="336"/>
      <c r="C29" s="336"/>
      <c r="D29" s="336"/>
      <c r="E29" s="337">
        <f>IF(K29=0,0,(INDEX(AccountCodes[ACCOUNT NAME],MATCH(K29,AccountCodes[PPSAS CODE],0))))</f>
        <v>0</v>
      </c>
      <c r="F29" s="338"/>
      <c r="G29" s="338"/>
      <c r="H29" s="338"/>
      <c r="I29" s="338"/>
      <c r="J29" s="339"/>
      <c r="K29" s="124"/>
      <c r="L29" s="78"/>
      <c r="M29" s="77">
        <f>SUMIF(Data[PPSAS Code],K29,Data[Debit])</f>
        <v>0</v>
      </c>
      <c r="N29" s="77">
        <f>SUMIF(Data[PPSAS Code],K29,Data[Credit])</f>
        <v>0</v>
      </c>
      <c r="O29" s="333">
        <f t="shared" si="2"/>
        <v>0</v>
      </c>
      <c r="P29" s="333"/>
      <c r="Q29" s="333"/>
      <c r="R29" s="333">
        <f t="shared" si="3"/>
        <v>0</v>
      </c>
      <c r="S29" s="333"/>
      <c r="T29" s="333"/>
      <c r="U29" s="334"/>
    </row>
    <row r="30" spans="1:21" x14ac:dyDescent="0.25">
      <c r="A30" s="335"/>
      <c r="B30" s="336"/>
      <c r="C30" s="336"/>
      <c r="D30" s="336"/>
      <c r="E30" s="337">
        <f>IF(K30=0,0,(INDEX(AccountCodes[ACCOUNT NAME],MATCH(K30,AccountCodes[PPSAS CODE],0))))</f>
        <v>0</v>
      </c>
      <c r="F30" s="338"/>
      <c r="G30" s="338"/>
      <c r="H30" s="338"/>
      <c r="I30" s="338"/>
      <c r="J30" s="339"/>
      <c r="K30" s="124"/>
      <c r="L30" s="78"/>
      <c r="M30" s="77">
        <f>SUMIF(Data[PPSAS Code],K30,Data[Debit])</f>
        <v>0</v>
      </c>
      <c r="N30" s="77">
        <f>SUMIF(Data[PPSAS Code],K30,Data[Credit])</f>
        <v>0</v>
      </c>
      <c r="O30" s="333">
        <f t="shared" si="2"/>
        <v>0</v>
      </c>
      <c r="P30" s="333"/>
      <c r="Q30" s="333"/>
      <c r="R30" s="333">
        <f t="shared" si="3"/>
        <v>0</v>
      </c>
      <c r="S30" s="333"/>
      <c r="T30" s="333"/>
      <c r="U30" s="334"/>
    </row>
    <row r="31" spans="1:21" x14ac:dyDescent="0.25">
      <c r="A31" s="335"/>
      <c r="B31" s="336"/>
      <c r="C31" s="336"/>
      <c r="D31" s="336"/>
      <c r="E31" s="337">
        <f>IF(K31=0,0,(INDEX(AccountCodes[ACCOUNT NAME],MATCH(K31,AccountCodes[PPSAS CODE],0))))</f>
        <v>0</v>
      </c>
      <c r="F31" s="338"/>
      <c r="G31" s="338"/>
      <c r="H31" s="338"/>
      <c r="I31" s="338"/>
      <c r="J31" s="339"/>
      <c r="K31" s="124"/>
      <c r="L31" s="78"/>
      <c r="M31" s="77">
        <f>SUMIF(Data[PPSAS Code],K31,Data[Debit])</f>
        <v>0</v>
      </c>
      <c r="N31" s="77">
        <f>SUMIF(Data[PPSAS Code],K31,Data[Credit])</f>
        <v>0</v>
      </c>
      <c r="O31" s="333">
        <f t="shared" si="2"/>
        <v>0</v>
      </c>
      <c r="P31" s="333"/>
      <c r="Q31" s="333"/>
      <c r="R31" s="333">
        <f t="shared" si="3"/>
        <v>0</v>
      </c>
      <c r="S31" s="333"/>
      <c r="T31" s="333"/>
      <c r="U31" s="334"/>
    </row>
    <row r="32" spans="1:21" x14ac:dyDescent="0.25">
      <c r="A32" s="335"/>
      <c r="B32" s="336"/>
      <c r="C32" s="336"/>
      <c r="D32" s="336"/>
      <c r="E32" s="337">
        <f>IF(K32=0,0,(INDEX(AccountCodes[ACCOUNT NAME],MATCH(K32,AccountCodes[PPSAS CODE],0))))</f>
        <v>0</v>
      </c>
      <c r="F32" s="338"/>
      <c r="G32" s="338"/>
      <c r="H32" s="338"/>
      <c r="I32" s="338"/>
      <c r="J32" s="339"/>
      <c r="K32" s="124"/>
      <c r="L32" s="78"/>
      <c r="M32" s="77">
        <f>SUMIF(Data[PPSAS Code],K32,Data[Debit])</f>
        <v>0</v>
      </c>
      <c r="N32" s="77">
        <f>SUMIF(Data[PPSAS Code],K32,Data[Credit])</f>
        <v>0</v>
      </c>
      <c r="O32" s="333">
        <f t="shared" si="2"/>
        <v>0</v>
      </c>
      <c r="P32" s="333"/>
      <c r="Q32" s="333"/>
      <c r="R32" s="333">
        <f t="shared" si="3"/>
        <v>0</v>
      </c>
      <c r="S32" s="333"/>
      <c r="T32" s="333"/>
      <c r="U32" s="334"/>
    </row>
    <row r="33" spans="1:21" x14ac:dyDescent="0.25">
      <c r="A33" s="335"/>
      <c r="B33" s="336"/>
      <c r="C33" s="336"/>
      <c r="D33" s="336"/>
      <c r="E33" s="337">
        <f>IF(K33=0,0,(INDEX(AccountCodes[ACCOUNT NAME],MATCH(K33,AccountCodes[PPSAS CODE],0))))</f>
        <v>0</v>
      </c>
      <c r="F33" s="338"/>
      <c r="G33" s="338"/>
      <c r="H33" s="338"/>
      <c r="I33" s="338"/>
      <c r="J33" s="339"/>
      <c r="K33" s="124"/>
      <c r="L33" s="78"/>
      <c r="M33" s="77">
        <f>SUMIF(Data[PPSAS Code],K33,Data[Debit])</f>
        <v>0</v>
      </c>
      <c r="N33" s="77">
        <f>SUMIF(Data[PPSAS Code],K33,Data[Credit])</f>
        <v>0</v>
      </c>
      <c r="O33" s="333">
        <f t="shared" si="2"/>
        <v>0</v>
      </c>
      <c r="P33" s="333"/>
      <c r="Q33" s="333"/>
      <c r="R33" s="333">
        <f t="shared" si="3"/>
        <v>0</v>
      </c>
      <c r="S33" s="333"/>
      <c r="T33" s="333"/>
      <c r="U33" s="334"/>
    </row>
    <row r="34" spans="1:21" x14ac:dyDescent="0.25">
      <c r="A34" s="335"/>
      <c r="B34" s="336"/>
      <c r="C34" s="336"/>
      <c r="D34" s="336"/>
      <c r="E34" s="337">
        <f>IF(K34=0,0,(INDEX(AccountCodes[ACCOUNT NAME],MATCH(K34,AccountCodes[PPSAS CODE],0))))</f>
        <v>0</v>
      </c>
      <c r="F34" s="338"/>
      <c r="G34" s="338"/>
      <c r="H34" s="338"/>
      <c r="I34" s="338"/>
      <c r="J34" s="339"/>
      <c r="K34" s="124"/>
      <c r="L34" s="78"/>
      <c r="M34" s="77">
        <f>SUMIF(Data[PPSAS Code],K34,Data[Debit])</f>
        <v>0</v>
      </c>
      <c r="N34" s="77">
        <f>SUMIF(Data[PPSAS Code],K34,Data[Credit])</f>
        <v>0</v>
      </c>
      <c r="O34" s="333">
        <f t="shared" si="2"/>
        <v>0</v>
      </c>
      <c r="P34" s="333"/>
      <c r="Q34" s="333"/>
      <c r="R34" s="333">
        <f t="shared" si="3"/>
        <v>0</v>
      </c>
      <c r="S34" s="333"/>
      <c r="T34" s="333"/>
      <c r="U34" s="334"/>
    </row>
    <row r="35" spans="1:21" x14ac:dyDescent="0.25">
      <c r="A35" s="335"/>
      <c r="B35" s="336"/>
      <c r="C35" s="336"/>
      <c r="D35" s="336"/>
      <c r="E35" s="337">
        <f>IF(K35=0,0,(INDEX(AccountCodes[ACCOUNT NAME],MATCH(K35,AccountCodes[PPSAS CODE],0))))</f>
        <v>0</v>
      </c>
      <c r="F35" s="338"/>
      <c r="G35" s="338"/>
      <c r="H35" s="338"/>
      <c r="I35" s="338"/>
      <c r="J35" s="339"/>
      <c r="K35" s="124"/>
      <c r="L35" s="78"/>
      <c r="M35" s="77">
        <f>SUMIF(Data[PPSAS Code],K35,Data[Debit])</f>
        <v>0</v>
      </c>
      <c r="N35" s="77">
        <f>SUMIF(Data[PPSAS Code],K35,Data[Credit])</f>
        <v>0</v>
      </c>
      <c r="O35" s="333">
        <f t="shared" si="2"/>
        <v>0</v>
      </c>
      <c r="P35" s="333"/>
      <c r="Q35" s="333"/>
      <c r="R35" s="333">
        <f t="shared" si="3"/>
        <v>0</v>
      </c>
      <c r="S35" s="333"/>
      <c r="T35" s="333"/>
      <c r="U35" s="334"/>
    </row>
    <row r="36" spans="1:21" x14ac:dyDescent="0.25">
      <c r="A36" s="335"/>
      <c r="B36" s="336"/>
      <c r="C36" s="336"/>
      <c r="D36" s="336"/>
      <c r="E36" s="337">
        <f>IF(K36=0,0,(INDEX(AccountCodes[ACCOUNT NAME],MATCH(K36,AccountCodes[PPSAS CODE],0))))</f>
        <v>0</v>
      </c>
      <c r="F36" s="338"/>
      <c r="G36" s="338"/>
      <c r="H36" s="338"/>
      <c r="I36" s="338"/>
      <c r="J36" s="339"/>
      <c r="K36" s="124"/>
      <c r="L36" s="78"/>
      <c r="M36" s="77">
        <f>SUMIF(Data[PPSAS Code],K36,Data[Debit])</f>
        <v>0</v>
      </c>
      <c r="N36" s="77">
        <f>SUMIF(Data[PPSAS Code],K36,Data[Credit])</f>
        <v>0</v>
      </c>
      <c r="O36" s="333">
        <f t="shared" si="0"/>
        <v>0</v>
      </c>
      <c r="P36" s="333"/>
      <c r="Q36" s="333"/>
      <c r="R36" s="333">
        <f t="shared" si="1"/>
        <v>0</v>
      </c>
      <c r="S36" s="333"/>
      <c r="T36" s="333"/>
      <c r="U36" s="334"/>
    </row>
    <row r="37" spans="1:21" x14ac:dyDescent="0.25">
      <c r="A37" s="335"/>
      <c r="B37" s="336"/>
      <c r="C37" s="336"/>
      <c r="D37" s="336"/>
      <c r="E37" s="337">
        <f>IF(K37=0,0,(INDEX(AccountCodes[ACCOUNT NAME],MATCH(K37,AccountCodes[PPSAS CODE],0))))</f>
        <v>0</v>
      </c>
      <c r="F37" s="338"/>
      <c r="G37" s="338"/>
      <c r="H37" s="338"/>
      <c r="I37" s="338"/>
      <c r="J37" s="339"/>
      <c r="K37" s="124"/>
      <c r="L37" s="78"/>
      <c r="M37" s="77">
        <f>SUMIF(Data[PPSAS Code],K37,Data[Debit])</f>
        <v>0</v>
      </c>
      <c r="N37" s="77">
        <f>SUMIF(Data[PPSAS Code],K37,Data[Credit])</f>
        <v>0</v>
      </c>
      <c r="O37" s="333">
        <f t="shared" si="0"/>
        <v>0</v>
      </c>
      <c r="P37" s="333"/>
      <c r="Q37" s="333"/>
      <c r="R37" s="333">
        <f t="shared" si="1"/>
        <v>0</v>
      </c>
      <c r="S37" s="333"/>
      <c r="T37" s="333"/>
      <c r="U37" s="334"/>
    </row>
    <row r="38" spans="1:21" x14ac:dyDescent="0.25">
      <c r="A38" s="335"/>
      <c r="B38" s="336"/>
      <c r="C38" s="336"/>
      <c r="D38" s="336"/>
      <c r="E38" s="337">
        <f>IF(K38=0,0,(INDEX(AccountCodes[ACCOUNT NAME],MATCH(K38,AccountCodes[PPSAS CODE],0))))</f>
        <v>0</v>
      </c>
      <c r="F38" s="338"/>
      <c r="G38" s="338"/>
      <c r="H38" s="338"/>
      <c r="I38" s="338"/>
      <c r="J38" s="339"/>
      <c r="K38" s="124"/>
      <c r="L38" s="78"/>
      <c r="M38" s="77">
        <f>SUMIF(Data[PPSAS Code],K38,Data[Debit])</f>
        <v>0</v>
      </c>
      <c r="N38" s="77">
        <f>SUMIF(Data[PPSAS Code],K38,Data[Credit])</f>
        <v>0</v>
      </c>
      <c r="O38" s="333">
        <f t="shared" si="0"/>
        <v>0</v>
      </c>
      <c r="P38" s="333"/>
      <c r="Q38" s="333"/>
      <c r="R38" s="333">
        <f t="shared" si="1"/>
        <v>0</v>
      </c>
      <c r="S38" s="333"/>
      <c r="T38" s="333"/>
      <c r="U38" s="334"/>
    </row>
    <row r="39" spans="1:21" x14ac:dyDescent="0.25">
      <c r="A39" s="335"/>
      <c r="B39" s="336"/>
      <c r="C39" s="336"/>
      <c r="D39" s="336"/>
      <c r="E39" s="337">
        <f>IF(K39=0,0,(INDEX(AccountCodes[ACCOUNT NAME],MATCH(K39,AccountCodes[PPSAS CODE],0))))</f>
        <v>0</v>
      </c>
      <c r="F39" s="338"/>
      <c r="G39" s="338"/>
      <c r="H39" s="338"/>
      <c r="I39" s="338"/>
      <c r="J39" s="339"/>
      <c r="K39" s="124"/>
      <c r="L39" s="78"/>
      <c r="M39" s="77">
        <f>SUMIF(Data[PPSAS Code],K39,Data[Debit])</f>
        <v>0</v>
      </c>
      <c r="N39" s="77">
        <f>SUMIF(Data[PPSAS Code],K39,Data[Credit])</f>
        <v>0</v>
      </c>
      <c r="O39" s="333">
        <f t="shared" si="0"/>
        <v>0</v>
      </c>
      <c r="P39" s="333"/>
      <c r="Q39" s="333"/>
      <c r="R39" s="333">
        <f t="shared" si="1"/>
        <v>0</v>
      </c>
      <c r="S39" s="333"/>
      <c r="T39" s="333"/>
      <c r="U39" s="334"/>
    </row>
    <row r="40" spans="1:21" x14ac:dyDescent="0.25">
      <c r="A40" s="335"/>
      <c r="B40" s="336"/>
      <c r="C40" s="336"/>
      <c r="D40" s="336"/>
      <c r="E40" s="337">
        <f>IF(K40=0,0,(INDEX(AccountCodes[ACCOUNT NAME],MATCH(K40,AccountCodes[PPSAS CODE],0))))</f>
        <v>0</v>
      </c>
      <c r="F40" s="338"/>
      <c r="G40" s="338"/>
      <c r="H40" s="338"/>
      <c r="I40" s="338"/>
      <c r="J40" s="339"/>
      <c r="K40" s="124"/>
      <c r="L40" s="78"/>
      <c r="M40" s="77">
        <f>SUMIF(Data[PPSAS Code],K40,Data[Debit])</f>
        <v>0</v>
      </c>
      <c r="N40" s="77">
        <f>SUMIF(Data[PPSAS Code],K40,Data[Credit])</f>
        <v>0</v>
      </c>
      <c r="O40" s="333">
        <f t="shared" si="0"/>
        <v>0</v>
      </c>
      <c r="P40" s="333"/>
      <c r="Q40" s="333"/>
      <c r="R40" s="333">
        <f t="shared" si="1"/>
        <v>0</v>
      </c>
      <c r="S40" s="333"/>
      <c r="T40" s="333"/>
      <c r="U40" s="334"/>
    </row>
    <row r="41" spans="1:21" x14ac:dyDescent="0.25">
      <c r="A41" s="335"/>
      <c r="B41" s="336"/>
      <c r="C41" s="336"/>
      <c r="D41" s="336"/>
      <c r="E41" s="337">
        <f>IF(K41=0,0,(INDEX(AccountCodes[ACCOUNT NAME],MATCH(K41,AccountCodes[PPSAS CODE],0))))</f>
        <v>0</v>
      </c>
      <c r="F41" s="338"/>
      <c r="G41" s="338"/>
      <c r="H41" s="338"/>
      <c r="I41" s="338"/>
      <c r="J41" s="339"/>
      <c r="K41" s="124"/>
      <c r="L41" s="78"/>
      <c r="M41" s="77">
        <f>SUMIF(Data[PPSAS Code],K41,Data[Debit])</f>
        <v>0</v>
      </c>
      <c r="N41" s="77">
        <f>SUMIF(Data[PPSAS Code],K41,Data[Credit])</f>
        <v>0</v>
      </c>
      <c r="O41" s="333">
        <f t="shared" si="0"/>
        <v>0</v>
      </c>
      <c r="P41" s="333"/>
      <c r="Q41" s="333"/>
      <c r="R41" s="333">
        <f t="shared" si="1"/>
        <v>0</v>
      </c>
      <c r="S41" s="333"/>
      <c r="T41" s="333"/>
      <c r="U41" s="334"/>
    </row>
    <row r="42" spans="1:21" x14ac:dyDescent="0.25">
      <c r="A42" s="335"/>
      <c r="B42" s="336"/>
      <c r="C42" s="336"/>
      <c r="D42" s="336"/>
      <c r="E42" s="337">
        <f>IF(K42=0,0,(INDEX(AccountCodes[ACCOUNT NAME],MATCH(K42,AccountCodes[PPSAS CODE],0))))</f>
        <v>0</v>
      </c>
      <c r="F42" s="338"/>
      <c r="G42" s="338"/>
      <c r="H42" s="338"/>
      <c r="I42" s="338"/>
      <c r="J42" s="339"/>
      <c r="K42" s="124"/>
      <c r="L42" s="78"/>
      <c r="M42" s="77">
        <f>SUMIF(Data[PPSAS Code],K42,Data[Debit])</f>
        <v>0</v>
      </c>
      <c r="N42" s="77">
        <f>SUMIF(Data[PPSAS Code],K42,Data[Credit])</f>
        <v>0</v>
      </c>
      <c r="O42" s="333">
        <f t="shared" si="0"/>
        <v>0</v>
      </c>
      <c r="P42" s="333"/>
      <c r="Q42" s="333"/>
      <c r="R42" s="333">
        <f t="shared" si="1"/>
        <v>0</v>
      </c>
      <c r="S42" s="333"/>
      <c r="T42" s="333"/>
      <c r="U42" s="334"/>
    </row>
    <row r="43" spans="1:21" x14ac:dyDescent="0.25">
      <c r="A43" s="335"/>
      <c r="B43" s="336"/>
      <c r="C43" s="336"/>
      <c r="D43" s="336"/>
      <c r="E43" s="337">
        <f>IF(K43=0,0,(INDEX(AccountCodes[ACCOUNT NAME],MATCH(K43,AccountCodes[PPSAS CODE],0))))</f>
        <v>0</v>
      </c>
      <c r="F43" s="338"/>
      <c r="G43" s="338"/>
      <c r="H43" s="338"/>
      <c r="I43" s="338"/>
      <c r="J43" s="339"/>
      <c r="K43" s="124"/>
      <c r="L43" s="78"/>
      <c r="M43" s="77">
        <f>SUMIF(Data[PPSAS Code],K43,Data[Debit])</f>
        <v>0</v>
      </c>
      <c r="N43" s="77">
        <f>SUMIF(Data[PPSAS Code],K43,Data[Credit])</f>
        <v>0</v>
      </c>
      <c r="O43" s="333">
        <f t="shared" si="0"/>
        <v>0</v>
      </c>
      <c r="P43" s="333"/>
      <c r="Q43" s="333"/>
      <c r="R43" s="333">
        <f t="shared" si="1"/>
        <v>0</v>
      </c>
      <c r="S43" s="333"/>
      <c r="T43" s="333"/>
      <c r="U43" s="334"/>
    </row>
    <row r="44" spans="1:21" x14ac:dyDescent="0.25">
      <c r="A44" s="335"/>
      <c r="B44" s="336"/>
      <c r="C44" s="336"/>
      <c r="D44" s="336"/>
      <c r="E44" s="337">
        <f>IF(K44=0,0,(INDEX(AccountCodes[ACCOUNT NAME],MATCH(K44,AccountCodes[PPSAS CODE],0))))</f>
        <v>0</v>
      </c>
      <c r="F44" s="338"/>
      <c r="G44" s="338"/>
      <c r="H44" s="338"/>
      <c r="I44" s="338"/>
      <c r="J44" s="339"/>
      <c r="K44" s="124"/>
      <c r="L44" s="78"/>
      <c r="M44" s="77">
        <f>SUMIF(Data[PPSAS Code],K44,Data[Debit])</f>
        <v>0</v>
      </c>
      <c r="N44" s="77">
        <f>SUMIF(Data[PPSAS Code],K44,Data[Credit])</f>
        <v>0</v>
      </c>
      <c r="O44" s="333">
        <f t="shared" si="0"/>
        <v>0</v>
      </c>
      <c r="P44" s="333"/>
      <c r="Q44" s="333"/>
      <c r="R44" s="333">
        <f t="shared" si="1"/>
        <v>0</v>
      </c>
      <c r="S44" s="333"/>
      <c r="T44" s="333"/>
      <c r="U44" s="334"/>
    </row>
    <row r="45" spans="1:21" x14ac:dyDescent="0.25">
      <c r="A45" s="335"/>
      <c r="B45" s="336"/>
      <c r="C45" s="336"/>
      <c r="D45" s="336"/>
      <c r="E45" s="337">
        <f>IF(K45=0,0,(INDEX(AccountCodes[ACCOUNT NAME],MATCH(K45,AccountCodes[PPSAS CODE],0))))</f>
        <v>0</v>
      </c>
      <c r="F45" s="338"/>
      <c r="G45" s="338"/>
      <c r="H45" s="338"/>
      <c r="I45" s="338"/>
      <c r="J45" s="339"/>
      <c r="K45" s="124"/>
      <c r="L45" s="78"/>
      <c r="M45" s="77">
        <f>SUMIF(Data[PPSAS Code],K45,Data[Debit])</f>
        <v>0</v>
      </c>
      <c r="N45" s="77">
        <f>SUMIF(Data[PPSAS Code],K45,Data[Credit])</f>
        <v>0</v>
      </c>
      <c r="O45" s="333">
        <f t="shared" si="0"/>
        <v>0</v>
      </c>
      <c r="P45" s="333"/>
      <c r="Q45" s="333"/>
      <c r="R45" s="333">
        <f t="shared" si="1"/>
        <v>0</v>
      </c>
      <c r="S45" s="333"/>
      <c r="T45" s="333"/>
      <c r="U45" s="334"/>
    </row>
    <row r="46" spans="1:21" x14ac:dyDescent="0.25">
      <c r="A46" s="335"/>
      <c r="B46" s="336"/>
      <c r="C46" s="336"/>
      <c r="D46" s="336"/>
      <c r="E46" s="355" t="s">
        <v>199</v>
      </c>
      <c r="F46" s="356"/>
      <c r="G46" s="356"/>
      <c r="H46" s="356"/>
      <c r="I46" s="356"/>
      <c r="J46" s="357"/>
      <c r="K46" s="124"/>
      <c r="L46" s="78"/>
      <c r="M46" s="77">
        <f>SUMIF(Data[PPSAS Code],K46,Data[Debit])</f>
        <v>0</v>
      </c>
      <c r="N46" s="77">
        <f>SUMIF(Data[PPSAS Code],K46,Data[Credit])</f>
        <v>0</v>
      </c>
      <c r="O46" s="333">
        <f t="shared" si="0"/>
        <v>0</v>
      </c>
      <c r="P46" s="333"/>
      <c r="Q46" s="333"/>
      <c r="R46" s="333">
        <f t="shared" si="1"/>
        <v>0</v>
      </c>
      <c r="S46" s="333"/>
      <c r="T46" s="333"/>
      <c r="U46" s="334"/>
    </row>
    <row r="47" spans="1:21" x14ac:dyDescent="0.25">
      <c r="A47" s="335"/>
      <c r="B47" s="336"/>
      <c r="C47" s="336"/>
      <c r="D47" s="336"/>
      <c r="E47" s="343" t="s">
        <v>165</v>
      </c>
      <c r="F47" s="344"/>
      <c r="G47" s="344"/>
      <c r="H47" s="344"/>
      <c r="I47" s="358">
        <f>S3</f>
        <v>45322</v>
      </c>
      <c r="J47" s="359"/>
      <c r="K47" s="124"/>
      <c r="L47" s="78"/>
      <c r="M47" s="77">
        <f>SUMIF(Data[PPSAS Code],K47,Data[Debit])</f>
        <v>0</v>
      </c>
      <c r="N47" s="77">
        <f>SUMIF(Data[PPSAS Code],K47,Data[Credit])</f>
        <v>0</v>
      </c>
      <c r="O47" s="333">
        <f t="shared" si="0"/>
        <v>0</v>
      </c>
      <c r="P47" s="333"/>
      <c r="Q47" s="333"/>
      <c r="R47" s="333">
        <f t="shared" si="1"/>
        <v>0</v>
      </c>
      <c r="S47" s="333"/>
      <c r="T47" s="333"/>
      <c r="U47" s="334"/>
    </row>
    <row r="48" spans="1:21" x14ac:dyDescent="0.25">
      <c r="A48" s="335"/>
      <c r="B48" s="336"/>
      <c r="C48" s="336"/>
      <c r="D48" s="336"/>
      <c r="E48" s="343" t="s">
        <v>166</v>
      </c>
      <c r="F48" s="344"/>
      <c r="G48" s="344"/>
      <c r="H48" s="344"/>
      <c r="I48" s="353" t="s">
        <v>711</v>
      </c>
      <c r="J48" s="354"/>
      <c r="K48" s="124"/>
      <c r="L48" s="78"/>
      <c r="M48" s="77">
        <f>SUMIF(Data[PPSAS Code],K48,Data[Debit])</f>
        <v>0</v>
      </c>
      <c r="N48" s="77">
        <f>SUMIF(Data[PPSAS Code],K48,Data[Credit])</f>
        <v>0</v>
      </c>
      <c r="O48" s="333">
        <f t="shared" si="0"/>
        <v>0</v>
      </c>
      <c r="P48" s="333"/>
      <c r="Q48" s="333"/>
      <c r="R48" s="333">
        <f t="shared" si="1"/>
        <v>0</v>
      </c>
      <c r="S48" s="333"/>
      <c r="T48" s="333"/>
      <c r="U48" s="334"/>
    </row>
    <row r="49" spans="1:21" x14ac:dyDescent="0.25">
      <c r="A49" s="335"/>
      <c r="B49" s="336"/>
      <c r="C49" s="336"/>
      <c r="D49" s="336"/>
      <c r="E49" s="343" t="s">
        <v>167</v>
      </c>
      <c r="F49" s="344"/>
      <c r="G49" s="344"/>
      <c r="H49" s="344"/>
      <c r="I49" s="351" t="s">
        <v>727</v>
      </c>
      <c r="J49" s="352"/>
      <c r="K49" s="124"/>
      <c r="L49" s="78"/>
      <c r="M49" s="77">
        <f>SUMIF(Data[PPSAS Code],K49,Data[Debit])</f>
        <v>0</v>
      </c>
      <c r="N49" s="77">
        <f>SUMIF(Data[PPSAS Code],K49,Data[Credit])</f>
        <v>0</v>
      </c>
      <c r="O49" s="333">
        <f t="shared" si="0"/>
        <v>0</v>
      </c>
      <c r="P49" s="333"/>
      <c r="Q49" s="333"/>
      <c r="R49" s="333">
        <f t="shared" si="1"/>
        <v>0</v>
      </c>
      <c r="S49" s="333"/>
      <c r="T49" s="333"/>
      <c r="U49" s="334"/>
    </row>
    <row r="50" spans="1:21" x14ac:dyDescent="0.25">
      <c r="A50" s="335"/>
      <c r="B50" s="336"/>
      <c r="C50" s="336"/>
      <c r="D50" s="336"/>
      <c r="E50" s="343"/>
      <c r="F50" s="344"/>
      <c r="G50" s="344"/>
      <c r="H50" s="344"/>
      <c r="I50" s="344"/>
      <c r="J50" s="345"/>
      <c r="K50" s="124"/>
      <c r="L50" s="78"/>
      <c r="M50" s="77">
        <f>SUMIF(Data[PPSAS Code],K50,Data[Debit])</f>
        <v>0</v>
      </c>
      <c r="N50" s="77">
        <f>SUMIF(Data[PPSAS Code],K50,Data[Credit])</f>
        <v>0</v>
      </c>
      <c r="O50" s="333">
        <f t="shared" si="0"/>
        <v>0</v>
      </c>
      <c r="P50" s="333"/>
      <c r="Q50" s="333"/>
      <c r="R50" s="333">
        <f t="shared" si="1"/>
        <v>0</v>
      </c>
      <c r="S50" s="333"/>
      <c r="T50" s="333"/>
      <c r="U50" s="334"/>
    </row>
    <row r="51" spans="1:21" ht="16.5" thickBot="1" x14ac:dyDescent="0.3">
      <c r="A51" s="346"/>
      <c r="B51" s="347"/>
      <c r="C51" s="347"/>
      <c r="D51" s="347"/>
      <c r="E51" s="347"/>
      <c r="F51" s="347"/>
      <c r="G51" s="347"/>
      <c r="H51" s="347"/>
      <c r="I51" s="347"/>
      <c r="J51" s="347"/>
      <c r="K51" s="347"/>
      <c r="L51" s="348"/>
      <c r="M51" s="90"/>
      <c r="N51" s="90"/>
      <c r="O51" s="349">
        <f>SUM(O11:Q50)</f>
        <v>0</v>
      </c>
      <c r="P51" s="349"/>
      <c r="Q51" s="349"/>
      <c r="R51" s="349">
        <f>SUM(R11:U50)</f>
        <v>0</v>
      </c>
      <c r="S51" s="349"/>
      <c r="T51" s="349"/>
      <c r="U51" s="350"/>
    </row>
    <row r="52" spans="1:21" x14ac:dyDescent="0.25">
      <c r="A52" s="65"/>
      <c r="B52" s="66"/>
      <c r="C52" s="66"/>
      <c r="D52" s="66"/>
      <c r="E52" s="66"/>
      <c r="F52" s="66"/>
      <c r="G52" s="67"/>
      <c r="H52" s="66"/>
      <c r="I52" s="66"/>
      <c r="J52" s="67"/>
      <c r="K52" s="68"/>
      <c r="L52" s="66"/>
      <c r="M52" s="66"/>
      <c r="N52" s="66"/>
      <c r="O52" s="340"/>
      <c r="P52" s="341"/>
      <c r="Q52" s="341"/>
      <c r="R52" s="341"/>
      <c r="S52" s="341"/>
      <c r="T52" s="341"/>
      <c r="U52" s="342"/>
    </row>
    <row r="53" spans="1:21" x14ac:dyDescent="0.25">
      <c r="A53" s="69" t="s">
        <v>176</v>
      </c>
      <c r="B53"/>
      <c r="C53"/>
      <c r="D53"/>
      <c r="E53"/>
      <c r="F53"/>
      <c r="G53" s="70" t="s">
        <v>107</v>
      </c>
      <c r="H53"/>
      <c r="I53" s="71"/>
      <c r="J53" s="70" t="s">
        <v>168</v>
      </c>
      <c r="K53" s="71"/>
      <c r="L53" s="59"/>
      <c r="M53" s="71"/>
      <c r="N53" s="71"/>
      <c r="O53" s="94" t="s">
        <v>223</v>
      </c>
      <c r="P53" s="72"/>
      <c r="Q53" s="72"/>
      <c r="R53" s="72"/>
      <c r="S53" s="72"/>
      <c r="T53" s="72"/>
      <c r="U53" s="73"/>
    </row>
    <row r="54" spans="1:21" x14ac:dyDescent="0.25">
      <c r="A54" s="46"/>
      <c r="B54"/>
      <c r="C54"/>
      <c r="D54"/>
      <c r="E54"/>
      <c r="F54"/>
      <c r="G54" s="74"/>
      <c r="H54"/>
      <c r="I54"/>
      <c r="J54" s="74"/>
      <c r="K54"/>
      <c r="L54"/>
      <c r="M54"/>
      <c r="N54"/>
      <c r="O54" s="74"/>
      <c r="P54"/>
      <c r="Q54"/>
      <c r="R54"/>
      <c r="S54"/>
      <c r="T54"/>
      <c r="U54" s="75"/>
    </row>
    <row r="55" spans="1:21" x14ac:dyDescent="0.25">
      <c r="A55" s="103" t="str">
        <f>Account!G26</f>
        <v>ELVIRA M. SURATOS</v>
      </c>
      <c r="B55" s="86"/>
      <c r="C55" s="86"/>
      <c r="D55" s="86"/>
      <c r="E55" s="86"/>
      <c r="F55" s="86"/>
      <c r="G55" s="104" t="str">
        <f>Account!G29</f>
        <v>EDGAR M. BUTED</v>
      </c>
      <c r="H55" s="44"/>
      <c r="I55" s="86"/>
      <c r="J55" s="104" t="str">
        <f>Account!G32</f>
        <v>VANNESA C.MOULIC</v>
      </c>
      <c r="K55" s="86"/>
      <c r="L55" s="86"/>
      <c r="M55" s="86"/>
      <c r="N55" s="86"/>
      <c r="O55" s="104">
        <f>Account!G35</f>
        <v>0</v>
      </c>
      <c r="P55" s="86"/>
      <c r="Q55" s="86"/>
      <c r="R55" s="86"/>
      <c r="S55" s="86"/>
      <c r="T55" s="86"/>
      <c r="U55" s="45"/>
    </row>
    <row r="56" spans="1:21" ht="16.5" thickBot="1" x14ac:dyDescent="0.3">
      <c r="A56" s="105" t="str">
        <f>Account!G27</f>
        <v>Sr. Accounting Processor A</v>
      </c>
      <c r="B56" s="91"/>
      <c r="C56" s="91"/>
      <c r="D56" s="91"/>
      <c r="E56" s="91"/>
      <c r="F56" s="91"/>
      <c r="G56" s="106" t="str">
        <f>Account!G30</f>
        <v>Chief Corporate Accountant B</v>
      </c>
      <c r="H56" s="91"/>
      <c r="I56" s="91"/>
      <c r="J56" s="106" t="str">
        <f>Account!G33</f>
        <v>Manager, Administrative &amp; Finance Division</v>
      </c>
      <c r="K56" s="91"/>
      <c r="L56" s="91"/>
      <c r="M56" s="91"/>
      <c r="N56" s="91"/>
      <c r="O56" s="106">
        <f>Account!G36</f>
        <v>0</v>
      </c>
      <c r="P56" s="92"/>
      <c r="Q56" s="92"/>
      <c r="R56" s="92"/>
      <c r="S56" s="92"/>
      <c r="T56" s="92"/>
      <c r="U56" s="93"/>
    </row>
    <row r="57" spans="1:21" x14ac:dyDescent="0.25">
      <c r="A57" s="8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</sheetData>
  <mergeCells count="181">
    <mergeCell ref="A34:D34"/>
    <mergeCell ref="E34:J34"/>
    <mergeCell ref="O34:Q34"/>
    <mergeCell ref="R34:U34"/>
    <mergeCell ref="A35:D35"/>
    <mergeCell ref="E35:J35"/>
    <mergeCell ref="O35:Q35"/>
    <mergeCell ref="R35:U35"/>
    <mergeCell ref="A31:D31"/>
    <mergeCell ref="E31:J31"/>
    <mergeCell ref="O31:Q31"/>
    <mergeCell ref="R31:U31"/>
    <mergeCell ref="A32:D32"/>
    <mergeCell ref="E32:J32"/>
    <mergeCell ref="O32:Q32"/>
    <mergeCell ref="R32:U32"/>
    <mergeCell ref="A33:D33"/>
    <mergeCell ref="E33:J33"/>
    <mergeCell ref="O33:Q33"/>
    <mergeCell ref="R33:U33"/>
    <mergeCell ref="A28:D28"/>
    <mergeCell ref="E28:J28"/>
    <mergeCell ref="O28:Q28"/>
    <mergeCell ref="R28:U28"/>
    <mergeCell ref="A29:D29"/>
    <mergeCell ref="E29:J29"/>
    <mergeCell ref="O29:Q29"/>
    <mergeCell ref="R29:U29"/>
    <mergeCell ref="A30:D30"/>
    <mergeCell ref="E30:J30"/>
    <mergeCell ref="O30:Q30"/>
    <mergeCell ref="R30:U30"/>
    <mergeCell ref="Q1:U1"/>
    <mergeCell ref="S2:U2"/>
    <mergeCell ref="S3:U3"/>
    <mergeCell ref="B6:C6"/>
    <mergeCell ref="P6:Q6"/>
    <mergeCell ref="A8:D10"/>
    <mergeCell ref="E8:U8"/>
    <mergeCell ref="E9:J10"/>
    <mergeCell ref="L9:L10"/>
    <mergeCell ref="M9:U9"/>
    <mergeCell ref="O10:Q10"/>
    <mergeCell ref="R10:U10"/>
    <mergeCell ref="K9:K10"/>
    <mergeCell ref="A19:D19"/>
    <mergeCell ref="E19:J19"/>
    <mergeCell ref="O19:Q19"/>
    <mergeCell ref="A14:D14"/>
    <mergeCell ref="E14:J14"/>
    <mergeCell ref="O14:Q14"/>
    <mergeCell ref="R14:U14"/>
    <mergeCell ref="A11:D11"/>
    <mergeCell ref="E11:J11"/>
    <mergeCell ref="O11:Q11"/>
    <mergeCell ref="R11:U11"/>
    <mergeCell ref="A12:D12"/>
    <mergeCell ref="E12:J12"/>
    <mergeCell ref="O12:Q12"/>
    <mergeCell ref="R12:U12"/>
    <mergeCell ref="R13:U13"/>
    <mergeCell ref="A15:D15"/>
    <mergeCell ref="E15:J15"/>
    <mergeCell ref="O15:Q15"/>
    <mergeCell ref="R15:U15"/>
    <mergeCell ref="A13:D13"/>
    <mergeCell ref="E13:J13"/>
    <mergeCell ref="O13:Q13"/>
    <mergeCell ref="A16:D16"/>
    <mergeCell ref="E16:J16"/>
    <mergeCell ref="O16:Q16"/>
    <mergeCell ref="R16:U16"/>
    <mergeCell ref="A17:D17"/>
    <mergeCell ref="E17:J17"/>
    <mergeCell ref="O17:Q17"/>
    <mergeCell ref="R17:U17"/>
    <mergeCell ref="A18:D18"/>
    <mergeCell ref="E18:J18"/>
    <mergeCell ref="O18:Q18"/>
    <mergeCell ref="R18:U18"/>
    <mergeCell ref="A22:D22"/>
    <mergeCell ref="E22:J22"/>
    <mergeCell ref="O22:Q22"/>
    <mergeCell ref="R22:U22"/>
    <mergeCell ref="A23:D23"/>
    <mergeCell ref="E23:J23"/>
    <mergeCell ref="O23:Q23"/>
    <mergeCell ref="R23:U23"/>
    <mergeCell ref="A21:D21"/>
    <mergeCell ref="E21:J21"/>
    <mergeCell ref="O21:Q21"/>
    <mergeCell ref="R21:U21"/>
    <mergeCell ref="A36:D36"/>
    <mergeCell ref="E36:J36"/>
    <mergeCell ref="O36:Q36"/>
    <mergeCell ref="R36:U36"/>
    <mergeCell ref="A37:D37"/>
    <mergeCell ref="E37:J37"/>
    <mergeCell ref="O37:Q37"/>
    <mergeCell ref="R37:U37"/>
    <mergeCell ref="A24:D24"/>
    <mergeCell ref="E24:J24"/>
    <mergeCell ref="O24:Q24"/>
    <mergeCell ref="R24:U24"/>
    <mergeCell ref="A25:D25"/>
    <mergeCell ref="E25:J25"/>
    <mergeCell ref="O25:Q25"/>
    <mergeCell ref="R25:U25"/>
    <mergeCell ref="A26:D26"/>
    <mergeCell ref="E26:J26"/>
    <mergeCell ref="O26:Q26"/>
    <mergeCell ref="R26:U26"/>
    <mergeCell ref="A27:D27"/>
    <mergeCell ref="E27:J27"/>
    <mergeCell ref="O27:Q27"/>
    <mergeCell ref="R27:U27"/>
    <mergeCell ref="A40:D40"/>
    <mergeCell ref="E40:J40"/>
    <mergeCell ref="O40:Q40"/>
    <mergeCell ref="R40:U40"/>
    <mergeCell ref="A41:D41"/>
    <mergeCell ref="E41:J41"/>
    <mergeCell ref="O41:Q41"/>
    <mergeCell ref="R41:U41"/>
    <mergeCell ref="A38:D38"/>
    <mergeCell ref="E38:J38"/>
    <mergeCell ref="O38:Q38"/>
    <mergeCell ref="R38:U38"/>
    <mergeCell ref="A39:D39"/>
    <mergeCell ref="E39:J39"/>
    <mergeCell ref="O39:Q39"/>
    <mergeCell ref="R39:U39"/>
    <mergeCell ref="A44:D44"/>
    <mergeCell ref="E44:J44"/>
    <mergeCell ref="O44:Q44"/>
    <mergeCell ref="R44:U44"/>
    <mergeCell ref="A45:D45"/>
    <mergeCell ref="E45:J45"/>
    <mergeCell ref="O45:Q45"/>
    <mergeCell ref="R45:U45"/>
    <mergeCell ref="A42:D42"/>
    <mergeCell ref="E42:J42"/>
    <mergeCell ref="O42:Q42"/>
    <mergeCell ref="R42:U42"/>
    <mergeCell ref="A43:D43"/>
    <mergeCell ref="E43:J43"/>
    <mergeCell ref="O43:Q43"/>
    <mergeCell ref="R43:U43"/>
    <mergeCell ref="R48:U48"/>
    <mergeCell ref="A46:D46"/>
    <mergeCell ref="E46:J46"/>
    <mergeCell ref="O46:Q46"/>
    <mergeCell ref="R46:U46"/>
    <mergeCell ref="A47:D47"/>
    <mergeCell ref="E47:H47"/>
    <mergeCell ref="I47:J47"/>
    <mergeCell ref="O47:Q47"/>
    <mergeCell ref="R19:U19"/>
    <mergeCell ref="A20:D20"/>
    <mergeCell ref="E20:J20"/>
    <mergeCell ref="O20:Q20"/>
    <mergeCell ref="R20:U20"/>
    <mergeCell ref="O52:Q52"/>
    <mergeCell ref="R52:U52"/>
    <mergeCell ref="A50:D50"/>
    <mergeCell ref="E50:J50"/>
    <mergeCell ref="O50:Q50"/>
    <mergeCell ref="R50:U50"/>
    <mergeCell ref="A51:L51"/>
    <mergeCell ref="O51:Q51"/>
    <mergeCell ref="R51:U51"/>
    <mergeCell ref="A49:D49"/>
    <mergeCell ref="E49:H49"/>
    <mergeCell ref="I49:J49"/>
    <mergeCell ref="O49:Q49"/>
    <mergeCell ref="R49:U49"/>
    <mergeCell ref="R47:U47"/>
    <mergeCell ref="A48:D48"/>
    <mergeCell ref="E48:H48"/>
    <mergeCell ref="I48:J48"/>
    <mergeCell ref="O48:Q48"/>
  </mergeCells>
  <dataValidations count="1">
    <dataValidation type="list" allowBlank="1" showInputMessage="1" showErrorMessage="1" sqref="I48:J48" xr:uid="{00000000-0002-0000-0600-000000000000}">
      <formula1>Cashier</formula1>
    </dataValidation>
  </dataValidations>
  <printOptions horizontalCentered="1"/>
  <pageMargins left="0.25" right="0.25" top="0.75" bottom="1.5" header="0.3" footer="0.3"/>
  <pageSetup paperSize="5" scale="74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pageSetUpPr fitToPage="1"/>
  </sheetPr>
  <dimension ref="A1:D17"/>
  <sheetViews>
    <sheetView workbookViewId="0">
      <selection activeCell="H25" sqref="H25"/>
    </sheetView>
  </sheetViews>
  <sheetFormatPr defaultColWidth="9" defaultRowHeight="15.75" x14ac:dyDescent="0.25"/>
  <cols>
    <col min="1" max="1" width="14.875" style="150" customWidth="1"/>
    <col min="2" max="2" width="25.875" style="150" customWidth="1"/>
    <col min="3" max="3" width="25.125" style="150" customWidth="1"/>
    <col min="4" max="4" width="19" style="150" customWidth="1"/>
    <col min="5" max="16384" width="9" style="150"/>
  </cols>
  <sheetData>
    <row r="1" spans="1:4" x14ac:dyDescent="0.25">
      <c r="A1" s="260" t="s">
        <v>222</v>
      </c>
    </row>
    <row r="2" spans="1:4" x14ac:dyDescent="0.25">
      <c r="A2" s="150" t="s">
        <v>172</v>
      </c>
      <c r="B2" s="261" t="str">
        <f>Account!G1</f>
        <v>Fund 501 CARP (LBP Account # 0112-1157-30)</v>
      </c>
    </row>
    <row r="3" spans="1:4" x14ac:dyDescent="0.25">
      <c r="A3" s="150" t="s">
        <v>165</v>
      </c>
      <c r="B3" s="262">
        <f>Account!G2</f>
        <v>45322</v>
      </c>
    </row>
    <row r="4" spans="1:4" x14ac:dyDescent="0.25">
      <c r="A4" s="150" t="s">
        <v>167</v>
      </c>
      <c r="B4" s="261" t="str">
        <f>Account!G3</f>
        <v>NIA PANGASINAN IMO</v>
      </c>
    </row>
    <row r="5" spans="1:4" x14ac:dyDescent="0.25">
      <c r="A5" s="260"/>
    </row>
    <row r="6" spans="1:4" x14ac:dyDescent="0.25">
      <c r="A6" s="263" t="s">
        <v>173</v>
      </c>
      <c r="B6" s="263" t="s">
        <v>215</v>
      </c>
      <c r="C6" s="263" t="s">
        <v>217</v>
      </c>
      <c r="D6" s="263" t="s">
        <v>216</v>
      </c>
    </row>
    <row r="7" spans="1:4" s="201" customFormat="1" x14ac:dyDescent="0.25">
      <c r="A7" s="267">
        <v>45300</v>
      </c>
      <c r="B7" s="264" t="s">
        <v>846</v>
      </c>
      <c r="C7" s="264" t="s">
        <v>847</v>
      </c>
      <c r="D7" s="268">
        <v>58228.53</v>
      </c>
    </row>
    <row r="8" spans="1:4" x14ac:dyDescent="0.25">
      <c r="A8" s="267">
        <v>45317</v>
      </c>
      <c r="B8" s="264" t="s">
        <v>849</v>
      </c>
      <c r="C8" s="264" t="s">
        <v>848</v>
      </c>
      <c r="D8" s="268">
        <v>13300007.41</v>
      </c>
    </row>
    <row r="9" spans="1:4" x14ac:dyDescent="0.25">
      <c r="A9" s="267">
        <v>45317</v>
      </c>
      <c r="B9" s="264" t="s">
        <v>850</v>
      </c>
      <c r="C9" s="264" t="s">
        <v>848</v>
      </c>
      <c r="D9" s="268">
        <v>950000</v>
      </c>
    </row>
    <row r="10" spans="1:4" x14ac:dyDescent="0.25">
      <c r="A10" s="398" t="s">
        <v>111</v>
      </c>
      <c r="B10" s="399"/>
      <c r="C10" s="400"/>
      <c r="D10" s="265">
        <f>SUM(D7:D9)</f>
        <v>14308235.939999999</v>
      </c>
    </row>
    <row r="13" spans="1:4" x14ac:dyDescent="0.25">
      <c r="A13" s="150" t="s">
        <v>176</v>
      </c>
    </row>
    <row r="16" spans="1:4" x14ac:dyDescent="0.25">
      <c r="B16" s="266" t="str">
        <f>Account!G15</f>
        <v>DARIEL F. GABRILLO</v>
      </c>
    </row>
    <row r="17" spans="2:2" x14ac:dyDescent="0.25">
      <c r="B17" s="151" t="str">
        <f>Account!G16</f>
        <v>Data Encoder</v>
      </c>
    </row>
  </sheetData>
  <autoFilter ref="D6:D10" xr:uid="{00000000-0009-0000-0000-000007000000}"/>
  <mergeCells count="1">
    <mergeCell ref="A10:C10"/>
  </mergeCells>
  <phoneticPr fontId="18" type="noConversion"/>
  <printOptions horizontalCentered="1"/>
  <pageMargins left="0.5" right="0.5" top="0.75" bottom="1.5" header="0.3" footer="0.3"/>
  <pageSetup paperSize="1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User's Guide</vt:lpstr>
      <vt:lpstr>Account</vt:lpstr>
      <vt:lpstr>TB 2013 converted</vt:lpstr>
      <vt:lpstr>Data</vt:lpstr>
      <vt:lpstr>CkDRegister</vt:lpstr>
      <vt:lpstr>Recap</vt:lpstr>
      <vt:lpstr>JEV Check</vt:lpstr>
      <vt:lpstr>Breakdown of Deposits</vt:lpstr>
      <vt:lpstr>Accounts</vt:lpstr>
      <vt:lpstr>Cashier</vt:lpstr>
      <vt:lpstr>Category</vt:lpstr>
      <vt:lpstr>Code</vt:lpstr>
      <vt:lpstr>Office</vt:lpstr>
      <vt:lpstr>Data!Print_Area</vt:lpstr>
      <vt:lpstr>Recap!Print_Area</vt:lpstr>
      <vt:lpstr>CkDRegister!Print_Titles</vt:lpstr>
      <vt:lpstr>Data!Print_Titles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uaser</dc:creator>
  <cp:lastModifiedBy>NIA PIMO</cp:lastModifiedBy>
  <cp:lastPrinted>2024-02-01T09:34:05Z</cp:lastPrinted>
  <dcterms:created xsi:type="dcterms:W3CDTF">2011-02-14T19:15:21Z</dcterms:created>
  <dcterms:modified xsi:type="dcterms:W3CDTF">2025-02-26T06:33:57Z</dcterms:modified>
</cp:coreProperties>
</file>