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C893001D-F33C-433F-A254-0F4F285881F2}" xr6:coauthVersionLast="47" xr6:coauthVersionMax="47" xr10:uidLastSave="{00000000-0000-0000-0000-000000000000}"/>
  <bookViews>
    <workbookView xWindow="-28920" yWindow="-120" windowWidth="29040" windowHeight="15720" firstSheet="1" activeTab="1" xr2:uid="{B8DAC4A5-93A8-4225-A172-E4650AF42255}"/>
  </bookViews>
  <sheets>
    <sheet name="README" sheetId="6" r:id="rId1"/>
    <sheet name="Changelog" sheetId="21" r:id="rId2"/>
    <sheet name="Config" sheetId="1" r:id="rId3"/>
    <sheet name="FertilityInputs" sheetId="5" r:id="rId4"/>
    <sheet name="MigrInputs" sheetId="7" r:id="rId5"/>
    <sheet name="PopSizeInputs" sheetId="22" r:id="rId6"/>
    <sheet name="DirectIncidenceInputs" sheetId="23" r:id="rId7"/>
    <sheet name="PartnershipInputs" sheetId="24" r:id="rId8"/>
    <sheet name="MixingMatrix" sheetId="25" r:id="rId9"/>
    <sheet name="ContactInputs" sheetId="18" r:id="rId10"/>
    <sheet name="EpiInputs" sheetId="12" r:id="rId11"/>
    <sheet name="HIVDiseaseInputs" sheetId="10" r:id="rId12"/>
    <sheet name="HIVFertilityInputs" sheetId="13" r:id="rId13"/>
    <sheet name="ARTAdultInputs" sheetId="15" r:id="rId14"/>
    <sheet name="MCInputs" sheetId="11" r:id="rId15"/>
    <sheet name="DirectCLHIV" sheetId="14" r:id="rId16"/>
    <sheet name="LikelihoodInputs" sheetId="27" r:id="rId17"/>
    <sheet name="FittingInputs" sheetId="26" r:id="rId18"/>
    <sheet name="SheetData" sheetId="3" r:id="rId19"/>
    <sheet name="ProgMapping" sheetId="2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 i="26" l="1"/>
  <c r="D6" i="26" l="1"/>
  <c r="D5" i="26"/>
  <c r="E22" i="26"/>
  <c r="E21" i="26"/>
  <c r="D16" i="26"/>
  <c r="D15" i="26"/>
  <c r="B16" i="26"/>
  <c r="B15" i="26"/>
  <c r="B14" i="26" l="1"/>
  <c r="B12" i="26"/>
  <c r="B13" i="26"/>
  <c r="B11" i="26"/>
  <c r="AC8" i="24"/>
  <c r="E44" i="26" l="1"/>
  <c r="O5" i="26"/>
  <c r="C30" i="26"/>
  <c r="C29" i="26"/>
  <c r="C28" i="26"/>
  <c r="B3" i="26"/>
  <c r="B6" i="26"/>
  <c r="B22" i="26"/>
  <c r="B21" i="26"/>
  <c r="B20" i="26"/>
  <c r="B19" i="26"/>
  <c r="B10" i="26"/>
  <c r="B9" i="26"/>
  <c r="B5" i="26"/>
  <c r="C31" i="26" l="1"/>
  <c r="C35" i="26"/>
  <c r="C36" i="26"/>
  <c r="C34" i="26"/>
  <c r="C33" i="26"/>
  <c r="C32" i="26"/>
  <c r="O6" i="26"/>
  <c r="K68" i="22"/>
  <c r="K67" i="22"/>
  <c r="K66" i="22"/>
  <c r="K65" i="22"/>
  <c r="K64" i="22"/>
  <c r="K63" i="22"/>
  <c r="K62" i="22"/>
  <c r="K61" i="22"/>
  <c r="K60" i="22"/>
  <c r="K59" i="22"/>
  <c r="K58" i="22"/>
  <c r="K57" i="22"/>
  <c r="K56" i="22"/>
  <c r="K55" i="22"/>
  <c r="K54" i="22"/>
  <c r="K53" i="22"/>
  <c r="K52" i="22"/>
  <c r="K51" i="22"/>
  <c r="K50" i="22"/>
  <c r="K49" i="22"/>
  <c r="K48" i="22"/>
  <c r="K47" i="22"/>
  <c r="K46" i="22"/>
  <c r="K45" i="22"/>
  <c r="K44" i="22"/>
  <c r="K43" i="22"/>
  <c r="K42" i="22"/>
  <c r="K41" i="22"/>
  <c r="K40" i="22"/>
  <c r="K39" i="22"/>
  <c r="K38" i="22"/>
  <c r="K37" i="22"/>
  <c r="K36" i="22"/>
  <c r="K35" i="22"/>
  <c r="K34" i="22"/>
  <c r="K33" i="22"/>
  <c r="K32" i="22"/>
  <c r="K31" i="22"/>
  <c r="K30" i="22"/>
  <c r="K29" i="22"/>
  <c r="K28" i="22"/>
  <c r="K27" i="22"/>
  <c r="K26" i="22"/>
  <c r="K25" i="22"/>
  <c r="K24" i="22"/>
  <c r="K23" i="22"/>
  <c r="K22" i="22"/>
  <c r="K21" i="22"/>
  <c r="K20" i="22"/>
  <c r="K19" i="22"/>
  <c r="K18" i="22"/>
  <c r="K17" i="22"/>
  <c r="K16" i="22"/>
  <c r="K15" i="22"/>
  <c r="K14" i="22"/>
  <c r="K13" i="22"/>
  <c r="K12" i="22"/>
  <c r="K11" i="22"/>
  <c r="K10" i="22"/>
  <c r="K9" i="22"/>
  <c r="K8" i="22"/>
  <c r="K7" i="22"/>
  <c r="K6" i="22"/>
  <c r="K5" i="22"/>
  <c r="K4" i="22"/>
  <c r="AC13" i="24"/>
  <c r="AC12" i="24"/>
  <c r="AC14" i="24" s="1"/>
  <c r="AC19" i="24" s="1"/>
  <c r="Y9" i="24"/>
  <c r="Y10" i="24" s="1"/>
  <c r="V9" i="24"/>
  <c r="AD8" i="24"/>
  <c r="Y8" i="24"/>
  <c r="AD7" i="24"/>
  <c r="AC7" i="24"/>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X9" i="24" l="1"/>
  <c r="X8" i="24"/>
  <c r="W8" i="24"/>
  <c r="W14" i="24"/>
  <c r="W15" i="24"/>
  <c r="O7" i="26"/>
  <c r="AE19" i="24"/>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O8" i="26" l="1"/>
  <c r="Y12" i="24"/>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O9" i="26" l="1"/>
  <c r="AE20" i="24"/>
  <c r="AC21" i="24" s="1"/>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O10" i="26" l="1"/>
  <c r="AE21" i="24"/>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O11" i="26" l="1"/>
  <c r="V14" i="24"/>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O12" i="26" l="1"/>
  <c r="AE22" i="24"/>
  <c r="AD22" i="24"/>
  <c r="AF22" i="24" s="1"/>
  <c r="Y16" i="24"/>
  <c r="V15"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O13" i="26" l="1"/>
  <c r="X15" i="24"/>
  <c r="V16" i="24"/>
  <c r="Y17" i="24"/>
  <c r="AC23" i="24"/>
  <c r="J13" i="22"/>
  <c r="X49" i="20"/>
  <c r="X48" i="20" s="1"/>
  <c r="X47" i="20" s="1" a="1"/>
  <c r="X47" i="20" s="1"/>
  <c r="X57" i="20" s="1"/>
  <c r="X59" i="20" s="1"/>
  <c r="O14" i="26" l="1"/>
  <c r="AC15" i="24"/>
  <c r="AD23" i="24"/>
  <c r="AF23" i="24" s="1"/>
  <c r="AE23" i="24"/>
  <c r="AC16" i="24"/>
  <c r="Y18" i="24"/>
  <c r="Z17" i="24"/>
  <c r="X16" i="24"/>
  <c r="W16" i="24"/>
  <c r="V17" i="24"/>
  <c r="J14" i="22"/>
  <c r="O15" i="26" l="1"/>
  <c r="V18" i="24"/>
  <c r="X17" i="24"/>
  <c r="W17" i="24"/>
  <c r="Z18" i="24"/>
  <c r="Y19" i="24"/>
  <c r="Z8" i="24"/>
  <c r="Z10" i="24"/>
  <c r="Z9" i="24"/>
  <c r="Z11" i="24"/>
  <c r="Z12" i="24"/>
  <c r="Z13" i="24"/>
  <c r="Z14" i="24"/>
  <c r="Z15" i="24"/>
  <c r="Z16" i="24"/>
  <c r="J15" i="22"/>
  <c r="O16" i="26" l="1"/>
  <c r="Y20" i="24"/>
  <c r="Z19" i="24"/>
  <c r="W18" i="24"/>
  <c r="V19" i="24"/>
  <c r="X18" i="24"/>
  <c r="J16" i="22"/>
  <c r="O17" i="26" l="1"/>
  <c r="W19" i="24"/>
  <c r="V20" i="24"/>
  <c r="X19" i="24"/>
  <c r="Y21" i="24"/>
  <c r="Z20" i="24"/>
  <c r="J17" i="22"/>
  <c r="O18" i="26" l="1"/>
  <c r="Y22" i="24"/>
  <c r="Z21" i="24"/>
  <c r="V21" i="24"/>
  <c r="X20" i="24"/>
  <c r="W20" i="24"/>
  <c r="J18" i="22"/>
  <c r="O19" i="26" l="1"/>
  <c r="W21" i="24"/>
  <c r="X21" i="24"/>
  <c r="V22" i="24"/>
  <c r="Y23" i="24"/>
  <c r="Z22" i="24"/>
  <c r="J19" i="22"/>
  <c r="O20" i="26" l="1"/>
  <c r="Z23" i="24"/>
  <c r="Y24" i="24"/>
  <c r="V23" i="24"/>
  <c r="X22" i="24"/>
  <c r="W22" i="24"/>
  <c r="J20" i="22"/>
  <c r="O21" i="26" l="1"/>
  <c r="Y25" i="24"/>
  <c r="Z24" i="24"/>
  <c r="X23" i="24"/>
  <c r="W23" i="24"/>
  <c r="V24" i="24"/>
  <c r="J21" i="22"/>
  <c r="O22" i="26" l="1"/>
  <c r="V25" i="24"/>
  <c r="W24" i="24"/>
  <c r="X24" i="24"/>
  <c r="Y26" i="24"/>
  <c r="Z25" i="24"/>
  <c r="J22" i="22"/>
  <c r="O23" i="26" l="1"/>
  <c r="Z26" i="24"/>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O24" i="26" l="1"/>
  <c r="Y28" i="24"/>
  <c r="Z27" i="24"/>
  <c r="V27" i="24"/>
  <c r="X26" i="24"/>
  <c r="W26" i="24"/>
  <c r="J24" i="22"/>
  <c r="O25" i="26" l="1"/>
  <c r="W27" i="24"/>
  <c r="X27" i="24"/>
  <c r="V28" i="24"/>
  <c r="Y29" i="24"/>
  <c r="Z28" i="24"/>
  <c r="J25" i="22"/>
  <c r="O26" i="26" l="1"/>
  <c r="Y30" i="24"/>
  <c r="Z29" i="24"/>
  <c r="X28" i="24"/>
  <c r="W28" i="24"/>
  <c r="V29" i="24"/>
  <c r="J26" i="22"/>
  <c r="O27" i="26" l="1"/>
  <c r="V30" i="24"/>
  <c r="X29" i="24"/>
  <c r="W29" i="24"/>
  <c r="Z30" i="24"/>
  <c r="Y31" i="24"/>
  <c r="J27" i="22"/>
  <c r="O28" i="26" l="1"/>
  <c r="Y32" i="24"/>
  <c r="Z31" i="24"/>
  <c r="X30" i="24"/>
  <c r="W30" i="24"/>
  <c r="V31" i="24"/>
  <c r="J28" i="22"/>
  <c r="O29" i="26" l="1"/>
  <c r="W31" i="24"/>
  <c r="V32" i="24"/>
  <c r="X31" i="24"/>
  <c r="Y33" i="24"/>
  <c r="Z32" i="24"/>
  <c r="J29" i="22"/>
  <c r="O30" i="26" l="1"/>
  <c r="Y34" i="24"/>
  <c r="Z33" i="24"/>
  <c r="W32" i="24"/>
  <c r="X32" i="24"/>
  <c r="V33" i="24"/>
  <c r="J30" i="22"/>
  <c r="O31" i="26" l="1"/>
  <c r="V34" i="24"/>
  <c r="X33" i="24"/>
  <c r="W33" i="24"/>
  <c r="Z34" i="24"/>
  <c r="Y35" i="24"/>
  <c r="J31" i="22"/>
  <c r="O32" i="26" l="1"/>
  <c r="Y36" i="24"/>
  <c r="Z35" i="24"/>
  <c r="X34" i="24"/>
  <c r="V35" i="24"/>
  <c r="W34" i="24"/>
  <c r="J32" i="22"/>
  <c r="O33" i="26" l="1"/>
  <c r="W35" i="24"/>
  <c r="V36" i="24"/>
  <c r="X35" i="24"/>
  <c r="Y37" i="24"/>
  <c r="Z36" i="24"/>
  <c r="J33" i="22"/>
  <c r="O34" i="26" l="1"/>
  <c r="Y38" i="24"/>
  <c r="Z37" i="24"/>
  <c r="X36" i="24"/>
  <c r="V37" i="24"/>
  <c r="W36" i="24"/>
  <c r="J34" i="22"/>
  <c r="O35" i="26" l="1"/>
  <c r="V38" i="24"/>
  <c r="X37" i="24"/>
  <c r="W37" i="24"/>
  <c r="Z38" i="24"/>
  <c r="Y39" i="24"/>
  <c r="J35" i="22"/>
  <c r="O36" i="26" l="1"/>
  <c r="P35" i="26"/>
  <c r="Q35" i="26" s="1"/>
  <c r="Y40" i="24"/>
  <c r="Z39" i="24"/>
  <c r="X38" i="24"/>
  <c r="V39" i="24"/>
  <c r="W38" i="24"/>
  <c r="J36" i="22"/>
  <c r="P6" i="26" l="1"/>
  <c r="Q6" i="26" s="1"/>
  <c r="P5" i="26"/>
  <c r="Q5" i="26" s="1"/>
  <c r="P4" i="26"/>
  <c r="Q4" i="26" s="1"/>
  <c r="P36" i="26"/>
  <c r="Q36" i="26" s="1"/>
  <c r="P3" i="26"/>
  <c r="Q3" i="26" s="1"/>
  <c r="P7" i="26"/>
  <c r="Q7" i="26" s="1"/>
  <c r="P8" i="26"/>
  <c r="Q8" i="26" s="1"/>
  <c r="P9" i="26"/>
  <c r="Q9" i="26" s="1"/>
  <c r="P10" i="26"/>
  <c r="Q10" i="26" s="1"/>
  <c r="P11" i="26"/>
  <c r="Q11" i="26" s="1"/>
  <c r="P12" i="26"/>
  <c r="Q12" i="26" s="1"/>
  <c r="P13" i="26"/>
  <c r="Q13" i="26" s="1"/>
  <c r="P14" i="26"/>
  <c r="Q14" i="26" s="1"/>
  <c r="P15" i="26"/>
  <c r="Q15" i="26" s="1"/>
  <c r="P16" i="26"/>
  <c r="Q16" i="26" s="1"/>
  <c r="P17" i="26"/>
  <c r="Q17" i="26" s="1"/>
  <c r="P18" i="26"/>
  <c r="Q18" i="26" s="1"/>
  <c r="P19" i="26"/>
  <c r="Q19" i="26" s="1"/>
  <c r="P20" i="26"/>
  <c r="Q20" i="26" s="1"/>
  <c r="P21" i="26"/>
  <c r="Q21" i="26" s="1"/>
  <c r="P22" i="26"/>
  <c r="Q22" i="26" s="1"/>
  <c r="P23" i="26"/>
  <c r="Q23" i="26" s="1"/>
  <c r="P24" i="26"/>
  <c r="Q24" i="26" s="1"/>
  <c r="P25" i="26"/>
  <c r="Q25" i="26" s="1"/>
  <c r="P26" i="26"/>
  <c r="Q26" i="26" s="1"/>
  <c r="P27" i="26"/>
  <c r="Q27" i="26" s="1"/>
  <c r="P28" i="26"/>
  <c r="Q28" i="26" s="1"/>
  <c r="P29" i="26"/>
  <c r="Q29" i="26" s="1"/>
  <c r="P30" i="26"/>
  <c r="Q30" i="26" s="1"/>
  <c r="P31" i="26"/>
  <c r="Q31" i="26" s="1"/>
  <c r="P32" i="26"/>
  <c r="Q32" i="26" s="1"/>
  <c r="P33" i="26"/>
  <c r="Q33" i="26" s="1"/>
  <c r="P34" i="26"/>
  <c r="Q34" i="26" s="1"/>
  <c r="W39" i="24"/>
  <c r="X39" i="24"/>
  <c r="V40" i="24"/>
  <c r="Y41" i="24"/>
  <c r="Z40" i="24"/>
  <c r="J37" i="22"/>
  <c r="R35" i="26" l="1"/>
  <c r="S12" i="26"/>
  <c r="S15" i="26"/>
  <c r="S3" i="26"/>
  <c r="S19" i="26"/>
  <c r="S17" i="26"/>
  <c r="S14" i="26"/>
  <c r="S33" i="26"/>
  <c r="S32" i="26"/>
  <c r="S11" i="26"/>
  <c r="S10" i="26"/>
  <c r="S9" i="26"/>
  <c r="S28" i="26"/>
  <c r="S8" i="26"/>
  <c r="S27" i="26"/>
  <c r="R6" i="26"/>
  <c r="S7" i="26"/>
  <c r="S26" i="26"/>
  <c r="R24" i="26"/>
  <c r="S25" i="26"/>
  <c r="S4" i="26"/>
  <c r="S23" i="26"/>
  <c r="S5" i="26"/>
  <c r="S22" i="26"/>
  <c r="S6" i="26"/>
  <c r="S21" i="26"/>
  <c r="S35" i="26"/>
  <c r="S18" i="26"/>
  <c r="R15" i="26"/>
  <c r="S16" i="26"/>
  <c r="R34" i="26"/>
  <c r="S34" i="26"/>
  <c r="S13" i="26"/>
  <c r="S31" i="26"/>
  <c r="S30" i="26"/>
  <c r="S29" i="26"/>
  <c r="S24" i="26"/>
  <c r="S20" i="26"/>
  <c r="V41" i="24"/>
  <c r="X40" i="24"/>
  <c r="W40" i="24"/>
  <c r="Y42" i="24"/>
  <c r="Z41" i="24"/>
  <c r="J38" i="22"/>
  <c r="R3" i="26" l="1"/>
  <c r="R28" i="26"/>
  <c r="R9" i="26"/>
  <c r="R16" i="26"/>
  <c r="R4" i="26"/>
  <c r="R22" i="26"/>
  <c r="R12" i="26"/>
  <c r="R18" i="26"/>
  <c r="R19" i="26"/>
  <c r="R30" i="26"/>
  <c r="R29" i="26"/>
  <c r="R13" i="26"/>
  <c r="R32" i="26"/>
  <c r="R26" i="26"/>
  <c r="R10" i="26"/>
  <c r="R7" i="26"/>
  <c r="R20" i="26"/>
  <c r="R27" i="26"/>
  <c r="R14" i="26"/>
  <c r="R31" i="26"/>
  <c r="R25" i="26"/>
  <c r="R17" i="26"/>
  <c r="R5" i="26"/>
  <c r="R23" i="26"/>
  <c r="R33" i="26"/>
  <c r="R21" i="26"/>
  <c r="R8" i="26"/>
  <c r="R11" i="26"/>
  <c r="Z42" i="24"/>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Females who inject drugs
</t>
        </r>
      </text>
    </comment>
    <comment ref="C9" authorId="0" shapeId="0" xr:uid="{ADBDB73D-D154-42F7-BC6C-C208EBC317F1}">
      <text>
        <r>
          <rPr>
            <sz val="9"/>
            <color indexed="81"/>
            <rFont val="Tahoma"/>
            <family val="2"/>
          </rPr>
          <t>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<sst xmlns="http://schemas.openxmlformats.org/spreadsheetml/2006/main" count="1260" uniqueCount="433">
  <si>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</si>
  <si>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</si>
  <si>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</si>
  <si>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</si>
  <si>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</si>
  <si>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</si>
  <si>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</si>
  <si>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</si>
  <si>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</si>
  <si>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</si>
  <si>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</si>
  <si>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</si>
  <si>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</si>
  <si>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</si>
  <si>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</si>
  <si>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</si>
  <si>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</si>
  <si>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</si>
  <si>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</si>
  <si>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</si>
  <si>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</si>
  <si>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</si>
  <si>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</si>
  <si>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</si>
  <si>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</si>
  <si>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</si>
  <si>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</si>
  <si>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</si>
  <si>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</si>
  <si>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</si>
  <si>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</si>
  <si>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</si>
  <si>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</si>
  <si>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</si>
  <si>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</si>
  <si>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</si>
  <si>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</si>
  <si>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</si>
  <si>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</si>
  <si>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</si>
  <si>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</si>
  <si>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</si>
  <si>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</si>
  <si>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</si>
  <si>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</si>
  <si>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</si>
  <si>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</si>
  <si>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</si>
  <si>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</si>
  <si>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</si>
  <si>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</si>
  <si>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</si>
  <si>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</si>
  <si>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</si>
  <si>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</si>
  <si>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</si>
  <si>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</si>
  <si>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</si>
  <si>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</si>
  <si>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</si>
  <si>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</si>
  <si>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</si>
  <si>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</si>
  <si>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</si>
  <si>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</si>
  <si>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</si>
  <si>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</si>
  <si>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</si>
  <si>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</si>
  <si>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</si>
  <si>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</si>
  <si>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</si>
  <si>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</si>
  <si>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</si>
  <si>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</si>
  <si>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</si>
  <si>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</si>
  <si>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</si>
  <si>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</si>
  <si>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</si>
  <si>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</si>
  <si>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</si>
  <si>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</si>
  <si>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</si>
  <si>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</si>
  <si>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</si>
  <si>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</si>
  <si>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</si>
  <si>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</si>
  <si>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</si>
  <si>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</si>
  <si>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</si>
  <si>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</si>
  <si>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</si>
  <si>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</si>
  <si>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</si>
  <si>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</si>
  <si>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</si>
  <si>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</si>
  <si>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</si>
  <si>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</si>
  <si>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</si>
  <si>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</si>
  <si>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</si>
  <si>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</si>
  <si>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</si>
  <si>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</si>
  <si>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</si>
  <si>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</si>
  <si>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</si>
  <si>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</si>
  <si>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</si>
  <si>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</si>
  <si>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</si>
  <si>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</si>
  <si>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</si>
  <si>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</si>
  <si>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</si>
  <si>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</si>
  <si>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</si>
  <si>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</si>
  <si>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</si>
  <si>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</si>
  <si>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</si>
  <si>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</si>
  <si>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</si>
  <si>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</si>
  <si>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</si>
  <si>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</si>
  <si>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</si>
  <si>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</si>
  <si>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</si>
  <si>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</si>
  <si>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</si>
  <si>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</si>
  <si>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</si>
  <si>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</si>
  <si>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</si>
  <si>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</si>
  <si>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</si>
  <si>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</si>
  <si>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</si>
  <si>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</si>
  <si>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</si>
  <si>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</si>
  <si>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</si>
  <si>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</si>
  <si>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</si>
  <si>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</si>
  <si>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</si>
  <si>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</si>
  <si>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</si>
  <si>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</si>
  <si>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</si>
  <si>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</si>
  <si>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</si>
  <si>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</si>
  <si>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</si>
  <si>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</si>
  <si>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</si>
  <si>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</si>
  <si>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</si>
  <si>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</si>
  <si>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</si>
  <si>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</si>
  <si>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</si>
  <si>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</si>
  <si>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</si>
  <si>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</si>
  <si>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</si>
  <si>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</si>
  <si>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</si>
  <si>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</si>
  <si>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</si>
  <si>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</si>
  <si>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</si>
  <si>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</si>
  <si>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</si>
  <si>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</si>
  <si>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</si>
  <si>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</si>
  <si>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</si>
  <si>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</si>
  <si>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</si>
  <si>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</si>
  <si>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</si>
  <si>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</si>
  <si>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</si>
  <si>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</si>
  <si>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</si>
  <si>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</si>
  <si>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</si>
  <si>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</si>
  <si>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</si>
  <si>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</si>
  <si>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</si>
  <si>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</si>
  <si>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</si>
  <si>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</si>
  <si>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</si>
  <si>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</si>
  <si>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</si>
  <si>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</si>
  <si>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</si>
  <si>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</si>
  <si>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</si>
  <si>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</si>
  <si>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</si>
  <si>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</si>
  <si>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</si>
  <si>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</si>
  <si>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</si>
  <si>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</si>
  <si>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</si>
  <si>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</si>
  <si>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</si>
  <si>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</si>
  <si>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</si>
  <si>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</si>
  <si>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</si>
  <si>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Partnerships between MSM</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</si>
  <si>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</si>
  <si>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</si>
  <si>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</si>
  <si>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</si>
  <si>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</si>
  <si>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</si>
  <si>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</si>
  <si>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</si>
  <si>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</si>
  <si>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</si>
  <si>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</si>
  <si>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</si>
  <si>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</si>
  <si>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</si>
  <si>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</si>
  <si>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</si>
  <si>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</si>
  <si>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</si>
  <si>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</si>
  <si>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</si>
  <si>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</si>
  <si>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</si>
  <si>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</si>
  <si>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</si>
  <si>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</si>
  <si>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</si>
  <si>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</si>
  <si>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</si>
  <si>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</si>
  <si>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</si>
  <si>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</si>
  <si>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</si>
  <si>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</si>
  <si>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</si>
  <si>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</si>
  <si>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</si>
  <si>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</si>
  <si>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</si>
  <si>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</si>
  <si>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</si>
  <si>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</si>
  <si>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</si>
  <si>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</si>
  <si>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</si>
  <si>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</si>
  <si>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</si>
  <si>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</si>
  <si>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</si>
  <si>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</si>
  <si>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</si>
  <si>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</si>
  <si>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</si>
  <si>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</si>
  <si>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</si>
  <si>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</si>
  <si>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</si>
  <si>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</si>
  <si>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</si>
  <si>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</si>
  <si>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</si>
  <si>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</si>
  <si>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</si>
  <si>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</si>
  <si>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</si>
  <si>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</si>
  <si>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</si>
  <si>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</si>
  <si>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</si>
  <si>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</si>
  <si>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</si>
  <si>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</si>
  <si>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</si>
  <si>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</si>
  <si>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</si>
  <si>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</si>
  <si>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</si>
  <si>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The denominator should include both males and females</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</si>
  <si>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</si>
  <si>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</si>
  <si>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</si>
  <si>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</si>
  <si>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</si>
  <si>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</si>
  <si>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B7</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</si>
  <si>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</si>
  <si>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</si>
  <si>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</si>
  <si>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</si>
  <si>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</si>
  <si>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</si>
  <si>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</si>
  <si>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</si>
  <si>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</si>
  <si>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</si>
  <si>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</si>
  <si>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</si>
  <si>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</si>
  <si>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</si>
  <si>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</si>
  <si>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</si>
  <si>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</si>
  <si>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</si>
  <si>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</si>
  <si>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Parameters needed for model fitting, but not used for HIV epidemic model simulation otherwise.</t>
  </si>
  <si>
    <t>Added a FittingParams sheet to store (currently) ANC prevalence likelihood model parameters</t>
  </si>
  <si>
    <t>ANC-SS bias</t>
  </si>
  <si>
    <t>ANC-RT calibration parameter</t>
  </si>
  <si>
    <t>ancss.bias</t>
  </si>
  <si>
    <t>Average difference between site-level ANC prevalence from sentinel surveillance vs. routine testing, on probit scale</t>
  </si>
  <si>
    <t>Average difference between site-level ANC sentinel surveillance prevalence and prevalence in pregnant women, on probit scale</t>
  </si>
  <si>
    <t>ancrt.bias</t>
  </si>
  <si>
    <t>Variance inflation, ANC site</t>
  </si>
  <si>
    <t>Variance inflation, ANC census</t>
  </si>
  <si>
    <t>var.infl.site</t>
  </si>
  <si>
    <t>var.infl.census</t>
  </si>
  <si>
    <t>Variance inflation parameter, allows for non-sampling error in prevalence estimates from ANC sites</t>
  </si>
  <si>
    <t>Variance inflation parameter, allows for non-sampling error in prevalence estimates from national routine testing at ANC</t>
  </si>
  <si>
    <t>Updated FittingParams sheet with ANC likelihood parameters fitted conditional on other assumptions in this workbook.</t>
  </si>
  <si>
    <t>Tab used for initializing model fitting</t>
  </si>
  <si>
    <t>LikelihoodInputs</t>
  </si>
  <si>
    <t>FittingInputs</t>
  </si>
  <si>
    <t>Updated ANC inputs, male-to-female transmission, male and female partnership exposure, and the HIV fertility local adjustment factor values based on pilot model fitting runs.</t>
  </si>
  <si>
    <t>Added an "LikelihoodInputs" sheet so that these could be stored distinct from the model fitting sheet.</t>
  </si>
  <si>
    <t>Renamed "FittingParams" to "FittingInputs" for consistency with other tab names.</t>
  </si>
  <si>
    <t>Sorted this sheet so that the newest items are on top.</t>
  </si>
  <si>
    <t>Odds ratio of male-to-female transmission relative to female-to-male</t>
  </si>
  <si>
    <t>Epidemiological inputs</t>
  </si>
  <si>
    <t>Likelihood model parameters</t>
  </si>
  <si>
    <t>Behavioral inputs</t>
  </si>
  <si>
    <t>lt.partner.f</t>
  </si>
  <si>
    <t>lt.partner.m</t>
  </si>
  <si>
    <t>HIV fertility reduction local adjustment factor</t>
  </si>
  <si>
    <t>hiv.frr.laf</t>
  </si>
  <si>
    <t>INITIAL VALUE</t>
  </si>
  <si>
    <t>PRIOR</t>
  </si>
  <si>
    <t>Distribution</t>
  </si>
  <si>
    <t>Gamma</t>
  </si>
  <si>
    <t>Beta</t>
  </si>
  <si>
    <t>Normal</t>
  </si>
  <si>
    <t>USE IN FIT?</t>
  </si>
  <si>
    <t>PARAMETER 1</t>
  </si>
  <si>
    <t>PARAMETER 2</t>
  </si>
  <si>
    <t>Shape</t>
  </si>
  <si>
    <t>Std. Dev.</t>
  </si>
  <si>
    <t>Rate</t>
  </si>
  <si>
    <t>Used for proportions</t>
  </si>
  <si>
    <t>Used for non-negative values</t>
  </si>
  <si>
    <t>Used for values that can be positive or negative</t>
  </si>
  <si>
    <t>Lognormal</t>
  </si>
  <si>
    <t>Used for non-negative values. Mean and standard deviation are on log scale.</t>
  </si>
  <si>
    <t>Prior distribution sources</t>
  </si>
  <si>
    <t>boily2009lancet, hughes2012jid</t>
  </si>
  <si>
    <t>hughes2012jid suggests M2F and F2M transmission rates are the same after adjusting for confounding. Some of these confounders are not included in our model.</t>
  </si>
  <si>
    <t>Malawi-specific value based on posterior estimate from Jeff Eaton's unpublished manuscript for the 2019 supplement on HIV estimates</t>
  </si>
  <si>
    <t>Assumed, parameter interpretation and prior needs to be refined.</t>
  </si>
  <si>
    <t>sheng2017aids</t>
  </si>
  <si>
    <t>eaton2017aids</t>
  </si>
  <si>
    <t>Overhauled the FittingInputs tab.</t>
  </si>
  <si>
    <t>Initial epidemic pulse</t>
  </si>
  <si>
    <t>This must be expressed as a proportion, not a percentage</t>
  </si>
  <si>
    <t>hogan2010sti</t>
  </si>
  <si>
    <t>EPP uses Uniform(1E-13,0.0025). Beta(6.75, 4600) has mode at the midpoint of [0,0.0025] and a 5% chance of exceeding 0.0025. If the fitted value exceeds 0.0025, consider refitting with an earlier epidemic start year.</t>
  </si>
  <si>
    <t>Added the initial prevalence as a fitting parameter.</t>
  </si>
  <si>
    <t>Parameter 1</t>
  </si>
  <si>
    <t>Parameter 2</t>
  </si>
  <si>
    <t>Q97.5%</t>
  </si>
  <si>
    <t>Q02.5%</t>
  </si>
  <si>
    <t>Initial value</t>
  </si>
  <si>
    <t>Index</t>
  </si>
  <si>
    <t>CDF</t>
  </si>
  <si>
    <t>Prob</t>
  </si>
  <si>
    <t>Label</t>
  </si>
  <si>
    <t>VISUALIZATION DATA</t>
  </si>
  <si>
    <t>Select a parameter to display</t>
  </si>
  <si>
    <t>ATTRIBUTE</t>
  </si>
  <si>
    <t>Mode</t>
  </si>
  <si>
    <t>Added diagnostic plots and tables to FittingInputs tab.</t>
  </si>
  <si>
    <t>partner.age.mean.f</t>
  </si>
  <si>
    <t>partner.age.mean.m</t>
  </si>
  <si>
    <t>partner.age.scale.f</t>
  </si>
  <si>
    <t>Malawi-specific estimate based on internal DHS analysis (RG, 2022-03-04)</t>
  </si>
  <si>
    <t>partner.age.scale.m</t>
  </si>
  <si>
    <t>Average age at partner acquisition, rescaled from [15,80) to [0,1).</t>
  </si>
  <si>
    <t>Expanded the set of parameters that can be adjusted via the FittingInputs tab.</t>
  </si>
  <si>
    <t>Expressed as a rate ratio relative to never married people of the same gender.</t>
  </si>
  <si>
    <t>Partnership exposure by age location parameter, women</t>
  </si>
  <si>
    <t>Partnership exposure by age location parameter, men</t>
  </si>
  <si>
    <t>Partnership exposure by age scale parameter, women</t>
  </si>
  <si>
    <t>Partnership exposure by age scale parameter, men</t>
  </si>
  <si>
    <t>Partnership exposure by population, FSW</t>
  </si>
  <si>
    <t>Partnership exposure by population, male clients of FSW</t>
  </si>
  <si>
    <t>partner.pop.fsw</t>
  </si>
  <si>
    <t>partner.pop.client</t>
  </si>
  <si>
    <t>Assumed, mode = 100 with substantial variation.</t>
  </si>
  <si>
    <t>Assumed, mode = 8 with substantial variation.</t>
  </si>
  <si>
    <t>Development notes</t>
  </si>
  <si>
    <t>RG: After running goals_fit, the fitted parameters need to be loaded into the appropriate tabs manually.</t>
  </si>
  <si>
    <t>RG: This list of parameters is not set in stone. We will likely need to add more parameters and refine existing parameters as we run into limitations of focusing just on these.</t>
  </si>
  <si>
    <t>RG: We can expand the list of allowed distributions (uniform would be good), but I would prefer to stick to two-parameter distributions if possible.</t>
  </si>
  <si>
    <t>RG: For small proportion parameters, it may be necessary to either replace beta priors with uniform priors, or force use of Nelder-Mead when these parameters are included in fit. They cause L-BFGS-B headaches.</t>
  </si>
  <si>
    <t>RG: Note that Exponential(rate) = Gamma(1, rate).</t>
  </si>
  <si>
    <t>FittingInputs: corrected the parameterization of the variance inflation prior. This used the reciprocal Gamma(x|a,1/b) where Gamma(x|a,b) was needed.</t>
  </si>
  <si>
    <t>FittingInputs: adjusted prior distributions on the M2F transmission odds ratio and HIV fertility local adjustment factor so their mode is 1</t>
  </si>
  <si>
    <t>PopSizeInputs: fixed tooltips for FWID and MWID.</t>
  </si>
  <si>
    <t>Female-to-male transmission probability per coital act</t>
  </si>
  <si>
    <t>Beta(8.2, 9991.8) has mode 0.072% and 95% quantile range 0.04%-0.15%. 0.072% point estimate based on Figure 4 of boily2009lancetid, prior 95% quantile range is more diffuse than 95% CI (prior information amounts to seeing 8.2 transmission events in 10000 coital acts)</t>
  </si>
  <si>
    <t>boily2009lancet</t>
  </si>
  <si>
    <t>Added the transmission probability per coital act to the FittingInputs tab.</t>
  </si>
  <si>
    <t>Lifetime exposure to non-cohabiting partners, women</t>
  </si>
  <si>
    <t>Lifetime exposure to non-cohabiting partners, men</t>
  </si>
  <si>
    <t>Fitting sets this constant over time.</t>
  </si>
  <si>
    <t>Updated inputs based on pilot model fitting.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</si>
</sst>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5"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
      <sz val="11"/>
      <color theme="2" tint="-0.499984740745262"/>
      <name val="Calibri"/>
      <family val="2"/>
      <scheme val="minor"/>
    </font>
    <font>
      <b/>
      <i/>
      <sz val="11"/>
      <color theme="2" tint="-0.499984740745262"/>
      <name val="Calibri"/>
      <family val="2"/>
      <scheme val="minor"/>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6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
      <left style="thin">
        <color theme="0" tint="-0.249977111117893"/>
      </left>
      <right style="thin">
        <color theme="0" tint="-0.34998626667073579"/>
      </right>
      <top style="thin">
        <color theme="0" tint="-0.249977111117893"/>
      </top>
      <bottom/>
      <diagonal/>
    </border>
    <border>
      <left style="thin">
        <color theme="0" tint="-0.34998626667073579"/>
      </left>
      <right style="thin">
        <color theme="0" tint="-0.34998626667073579"/>
      </right>
      <top style="thin">
        <color theme="0" tint="-0.249977111117893"/>
      </top>
      <bottom/>
      <diagonal/>
    </border>
    <border>
      <left/>
      <right/>
      <top style="thin">
        <color theme="0" tint="-0.249977111117893"/>
      </top>
      <bottom/>
      <diagonal/>
    </border>
    <border>
      <left style="thin">
        <color theme="0" tint="-0.34998626667073579"/>
      </left>
      <right style="thin">
        <color theme="0" tint="-0.34998626667073579"/>
      </right>
      <top style="thin">
        <color theme="0" tint="-0.249977111117893"/>
      </top>
      <bottom style="thin">
        <color theme="0" tint="-0.34998626667073579"/>
      </bottom>
      <diagonal/>
    </border>
    <border>
      <left/>
      <right/>
      <top style="thin">
        <color theme="0" tint="-0.249977111117893"/>
      </top>
      <bottom style="thin">
        <color theme="0" tint="-0.34998626667073579"/>
      </bottom>
      <diagonal/>
    </border>
    <border>
      <left/>
      <right style="thin">
        <color theme="0" tint="-0.249977111117893"/>
      </right>
      <top style="thin">
        <color theme="0" tint="-0.249977111117893"/>
      </top>
      <bottom/>
      <diagonal/>
    </border>
    <border>
      <left style="thin">
        <color theme="0" tint="-0.249977111117893"/>
      </left>
      <right style="thin">
        <color theme="0" tint="-0.34998626667073579"/>
      </right>
      <top style="thin">
        <color theme="0" tint="-0.34998626667073579"/>
      </top>
      <bottom style="thin">
        <color theme="0" tint="-0.34998626667073579"/>
      </bottom>
      <diagonal/>
    </border>
    <border>
      <left/>
      <right style="thin">
        <color theme="0" tint="-0.249977111117893"/>
      </right>
      <top/>
      <bottom/>
      <diagonal/>
    </border>
    <border>
      <left style="thin">
        <color theme="0" tint="-0.249977111117893"/>
      </left>
      <right/>
      <top style="thin">
        <color theme="0" tint="-0.34998626667073579"/>
      </top>
      <bottom style="thin">
        <color theme="0" tint="-0.34998626667073579"/>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s>
  <cellStyleXfs count="1">
    <xf numFmtId="0" fontId="0" fillId="0" borderId="0"/>
  </cellStyleXfs>
  <cellXfs count="367">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20"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2" fontId="21" fillId="8" borderId="5" xfId="0" applyNumberFormat="1" applyFont="1" applyFill="1" applyBorder="1" applyAlignment="1">
      <alignment horizontal="right"/>
    </xf>
    <xf numFmtId="2" fontId="21" fillId="8" borderId="18" xfId="0" applyNumberFormat="1" applyFont="1" applyFill="1" applyBorder="1" applyAlignment="1">
      <alignment horizontal="right"/>
    </xf>
    <xf numFmtId="164" fontId="21" fillId="8" borderId="5" xfId="0" applyNumberFormat="1" applyFont="1" applyFill="1" applyBorder="1" applyAlignment="1">
      <alignment horizontal="right"/>
    </xf>
    <xf numFmtId="164" fontId="0" fillId="0" borderId="17" xfId="0" applyNumberFormat="1" applyBorder="1"/>
    <xf numFmtId="167" fontId="2" fillId="4" borderId="1" xfId="0" applyNumberFormat="1" applyFont="1" applyFill="1" applyBorder="1" applyAlignment="1">
      <alignment horizontal="center"/>
    </xf>
    <xf numFmtId="167" fontId="0" fillId="3" borderId="1" xfId="0" applyNumberFormat="1" applyFill="1" applyBorder="1"/>
    <xf numFmtId="0" fontId="0" fillId="3" borderId="1" xfId="0" applyFill="1" applyBorder="1" applyAlignment="1">
      <alignment vertical="top"/>
    </xf>
    <xf numFmtId="167" fontId="0" fillId="3" borderId="7" xfId="0" applyNumberFormat="1" applyFill="1" applyBorder="1"/>
    <xf numFmtId="167" fontId="0" fillId="0" borderId="9" xfId="0" applyNumberFormat="1" applyBorder="1"/>
    <xf numFmtId="0" fontId="23" fillId="3" borderId="1" xfId="0" applyFont="1" applyFill="1" applyBorder="1"/>
    <xf numFmtId="167" fontId="23" fillId="0" borderId="1" xfId="0" applyNumberFormat="1" applyFont="1" applyBorder="1"/>
    <xf numFmtId="0" fontId="23" fillId="0" borderId="1" xfId="0" applyFont="1" applyBorder="1"/>
    <xf numFmtId="0" fontId="24" fillId="3" borderId="1" xfId="0" applyFont="1" applyFill="1" applyBorder="1"/>
    <xf numFmtId="167" fontId="6" fillId="0" borderId="0" xfId="0" applyNumberFormat="1" applyFont="1"/>
    <xf numFmtId="168" fontId="0" fillId="0" borderId="0" xfId="0" applyNumberFormat="1"/>
    <xf numFmtId="0" fontId="0" fillId="2" borderId="0" xfId="0" applyFill="1"/>
    <xf numFmtId="167" fontId="0" fillId="2" borderId="0" xfId="0" applyNumberFormat="1" applyFill="1"/>
    <xf numFmtId="167" fontId="4" fillId="2" borderId="0" xfId="0" applyNumberFormat="1" applyFont="1" applyFill="1"/>
    <xf numFmtId="0" fontId="2" fillId="4" borderId="51" xfId="0" applyFont="1" applyFill="1" applyBorder="1"/>
    <xf numFmtId="167" fontId="2" fillId="4" borderId="52" xfId="0" applyNumberFormat="1" applyFont="1" applyFill="1" applyBorder="1" applyAlignment="1">
      <alignment horizontal="center"/>
    </xf>
    <xf numFmtId="0" fontId="2" fillId="4" borderId="52" xfId="0" applyFont="1" applyFill="1" applyBorder="1" applyAlignment="1">
      <alignment horizontal="left"/>
    </xf>
    <xf numFmtId="0" fontId="2" fillId="4" borderId="52" xfId="0" applyFont="1" applyFill="1" applyBorder="1"/>
    <xf numFmtId="0" fontId="0" fillId="2" borderId="53" xfId="0" applyFill="1" applyBorder="1"/>
    <xf numFmtId="0" fontId="2" fillId="4" borderId="54" xfId="0" applyFont="1" applyFill="1" applyBorder="1" applyAlignment="1">
      <alignment horizontal="left"/>
    </xf>
    <xf numFmtId="167" fontId="2" fillId="4" borderId="54" xfId="0" applyNumberFormat="1" applyFont="1" applyFill="1" applyBorder="1" applyAlignment="1">
      <alignment horizontal="center"/>
    </xf>
    <xf numFmtId="0" fontId="2" fillId="4" borderId="54" xfId="0" applyFont="1" applyFill="1" applyBorder="1"/>
    <xf numFmtId="0" fontId="0" fillId="2" borderId="56" xfId="0" applyFill="1" applyBorder="1"/>
    <xf numFmtId="0" fontId="4" fillId="3" borderId="57" xfId="0" applyFont="1" applyFill="1" applyBorder="1" applyAlignment="1">
      <alignment horizontal="left"/>
    </xf>
    <xf numFmtId="0" fontId="0" fillId="2" borderId="58" xfId="0" applyFill="1" applyBorder="1"/>
    <xf numFmtId="0" fontId="0" fillId="3" borderId="59" xfId="0" applyFill="1" applyBorder="1" applyAlignment="1">
      <alignment horizontal="left"/>
    </xf>
    <xf numFmtId="0" fontId="0" fillId="3" borderId="57" xfId="0" applyFill="1" applyBorder="1" applyAlignment="1">
      <alignment horizontal="left"/>
    </xf>
    <xf numFmtId="0" fontId="0" fillId="2" borderId="60" xfId="0" applyFill="1" applyBorder="1"/>
    <xf numFmtId="0" fontId="0" fillId="2" borderId="60" xfId="0" applyFill="1" applyBorder="1" applyAlignment="1">
      <alignment horizontal="right"/>
    </xf>
    <xf numFmtId="0" fontId="0" fillId="2" borderId="61" xfId="0" applyFill="1" applyBorder="1"/>
    <xf numFmtId="167" fontId="0" fillId="2" borderId="62" xfId="0" applyNumberFormat="1" applyFill="1" applyBorder="1"/>
    <xf numFmtId="0" fontId="0" fillId="2" borderId="62" xfId="0" applyFill="1" applyBorder="1"/>
    <xf numFmtId="0" fontId="0" fillId="2" borderId="63" xfId="0" applyFill="1" applyBorder="1"/>
    <xf numFmtId="165" fontId="0" fillId="0" borderId="1" xfId="0" applyNumberFormat="1"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9" fillId="3" borderId="1" xfId="0" applyFont="1" applyFill="1" applyBorder="1"/>
    <xf numFmtId="0" fontId="5" fillId="3" borderId="14"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5"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20"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0" fillId="3" borderId="1" xfId="0" applyFill="1" applyBorder="1" applyAlignment="1">
      <alignment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5" fillId="3" borderId="15" xfId="0" applyFont="1" applyFill="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6" borderId="4" xfId="0" applyFill="1" applyBorder="1"/>
    <xf numFmtId="0" fontId="0" fillId="6" borderId="0" xfId="0" applyFill="1"/>
    <xf numFmtId="0" fontId="0" fillId="0" borderId="0" xfId="0"/>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0" fontId="0" fillId="3" borderId="1" xfId="0" applyFill="1" applyBorder="1" applyAlignment="1">
      <alignment vertical="top"/>
    </xf>
    <xf numFmtId="0" fontId="0" fillId="0" borderId="1" xfId="0" applyBorder="1" applyAlignment="1">
      <alignment vertical="top"/>
    </xf>
    <xf numFmtId="0" fontId="2" fillId="4" borderId="55" xfId="0" applyFont="1" applyFill="1" applyBorder="1" applyAlignment="1">
      <alignment horizontal="center"/>
    </xf>
    <xf numFmtId="0" fontId="0" fillId="3" borderId="7" xfId="0" applyFill="1" applyBorder="1" applyAlignment="1">
      <alignment vertical="top"/>
    </xf>
    <xf numFmtId="0" fontId="0" fillId="0" borderId="9" xfId="0" applyBorder="1" applyAlignment="1">
      <alignment vertical="top"/>
    </xf>
    <xf numFmtId="167" fontId="0" fillId="0" borderId="4" xfId="0" applyNumberFormat="1" applyBorder="1"/>
    <xf numFmtId="0" fontId="0" fillId="3" borderId="7" xfId="0" applyFill="1" applyBorder="1" applyAlignment="1">
      <alignment vertical="top" wrapText="1"/>
    </xf>
    <xf numFmtId="0" fontId="0" fillId="0" borderId="9" xfId="0" applyBorder="1" applyAlignment="1">
      <alignment vertical="top" wrapText="1"/>
    </xf>
    <xf numFmtId="0" fontId="0" fillId="3" borderId="4" xfId="0" applyFill="1" applyBorder="1" applyAlignment="1">
      <alignment horizontal="left"/>
    </xf>
    <xf numFmtId="167" fontId="2" fillId="4" borderId="7" xfId="0" applyNumberFormat="1" applyFont="1" applyFill="1" applyBorder="1" applyAlignment="1">
      <alignment horizontal="center"/>
    </xf>
    <xf numFmtId="167" fontId="0" fillId="3" borderId="9" xfId="0" applyNumberFormat="1" applyFill="1" applyBorder="1"/>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77.693117999999998</c:v>
                </c:pt>
                <c:pt idx="1">
                  <c:v>77.693117999999998</c:v>
                </c:pt>
                <c:pt idx="2">
                  <c:v>77.693117999999998</c:v>
                </c:pt>
                <c:pt idx="3">
                  <c:v>77.693117999999998</c:v>
                </c:pt>
                <c:pt idx="4">
                  <c:v>77.693117999999998</c:v>
                </c:pt>
                <c:pt idx="5">
                  <c:v>77.693117999999998</c:v>
                </c:pt>
                <c:pt idx="6">
                  <c:v>77.693117999999998</c:v>
                </c:pt>
                <c:pt idx="7">
                  <c:v>77.693117999999998</c:v>
                </c:pt>
                <c:pt idx="8">
                  <c:v>77.693117999999998</c:v>
                </c:pt>
                <c:pt idx="9">
                  <c:v>77.693117999999998</c:v>
                </c:pt>
                <c:pt idx="10">
                  <c:v>77.693117999999998</c:v>
                </c:pt>
                <c:pt idx="11">
                  <c:v>77.693117999999998</c:v>
                </c:pt>
                <c:pt idx="12">
                  <c:v>77.693117999999998</c:v>
                </c:pt>
                <c:pt idx="13">
                  <c:v>77.693117999999998</c:v>
                </c:pt>
                <c:pt idx="14">
                  <c:v>77.693117999999998</c:v>
                </c:pt>
                <c:pt idx="15">
                  <c:v>77.693117999999998</c:v>
                </c:pt>
                <c:pt idx="16">
                  <c:v>77.693117999999998</c:v>
                </c:pt>
                <c:pt idx="17">
                  <c:v>77.693117999999998</c:v>
                </c:pt>
                <c:pt idx="18">
                  <c:v>77.693117999999998</c:v>
                </c:pt>
                <c:pt idx="19">
                  <c:v>77.693117999999998</c:v>
                </c:pt>
                <c:pt idx="20">
                  <c:v>77.693117999999998</c:v>
                </c:pt>
                <c:pt idx="21">
                  <c:v>77.693117999999998</c:v>
                </c:pt>
                <c:pt idx="22">
                  <c:v>77.693117999999998</c:v>
                </c:pt>
                <c:pt idx="23">
                  <c:v>77.693117999999998</c:v>
                </c:pt>
                <c:pt idx="24">
                  <c:v>77.693117999999998</c:v>
                </c:pt>
                <c:pt idx="25">
                  <c:v>77.693117999999998</c:v>
                </c:pt>
                <c:pt idx="26">
                  <c:v>77.693117999999998</c:v>
                </c:pt>
                <c:pt idx="27">
                  <c:v>77.693117999999998</c:v>
                </c:pt>
                <c:pt idx="28">
                  <c:v>77.693117999999998</c:v>
                </c:pt>
                <c:pt idx="29">
                  <c:v>77.693117999999998</c:v>
                </c:pt>
                <c:pt idx="30">
                  <c:v>77.693117999999998</c:v>
                </c:pt>
                <c:pt idx="31">
                  <c:v>77.693117999999998</c:v>
                </c:pt>
                <c:pt idx="32">
                  <c:v>77.693117999999998</c:v>
                </c:pt>
                <c:pt idx="33">
                  <c:v>77.693117999999998</c:v>
                </c:pt>
                <c:pt idx="34">
                  <c:v>77.693117999999998</c:v>
                </c:pt>
                <c:pt idx="35">
                  <c:v>77.693117999999998</c:v>
                </c:pt>
                <c:pt idx="36">
                  <c:v>77.693117999999998</c:v>
                </c:pt>
                <c:pt idx="37">
                  <c:v>77.693117999999998</c:v>
                </c:pt>
                <c:pt idx="38">
                  <c:v>77.693117999999998</c:v>
                </c:pt>
                <c:pt idx="39">
                  <c:v>77.693117999999998</c:v>
                </c:pt>
                <c:pt idx="40">
                  <c:v>77.693117999999998</c:v>
                </c:pt>
                <c:pt idx="41">
                  <c:v>77.693117999999998</c:v>
                </c:pt>
                <c:pt idx="42">
                  <c:v>77.693117999999998</c:v>
                </c:pt>
                <c:pt idx="43">
                  <c:v>77.693117999999998</c:v>
                </c:pt>
                <c:pt idx="44">
                  <c:v>77.693117999999998</c:v>
                </c:pt>
                <c:pt idx="45">
                  <c:v>77.693117999999998</c:v>
                </c:pt>
                <c:pt idx="46">
                  <c:v>77.693117999999998</c:v>
                </c:pt>
                <c:pt idx="47">
                  <c:v>77.693117999999998</c:v>
                </c:pt>
                <c:pt idx="48">
                  <c:v>77.693117999999998</c:v>
                </c:pt>
                <c:pt idx="49">
                  <c:v>77.693117999999998</c:v>
                </c:pt>
                <c:pt idx="50">
                  <c:v>77.693117999999998</c:v>
                </c:pt>
                <c:pt idx="51">
                  <c:v>77.693117999999998</c:v>
                </c:pt>
                <c:pt idx="52">
                  <c:v>77.693117999999998</c:v>
                </c:pt>
                <c:pt idx="53">
                  <c:v>77.693117999999998</c:v>
                </c:pt>
                <c:pt idx="54">
                  <c:v>77.693117999999998</c:v>
                </c:pt>
                <c:pt idx="55">
                  <c:v>77.693117999999998</c:v>
                </c:pt>
                <c:pt idx="56">
                  <c:v>77.693117999999998</c:v>
                </c:pt>
                <c:pt idx="57">
                  <c:v>77.693117999999998</c:v>
                </c:pt>
                <c:pt idx="58">
                  <c:v>77.693117999999998</c:v>
                </c:pt>
                <c:pt idx="59">
                  <c:v>77.693117999999998</c:v>
                </c:pt>
                <c:pt idx="60">
                  <c:v>77.693117999999998</c:v>
                </c:pt>
                <c:pt idx="61">
                  <c:v>77.693117999999998</c:v>
                </c:pt>
                <c:pt idx="62">
                  <c:v>77.693117999999998</c:v>
                </c:pt>
                <c:pt idx="63">
                  <c:v>77.693117999999998</c:v>
                </c:pt>
                <c:pt idx="64">
                  <c:v>77.693117999999998</c:v>
                </c:pt>
                <c:pt idx="65">
                  <c:v>77.693117999999998</c:v>
                </c:pt>
                <c:pt idx="66">
                  <c:v>77.693117999999998</c:v>
                </c:pt>
                <c:pt idx="67">
                  <c:v>77.693117999999998</c:v>
                </c:pt>
                <c:pt idx="68">
                  <c:v>77.693117999999998</c:v>
                </c:pt>
                <c:pt idx="69">
                  <c:v>77.693117999999998</c:v>
                </c:pt>
                <c:pt idx="70">
                  <c:v>77.693117999999998</c:v>
                </c:pt>
                <c:pt idx="71">
                  <c:v>77.693117999999998</c:v>
                </c:pt>
                <c:pt idx="72">
                  <c:v>77.693117999999998</c:v>
                </c:pt>
                <c:pt idx="73">
                  <c:v>77.693117999999998</c:v>
                </c:pt>
                <c:pt idx="74">
                  <c:v>77.693117999999998</c:v>
                </c:pt>
                <c:pt idx="75">
                  <c:v>77.693117999999998</c:v>
                </c:pt>
                <c:pt idx="76">
                  <c:v>77.693117999999998</c:v>
                </c:pt>
                <c:pt idx="77">
                  <c:v>77.693117999999998</c:v>
                </c:pt>
                <c:pt idx="78">
                  <c:v>77.693117999999998</c:v>
                </c:pt>
                <c:pt idx="79">
                  <c:v>77.693117999999998</c:v>
                </c:pt>
                <c:pt idx="80">
                  <c:v>77.693117999999998</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80.306680999999998</c:v>
                </c:pt>
                <c:pt idx="1">
                  <c:v>80.306680999999998</c:v>
                </c:pt>
                <c:pt idx="2">
                  <c:v>80.306680999999998</c:v>
                </c:pt>
                <c:pt idx="3">
                  <c:v>80.306680999999998</c:v>
                </c:pt>
                <c:pt idx="4">
                  <c:v>80.306680999999998</c:v>
                </c:pt>
                <c:pt idx="5">
                  <c:v>80.306680999999998</c:v>
                </c:pt>
                <c:pt idx="6">
                  <c:v>80.306680999999998</c:v>
                </c:pt>
                <c:pt idx="7">
                  <c:v>80.306680999999998</c:v>
                </c:pt>
                <c:pt idx="8">
                  <c:v>80.306680999999998</c:v>
                </c:pt>
                <c:pt idx="9">
                  <c:v>80.306680999999998</c:v>
                </c:pt>
                <c:pt idx="10">
                  <c:v>80.306680999999998</c:v>
                </c:pt>
                <c:pt idx="11">
                  <c:v>80.306680999999998</c:v>
                </c:pt>
                <c:pt idx="12">
                  <c:v>80.306680999999998</c:v>
                </c:pt>
                <c:pt idx="13">
                  <c:v>80.306680999999998</c:v>
                </c:pt>
                <c:pt idx="14">
                  <c:v>80.306680999999998</c:v>
                </c:pt>
                <c:pt idx="15">
                  <c:v>80.306680999999998</c:v>
                </c:pt>
                <c:pt idx="16">
                  <c:v>80.306680999999998</c:v>
                </c:pt>
                <c:pt idx="17">
                  <c:v>80.306680999999998</c:v>
                </c:pt>
                <c:pt idx="18">
                  <c:v>80.306680999999998</c:v>
                </c:pt>
                <c:pt idx="19">
                  <c:v>80.306680999999998</c:v>
                </c:pt>
                <c:pt idx="20">
                  <c:v>80.306680999999998</c:v>
                </c:pt>
                <c:pt idx="21">
                  <c:v>80.306680999999998</c:v>
                </c:pt>
                <c:pt idx="22">
                  <c:v>80.306680999999998</c:v>
                </c:pt>
                <c:pt idx="23">
                  <c:v>80.306680999999998</c:v>
                </c:pt>
                <c:pt idx="24">
                  <c:v>80.306680999999998</c:v>
                </c:pt>
                <c:pt idx="25">
                  <c:v>80.306680999999998</c:v>
                </c:pt>
                <c:pt idx="26">
                  <c:v>80.306680999999998</c:v>
                </c:pt>
                <c:pt idx="27">
                  <c:v>80.306680999999998</c:v>
                </c:pt>
                <c:pt idx="28">
                  <c:v>80.306680999999998</c:v>
                </c:pt>
                <c:pt idx="29">
                  <c:v>80.306680999999998</c:v>
                </c:pt>
                <c:pt idx="30">
                  <c:v>80.306680999999998</c:v>
                </c:pt>
                <c:pt idx="31">
                  <c:v>80.306680999999998</c:v>
                </c:pt>
                <c:pt idx="32">
                  <c:v>80.306680999999998</c:v>
                </c:pt>
                <c:pt idx="33">
                  <c:v>80.306680999999998</c:v>
                </c:pt>
                <c:pt idx="34">
                  <c:v>80.306680999999998</c:v>
                </c:pt>
                <c:pt idx="35">
                  <c:v>80.306680999999998</c:v>
                </c:pt>
                <c:pt idx="36">
                  <c:v>80.306680999999998</c:v>
                </c:pt>
                <c:pt idx="37">
                  <c:v>80.306680999999998</c:v>
                </c:pt>
                <c:pt idx="38">
                  <c:v>80.306680999999998</c:v>
                </c:pt>
                <c:pt idx="39">
                  <c:v>80.306680999999998</c:v>
                </c:pt>
                <c:pt idx="40">
                  <c:v>80.306680999999998</c:v>
                </c:pt>
                <c:pt idx="41">
                  <c:v>80.306680999999998</c:v>
                </c:pt>
                <c:pt idx="42">
                  <c:v>80.306680999999998</c:v>
                </c:pt>
                <c:pt idx="43">
                  <c:v>80.306680999999998</c:v>
                </c:pt>
                <c:pt idx="44">
                  <c:v>80.306680999999998</c:v>
                </c:pt>
                <c:pt idx="45">
                  <c:v>80.306680999999998</c:v>
                </c:pt>
                <c:pt idx="46">
                  <c:v>80.306680999999998</c:v>
                </c:pt>
                <c:pt idx="47">
                  <c:v>80.306680999999998</c:v>
                </c:pt>
                <c:pt idx="48">
                  <c:v>80.306680999999998</c:v>
                </c:pt>
                <c:pt idx="49">
                  <c:v>80.306680999999998</c:v>
                </c:pt>
                <c:pt idx="50">
                  <c:v>80.306680999999998</c:v>
                </c:pt>
                <c:pt idx="51">
                  <c:v>80.306680999999998</c:v>
                </c:pt>
                <c:pt idx="52">
                  <c:v>80.306680999999998</c:v>
                </c:pt>
                <c:pt idx="53">
                  <c:v>80.306680999999998</c:v>
                </c:pt>
                <c:pt idx="54">
                  <c:v>80.306680999999998</c:v>
                </c:pt>
                <c:pt idx="55">
                  <c:v>80.306680999999998</c:v>
                </c:pt>
                <c:pt idx="56">
                  <c:v>80.306680999999998</c:v>
                </c:pt>
                <c:pt idx="57">
                  <c:v>80.306680999999998</c:v>
                </c:pt>
                <c:pt idx="58">
                  <c:v>80.306680999999998</c:v>
                </c:pt>
                <c:pt idx="59">
                  <c:v>80.306680999999998</c:v>
                </c:pt>
                <c:pt idx="60">
                  <c:v>80.306680999999998</c:v>
                </c:pt>
                <c:pt idx="61">
                  <c:v>80.306680999999998</c:v>
                </c:pt>
                <c:pt idx="62">
                  <c:v>80.306680999999998</c:v>
                </c:pt>
                <c:pt idx="63">
                  <c:v>80.306680999999998</c:v>
                </c:pt>
                <c:pt idx="64">
                  <c:v>80.306680999999998</c:v>
                </c:pt>
                <c:pt idx="65">
                  <c:v>80.306680999999998</c:v>
                </c:pt>
                <c:pt idx="66">
                  <c:v>80.306680999999998</c:v>
                </c:pt>
                <c:pt idx="67">
                  <c:v>80.306680999999998</c:v>
                </c:pt>
                <c:pt idx="68">
                  <c:v>80.306680999999998</c:v>
                </c:pt>
                <c:pt idx="69">
                  <c:v>80.306680999999998</c:v>
                </c:pt>
                <c:pt idx="70">
                  <c:v>80.306680999999998</c:v>
                </c:pt>
                <c:pt idx="71">
                  <c:v>80.306680999999998</c:v>
                </c:pt>
                <c:pt idx="72">
                  <c:v>80.306680999999998</c:v>
                </c:pt>
                <c:pt idx="73">
                  <c:v>80.306680999999998</c:v>
                </c:pt>
                <c:pt idx="74">
                  <c:v>80.306680999999998</c:v>
                </c:pt>
                <c:pt idx="75">
                  <c:v>80.306680999999998</c:v>
                </c:pt>
                <c:pt idx="76">
                  <c:v>80.306680999999998</c:v>
                </c:pt>
                <c:pt idx="77">
                  <c:v>80.306680999999998</c:v>
                </c:pt>
                <c:pt idx="78">
                  <c:v>80.306680999999998</c:v>
                </c:pt>
                <c:pt idx="79">
                  <c:v>80.306680999999998</c:v>
                </c:pt>
                <c:pt idx="80">
                  <c:v>80.306680999999998</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9.7595906675705682E-2</c:v>
                </c:pt>
                <c:pt idx="1">
                  <c:v>6.5873138609535767E-2</c:v>
                </c:pt>
                <c:pt idx="2">
                  <c:v>5.6381166790407361E-2</c:v>
                </c:pt>
                <c:pt idx="3">
                  <c:v>5.0410817290868049E-2</c:v>
                </c:pt>
                <c:pt idx="4">
                  <c:v>4.599740863713575E-2</c:v>
                </c:pt>
                <c:pt idx="5">
                  <c:v>4.2464453224095644E-2</c:v>
                </c:pt>
                <c:pt idx="6">
                  <c:v>3.9499020230448711E-2</c:v>
                </c:pt>
                <c:pt idx="7">
                  <c:v>3.6931075377843459E-2</c:v>
                </c:pt>
                <c:pt idx="8">
                  <c:v>3.4658118068886079E-2</c:v>
                </c:pt>
                <c:pt idx="9">
                  <c:v>3.2613662962225121E-2</c:v>
                </c:pt>
                <c:pt idx="10">
                  <c:v>3.0752161875150508E-2</c:v>
                </c:pt>
                <c:pt idx="11">
                  <c:v>2.9041056304515367E-2</c:v>
                </c:pt>
                <c:pt idx="12">
                  <c:v>2.7456268026168962E-2</c:v>
                </c:pt>
                <c:pt idx="13">
                  <c:v>2.5979487308461779E-2</c:v>
                </c:pt>
                <c:pt idx="14">
                  <c:v>2.4596463434191085E-2</c:v>
                </c:pt>
                <c:pt idx="15">
                  <c:v>2.3295884152763735E-2</c:v>
                </c:pt>
                <c:pt idx="16">
                  <c:v>2.2068616594611234E-2</c:v>
                </c:pt>
                <c:pt idx="17">
                  <c:v>2.0907178374925284E-2</c:v>
                </c:pt>
                <c:pt idx="18">
                  <c:v>1.9805360002417838E-2</c:v>
                </c:pt>
                <c:pt idx="19">
                  <c:v>1.8757949511715499E-2</c:v>
                </c:pt>
                <c:pt idx="20">
                  <c:v>1.7760527842395568E-2</c:v>
                </c:pt>
                <c:pt idx="21">
                  <c:v>1.6809314233475758E-2</c:v>
                </c:pt>
                <c:pt idx="22">
                  <c:v>1.5901047653853362E-2</c:v>
                </c:pt>
                <c:pt idx="23">
                  <c:v>1.5032894641611838E-2</c:v>
                </c:pt>
                <c:pt idx="24">
                  <c:v>1.4202376795989569E-2</c:v>
                </c:pt>
                <c:pt idx="25">
                  <c:v>1.340731309897325E-2</c:v>
                </c:pt>
                <c:pt idx="26">
                  <c:v>1.2645773569754049E-2</c:v>
                </c:pt>
                <c:pt idx="27">
                  <c:v>1.1916041680785638E-2</c:v>
                </c:pt>
                <c:pt idx="28">
                  <c:v>1.1216583620112353E-2</c:v>
                </c:pt>
                <c:pt idx="29">
                  <c:v>1.0546022956202883E-2</c:v>
                </c:pt>
                <c:pt idx="30">
                  <c:v>9.9031196049743642E-3</c:v>
                </c:pt>
                <c:pt idx="31">
                  <c:v>9.2867522519419765E-3</c:v>
                </c:pt>
                <c:pt idx="32">
                  <c:v>8.6959035712224075E-3</c:v>
                </c:pt>
                <c:pt idx="33">
                  <c:v>8.1296477253873789E-3</c:v>
                </c:pt>
                <c:pt idx="34">
                  <c:v>7.5871397383998618E-3</c:v>
                </c:pt>
                <c:pt idx="35">
                  <c:v>7.0676064169902242E-3</c:v>
                </c:pt>
                <c:pt idx="36">
                  <c:v>6.5703385601981745E-3</c:v>
                </c:pt>
                <c:pt idx="37">
                  <c:v>6.0946842471135687E-3</c:v>
                </c:pt>
                <c:pt idx="38">
                  <c:v>5.64004303242438E-3</c:v>
                </c:pt>
                <c:pt idx="39">
                  <c:v>5.2058609108063258E-3</c:v>
                </c:pt>
                <c:pt idx="40">
                  <c:v>4.7916259363131042E-3</c:v>
                </c:pt>
                <c:pt idx="41">
                  <c:v>4.3968644031835424E-3</c:v>
                </c:pt>
                <c:pt idx="42">
                  <c:v>4.0211375109747705E-3</c:v>
                </c:pt>
                <c:pt idx="43">
                  <c:v>3.6640384504680323E-3</c:v>
                </c:pt>
                <c:pt idx="44">
                  <c:v>3.3251898580788364E-3</c:v>
                </c:pt>
                <c:pt idx="45">
                  <c:v>3.0042415960382929E-3</c:v>
                </c:pt>
                <c:pt idx="46">
                  <c:v>2.700868823859448E-3</c:v>
                </c:pt>
                <c:pt idx="47">
                  <c:v>2.4147703339447713E-3</c:v>
                </c:pt>
                <c:pt idx="48">
                  <c:v>2.145667131010498E-3</c:v>
                </c:pt>
                <c:pt idx="49">
                  <c:v>1.8933012416681994E-3</c:v>
                </c:pt>
                <c:pt idx="50">
                  <c:v>1.6574347474880291E-3</c:v>
                </c:pt>
                <c:pt idx="51">
                  <c:v>1.4378490427440216E-3</c:v>
                </c:pt>
                <c:pt idx="52">
                  <c:v>1.234344327662229E-3</c:v>
                </c:pt>
                <c:pt idx="53">
                  <c:v>1.0467393606365949E-3</c:v>
                </c:pt>
                <c:pt idx="54">
                  <c:v>8.748715106851046E-4</c:v>
                </c:pt>
                <c:pt idx="55">
                  <c:v>7.1859717803146594E-4</c:v>
                </c:pt>
                <c:pt idx="56">
                  <c:v>5.7779269274615963E-4</c:v>
                </c:pt>
                <c:pt idx="57">
                  <c:v>4.5235587166203572E-4</c:v>
                </c:pt>
                <c:pt idx="58">
                  <c:v>3.4220853838407006E-4</c:v>
                </c:pt>
                <c:pt idx="59">
                  <c:v>2.473005480384538E-4</c:v>
                </c:pt>
                <c:pt idx="60">
                  <c:v>1.6761634824746796E-4</c:v>
                </c:pt>
                <c:pt idx="61">
                  <c:v>1.0318624006833144E-4</c:v>
                </c:pt>
                <c:pt idx="62">
                  <c:v>5.4107560481186923E-5</c:v>
                </c:pt>
                <c:pt idx="63">
                  <c:v>2.0591562746141712E-5</c:v>
                </c:pt>
                <c:pt idx="64">
                  <c:v>3.1135801533688223E-6</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0.14166773962553658</c:v>
                </c:pt>
                <c:pt idx="1">
                  <c:v>6.9777922958425415E-2</c:v>
                </c:pt>
                <c:pt idx="2">
                  <c:v>5.5089382694233552E-2</c:v>
                </c:pt>
                <c:pt idx="3">
                  <c:v>4.698177196679576E-2</c:v>
                </c:pt>
                <c:pt idx="4">
                  <c:v>4.1537903300942869E-2</c:v>
                </c:pt>
                <c:pt idx="5">
                  <c:v>3.7504448910050836E-2</c:v>
                </c:pt>
                <c:pt idx="6">
                  <c:v>3.4331025696931916E-2</c:v>
                </c:pt>
                <c:pt idx="7">
                  <c:v>3.1730798704234675E-2</c:v>
                </c:pt>
                <c:pt idx="8">
                  <c:v>2.9536883947153258E-2</c:v>
                </c:pt>
                <c:pt idx="9">
                  <c:v>2.7644362634901443E-2</c:v>
                </c:pt>
                <c:pt idx="10">
                  <c:v>2.5983349942290679E-2</c:v>
                </c:pt>
                <c:pt idx="11">
                  <c:v>2.4505161715651536E-2</c:v>
                </c:pt>
                <c:pt idx="12">
                  <c:v>2.3174644344203688E-2</c:v>
                </c:pt>
                <c:pt idx="13">
                  <c:v>2.1965657740046329E-2</c:v>
                </c:pt>
                <c:pt idx="14">
                  <c:v>2.0858282089116997E-2</c:v>
                </c:pt>
                <c:pt idx="15">
                  <c:v>1.9837019277239909E-2</c:v>
                </c:pt>
                <c:pt idx="16">
                  <c:v>1.8889594654082797E-2</c:v>
                </c:pt>
                <c:pt idx="17">
                  <c:v>1.8006135166983128E-2</c:v>
                </c:pt>
                <c:pt idx="18">
                  <c:v>1.7178591269556787E-2</c:v>
                </c:pt>
                <c:pt idx="19">
                  <c:v>1.6400321252173944E-2</c:v>
                </c:pt>
                <c:pt idx="20">
                  <c:v>1.5665786506043666E-2</c:v>
                </c:pt>
                <c:pt idx="21">
                  <c:v>1.4970324232635113E-2</c:v>
                </c:pt>
                <c:pt idx="22">
                  <c:v>1.4309975284590992E-2</c:v>
                </c:pt>
                <c:pt idx="23">
                  <c:v>1.368135194593556E-2</c:v>
                </c:pt>
                <c:pt idx="24">
                  <c:v>1.3081535105816E-2</c:v>
                </c:pt>
                <c:pt idx="25">
                  <c:v>1.2507993376248971E-2</c:v>
                </c:pt>
                <c:pt idx="26">
                  <c:v>1.1958518807350549E-2</c:v>
                </c:pt>
                <c:pt idx="27">
                  <c:v>1.1431175306916175E-2</c:v>
                </c:pt>
                <c:pt idx="28">
                  <c:v>1.0924256891762907E-2</c:v>
                </c:pt>
                <c:pt idx="29">
                  <c:v>1.0436253625342284E-2</c:v>
                </c:pt>
                <c:pt idx="30">
                  <c:v>9.9658236211540574E-3</c:v>
                </c:pt>
                <c:pt idx="31">
                  <c:v>9.5117698753544033E-3</c:v>
                </c:pt>
                <c:pt idx="32">
                  <c:v>9.0730209758522751E-3</c:v>
                </c:pt>
                <c:pt idx="33">
                  <c:v>8.6486149474356289E-3</c:v>
                </c:pt>
                <c:pt idx="34">
                  <c:v>8.2376856527772713E-3</c:v>
                </c:pt>
                <c:pt idx="35">
                  <c:v>7.8394512914177206E-3</c:v>
                </c:pt>
                <c:pt idx="36">
                  <c:v>7.4532046328908974E-3</c:v>
                </c:pt>
                <c:pt idx="37">
                  <c:v>7.0783046932659799E-3</c:v>
                </c:pt>
                <c:pt idx="38">
                  <c:v>6.7141696216298508E-3</c:v>
                </c:pt>
                <c:pt idx="39">
                  <c:v>6.3602706084008309E-3</c:v>
                </c:pt>
                <c:pt idx="40">
                  <c:v>6.0161266636207245E-3</c:v>
                </c:pt>
                <c:pt idx="41">
                  <c:v>5.6813001427657994E-3</c:v>
                </c:pt>
                <c:pt idx="42">
                  <c:v>5.3553929218093099E-3</c:v>
                </c:pt>
                <c:pt idx="43">
                  <c:v>5.0380431436178874E-3</c:v>
                </c:pt>
                <c:pt idx="44">
                  <c:v>4.7289224753603865E-3</c:v>
                </c:pt>
                <c:pt idx="45">
                  <c:v>4.4277338324834048E-3</c:v>
                </c:pt>
                <c:pt idx="46">
                  <c:v>4.1342095398543277E-3</c:v>
                </c:pt>
                <c:pt idx="47">
                  <c:v>3.8481099159639598E-3</c:v>
                </c:pt>
                <c:pt idx="48">
                  <c:v>3.5692222827997666E-3</c:v>
                </c:pt>
                <c:pt idx="49">
                  <c:v>3.2973604238222265E-3</c:v>
                </c:pt>
                <c:pt idx="50">
                  <c:v>3.0323645377381414E-3</c:v>
                </c:pt>
                <c:pt idx="51">
                  <c:v>2.7741017701590209E-3</c:v>
                </c:pt>
                <c:pt idx="52">
                  <c:v>2.522467454681987E-3</c:v>
                </c:pt>
                <c:pt idx="53">
                  <c:v>2.2773872695448505E-3</c:v>
                </c:pt>
                <c:pt idx="54">
                  <c:v>2.0388206336253711E-3</c:v>
                </c:pt>
                <c:pt idx="55">
                  <c:v>1.8067658592548774E-3</c:v>
                </c:pt>
                <c:pt idx="56">
                  <c:v>1.5812679134733498E-3</c:v>
                </c:pt>
                <c:pt idx="57">
                  <c:v>1.3624302467777349E-3</c:v>
                </c:pt>
                <c:pt idx="58">
                  <c:v>1.1504333229179764E-3</c:v>
                </c:pt>
                <c:pt idx="59">
                  <c:v>9.4556493254105423E-4</c:v>
                </c:pt>
                <c:pt idx="60">
                  <c:v>7.4827299672797221E-4</c:v>
                </c:pt>
                <c:pt idx="61">
                  <c:v>5.5926624573188199E-4</c:v>
                </c:pt>
                <c:pt idx="62">
                  <c:v>3.7973421276804586E-4</c:v>
                </c:pt>
                <c:pt idx="63">
                  <c:v>2.1195280615970979E-4</c:v>
                </c:pt>
                <c:pt idx="64">
                  <c:v>6.2263562427000707E-5</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FittingInputs!$E$44</c:f>
              <c:strCache>
                <c:ptCount val="1"/>
                <c:pt idx="0">
                  <c:v>Partnership exposure by population, male clients of FSW</c:v>
                </c:pt>
              </c:strCache>
            </c:strRef>
          </c:tx>
          <c:spPr>
            <a:solidFill>
              <a:schemeClr val="accent1"/>
            </a:solidFill>
            <a:ln>
              <a:solidFill>
                <a:schemeClr val="tx1"/>
              </a:solidFill>
            </a:ln>
            <a:effectLst/>
          </c:spPr>
          <c:invertIfNegative val="0"/>
          <c:cat>
            <c:numRef>
              <c:f>FittingInputs!$S$3:$S$35</c:f>
              <c:numCache>
                <c:formatCode>0.0000</c:formatCode>
                <c:ptCount val="33"/>
                <c:pt idx="0">
                  <c:v>4.2116141048316962</c:v>
                </c:pt>
                <c:pt idx="1">
                  <c:v>4.9241596224102215</c:v>
                </c:pt>
                <c:pt idx="2">
                  <c:v>5.6367051399887469</c:v>
                </c:pt>
                <c:pt idx="3">
                  <c:v>6.3492506575672714</c:v>
                </c:pt>
                <c:pt idx="4">
                  <c:v>7.0617961751457967</c:v>
                </c:pt>
                <c:pt idx="5">
                  <c:v>7.7743416927243212</c:v>
                </c:pt>
                <c:pt idx="6">
                  <c:v>8.4868872103028465</c:v>
                </c:pt>
                <c:pt idx="7">
                  <c:v>9.1994327278813728</c:v>
                </c:pt>
                <c:pt idx="8">
                  <c:v>9.9119782454598955</c:v>
                </c:pt>
                <c:pt idx="9">
                  <c:v>10.624523763038422</c:v>
                </c:pt>
                <c:pt idx="10">
                  <c:v>11.337069280616948</c:v>
                </c:pt>
                <c:pt idx="11">
                  <c:v>12.049614798195472</c:v>
                </c:pt>
                <c:pt idx="12">
                  <c:v>12.762160315773997</c:v>
                </c:pt>
                <c:pt idx="13">
                  <c:v>13.474705833352523</c:v>
                </c:pt>
                <c:pt idx="14">
                  <c:v>14.187251350931048</c:v>
                </c:pt>
                <c:pt idx="15">
                  <c:v>14.899796868509572</c:v>
                </c:pt>
                <c:pt idx="16">
                  <c:v>15.612342386088097</c:v>
                </c:pt>
                <c:pt idx="17">
                  <c:v>16.324887903666621</c:v>
                </c:pt>
                <c:pt idx="18">
                  <c:v>17.037433421245147</c:v>
                </c:pt>
                <c:pt idx="19">
                  <c:v>17.749978938823674</c:v>
                </c:pt>
                <c:pt idx="20">
                  <c:v>18.4625244564022</c:v>
                </c:pt>
                <c:pt idx="21">
                  <c:v>19.175069973980722</c:v>
                </c:pt>
                <c:pt idx="22">
                  <c:v>19.887615491559249</c:v>
                </c:pt>
                <c:pt idx="23">
                  <c:v>20.600161009137771</c:v>
                </c:pt>
                <c:pt idx="24">
                  <c:v>21.312706526716298</c:v>
                </c:pt>
                <c:pt idx="25">
                  <c:v>22.025252044294824</c:v>
                </c:pt>
                <c:pt idx="26">
                  <c:v>22.73779756187335</c:v>
                </c:pt>
                <c:pt idx="27">
                  <c:v>23.450343079451873</c:v>
                </c:pt>
                <c:pt idx="28">
                  <c:v>24.162888597030395</c:v>
                </c:pt>
                <c:pt idx="29">
                  <c:v>24.875434114608922</c:v>
                </c:pt>
                <c:pt idx="30">
                  <c:v>25.587979632187448</c:v>
                </c:pt>
                <c:pt idx="31">
                  <c:v>26.300525149765971</c:v>
                </c:pt>
                <c:pt idx="32">
                  <c:v>27.013070667344497</c:v>
                </c:pt>
              </c:numCache>
            </c:numRef>
          </c:cat>
          <c:val>
            <c:numRef>
              <c:f>FittingInputs!$R$3:$R$35</c:f>
              <c:numCache>
                <c:formatCode>0.0000</c:formatCode>
                <c:ptCount val="33"/>
                <c:pt idx="0">
                  <c:v>2.7532235106397029E-2</c:v>
                </c:pt>
                <c:pt idx="1">
                  <c:v>3.9084134808305859E-2</c:v>
                </c:pt>
                <c:pt idx="2">
                  <c:v>4.8966071857450097E-2</c:v>
                </c:pt>
                <c:pt idx="3">
                  <c:v>5.6241684602195807E-2</c:v>
                </c:pt>
                <c:pt idx="4">
                  <c:v>6.0684418778486932E-2</c:v>
                </c:pt>
                <c:pt idx="5">
                  <c:v>6.2523180512375043E-2</c:v>
                </c:pt>
                <c:pt idx="6">
                  <c:v>6.221150184429286E-2</c:v>
                </c:pt>
                <c:pt idx="7">
                  <c:v>6.0267647792073886E-2</c:v>
                </c:pt>
                <c:pt idx="8">
                  <c:v>5.7182071878098983E-2</c:v>
                </c:pt>
                <c:pt idx="9">
                  <c:v>5.3373618812891377E-2</c:v>
                </c:pt>
                <c:pt idx="10">
                  <c:v>4.9176057791754491E-2</c:v>
                </c:pt>
                <c:pt idx="11">
                  <c:v>4.4841202258204205E-2</c:v>
                </c:pt>
                <c:pt idx="12">
                  <c:v>4.0549698799889566E-2</c:v>
                </c:pt>
                <c:pt idx="13">
                  <c:v>3.6424258288796141E-2</c:v>
                </c:pt>
                <c:pt idx="14">
                  <c:v>3.2542564619831849E-2</c:v>
                </c:pt>
                <c:pt idx="15">
                  <c:v>2.8948599692643184E-2</c:v>
                </c:pt>
                <c:pt idx="16">
                  <c:v>2.5661973462067889E-2</c:v>
                </c:pt>
                <c:pt idx="17">
                  <c:v>2.2685288430832617E-2</c:v>
                </c:pt>
                <c:pt idx="18">
                  <c:v>2.0009767433474712E-2</c:v>
                </c:pt>
                <c:pt idx="19">
                  <c:v>1.7619439743416399E-2</c:v>
                </c:pt>
                <c:pt idx="20">
                  <c:v>1.5494178542982517E-2</c:v>
                </c:pt>
                <c:pt idx="21">
                  <c:v>1.3611850062258291E-2</c:v>
                </c:pt>
                <c:pt idx="22">
                  <c:v>1.1949791610722849E-2</c:v>
                </c:pt>
                <c:pt idx="23">
                  <c:v>1.0485792638901703E-2</c:v>
                </c:pt>
                <c:pt idx="24">
                  <c:v>9.1987145308597418E-3</c:v>
                </c:pt>
                <c:pt idx="25">
                  <c:v>8.0688526287665541E-3</c:v>
                </c:pt>
                <c:pt idx="26">
                  <c:v>7.0781180667579546E-3</c:v>
                </c:pt>
                <c:pt idx="27">
                  <c:v>6.2100966853526618E-3</c:v>
                </c:pt>
                <c:pt idx="28">
                  <c:v>5.4500267123535062E-3</c:v>
                </c:pt>
                <c:pt idx="29">
                  <c:v>4.7847251234387489E-3</c:v>
                </c:pt>
                <c:pt idx="30">
                  <c:v>4.2024838201418779E-3</c:v>
                </c:pt>
                <c:pt idx="31">
                  <c:v>3.6929502978825246E-3</c:v>
                </c:pt>
                <c:pt idx="32">
                  <c:v>3.247002766102125E-3</c:v>
                </c:pt>
              </c:numCache>
            </c:numRef>
          </c:val>
          <c:extLst>
            <c:ext xmlns:c16="http://schemas.microsoft.com/office/drawing/2014/chart" uri="{C3380CC4-5D6E-409C-BE32-E72D297353CC}">
              <c16:uniqueId val="{00000002-9E90-490C-8D4A-A97C4A6463B0}"/>
            </c:ext>
          </c:extLst>
        </c:ser>
        <c:dLbls>
          <c:showLegendKey val="0"/>
          <c:showVal val="0"/>
          <c:showCatName val="0"/>
          <c:showSerName val="0"/>
          <c:showPercent val="0"/>
          <c:showBubbleSize val="0"/>
        </c:dLbls>
        <c:gapWidth val="0"/>
        <c:axId val="1633969328"/>
        <c:axId val="1702134768"/>
      </c:barChart>
      <c:catAx>
        <c:axId val="1633969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Parameter value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134768"/>
        <c:crosses val="autoZero"/>
        <c:auto val="1"/>
        <c:lblAlgn val="ctr"/>
        <c:lblOffset val="100"/>
        <c:tickLblSkip val="4"/>
        <c:noMultiLvlLbl val="0"/>
      </c:catAx>
      <c:valAx>
        <c:axId val="170213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Prior</a:t>
                </a:r>
                <a:r>
                  <a:rPr lang="en-US" b="1" baseline="0"/>
                  <a:t> probability</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24</xdr:row>
      <xdr:rowOff>0</xdr:rowOff>
    </xdr:from>
    <xdr:to>
      <xdr:col>8</xdr:col>
      <xdr:colOff>0</xdr:colOff>
      <xdr:row>43</xdr:row>
      <xdr:rowOff>0</xdr:rowOff>
    </xdr:to>
    <xdr:graphicFrame macro="">
      <xdr:nvGraphicFramePr>
        <xdr:cNvPr id="2" name="Chart 1">
          <a:extLst>
            <a:ext uri="{FF2B5EF4-FFF2-40B4-BE49-F238E27FC236}">
              <a16:creationId xmlns:a16="http://schemas.microsoft.com/office/drawing/2014/main" id="{BA6A6958-D538-1CCC-A4DB-92C008BA72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3"/>
  <sheetViews>
    <sheetView workbookViewId="0">
      <selection activeCell="A20" sqref="A20"/>
    </sheetView>
  </sheetViews>
  <sheetFormatPr defaultRowHeight="15" x14ac:dyDescent="0.25"/>
  <cols>
    <col min="1" max="1" width="20.7109375" customWidth="1"/>
    <col min="2" max="2" width="200.7109375" customWidth="1"/>
  </cols>
  <sheetData>
    <row r="1" spans="1:2" x14ac:dyDescent="0.25">
      <c r="A1" s="288" t="s">
        <v>13</v>
      </c>
      <c r="B1" s="289"/>
    </row>
    <row r="2" spans="1:2" x14ac:dyDescent="0.25">
      <c r="A2" s="291" t="s">
        <v>173</v>
      </c>
      <c r="B2" s="292"/>
    </row>
    <row r="3" spans="1:2" x14ac:dyDescent="0.25">
      <c r="A3" s="293" t="s">
        <v>175</v>
      </c>
      <c r="B3" s="294"/>
    </row>
    <row r="4" spans="1:2" x14ac:dyDescent="0.25">
      <c r="A4" s="293" t="s">
        <v>174</v>
      </c>
      <c r="B4" s="295"/>
    </row>
    <row r="5" spans="1:2" x14ac:dyDescent="0.25">
      <c r="A5" s="286" t="s">
        <v>16</v>
      </c>
      <c r="B5" s="287"/>
    </row>
    <row r="6" spans="1:2" x14ac:dyDescent="0.25">
      <c r="A6" s="12" t="s">
        <v>14</v>
      </c>
      <c r="B6" s="13" t="s">
        <v>15</v>
      </c>
    </row>
    <row r="7" spans="1:2" x14ac:dyDescent="0.25">
      <c r="A7" s="12" t="s">
        <v>20</v>
      </c>
      <c r="B7" s="13" t="s">
        <v>59</v>
      </c>
    </row>
    <row r="8" spans="1:2" x14ac:dyDescent="0.25">
      <c r="A8" s="12" t="s">
        <v>56</v>
      </c>
      <c r="B8" s="13" t="s">
        <v>60</v>
      </c>
    </row>
    <row r="9" spans="1:2" x14ac:dyDescent="0.25">
      <c r="A9" s="12" t="s">
        <v>57</v>
      </c>
      <c r="B9" s="13" t="s">
        <v>58</v>
      </c>
    </row>
    <row r="10" spans="1:2" x14ac:dyDescent="0.25">
      <c r="A10" s="12" t="s">
        <v>211</v>
      </c>
      <c r="B10" s="13" t="s">
        <v>212</v>
      </c>
    </row>
    <row r="11" spans="1:2" x14ac:dyDescent="0.25">
      <c r="A11" s="12" t="s">
        <v>213</v>
      </c>
      <c r="B11" s="13" t="s">
        <v>214</v>
      </c>
    </row>
    <row r="12" spans="1:2" x14ac:dyDescent="0.25">
      <c r="A12" s="12" t="s">
        <v>215</v>
      </c>
      <c r="B12" s="13" t="s">
        <v>216</v>
      </c>
    </row>
    <row r="13" spans="1:2" x14ac:dyDescent="0.25">
      <c r="A13" s="12" t="s">
        <v>139</v>
      </c>
      <c r="B13" s="13" t="s">
        <v>140</v>
      </c>
    </row>
    <row r="14" spans="1:2" x14ac:dyDescent="0.25">
      <c r="A14" s="12" t="s">
        <v>222</v>
      </c>
      <c r="B14" s="13" t="s">
        <v>233</v>
      </c>
    </row>
    <row r="15" spans="1:2" x14ac:dyDescent="0.25">
      <c r="A15" s="12" t="s">
        <v>223</v>
      </c>
      <c r="B15" s="13" t="s">
        <v>224</v>
      </c>
    </row>
    <row r="16" spans="1:2" x14ac:dyDescent="0.25">
      <c r="A16" s="12" t="s">
        <v>225</v>
      </c>
      <c r="B16" s="13" t="s">
        <v>226</v>
      </c>
    </row>
    <row r="17" spans="1:2" x14ac:dyDescent="0.25">
      <c r="A17" s="12" t="s">
        <v>126</v>
      </c>
      <c r="B17" s="13" t="s">
        <v>127</v>
      </c>
    </row>
    <row r="18" spans="1:2" x14ac:dyDescent="0.25">
      <c r="A18" s="12" t="s">
        <v>340</v>
      </c>
      <c r="B18" s="13" t="s">
        <v>324</v>
      </c>
    </row>
    <row r="19" spans="1:2" x14ac:dyDescent="0.25">
      <c r="A19" s="12" t="s">
        <v>341</v>
      </c>
      <c r="B19" s="13" t="s">
        <v>339</v>
      </c>
    </row>
    <row r="20" spans="1:2" x14ac:dyDescent="0.25">
      <c r="A20" s="12" t="s">
        <v>17</v>
      </c>
      <c r="B20" s="13" t="s">
        <v>18</v>
      </c>
    </row>
    <row r="21" spans="1:2" x14ac:dyDescent="0.25">
      <c r="A21" s="286" t="s">
        <v>24</v>
      </c>
      <c r="B21" s="290"/>
    </row>
    <row r="22" spans="1:2" x14ac:dyDescent="0.25">
      <c r="A22" s="12" t="s">
        <v>23</v>
      </c>
      <c r="B22" s="13" t="s">
        <v>27</v>
      </c>
    </row>
    <row r="23" spans="1:2" x14ac:dyDescent="0.25">
      <c r="A23" s="14" t="s">
        <v>25</v>
      </c>
      <c r="B23" s="15" t="s">
        <v>26</v>
      </c>
    </row>
  </sheetData>
  <mergeCells count="6">
    <mergeCell ref="A5:B5"/>
    <mergeCell ref="A1:B1"/>
    <mergeCell ref="A21:B21"/>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22"/>
  <sheetViews>
    <sheetView tabSelected="1" zoomScale="75" zoomScaleNormal="75" workbookViewId="0"/>
  </sheetViews>
  <sheetFormatPr defaultRowHeight="15" x14ac:dyDescent="0.25"/>
  <cols>
    <col min="1" max="1" width="12.7109375" style="156" customWidth="1"/>
    <col min="2" max="2" width="20.7109375" style="157" customWidth="1"/>
    <col min="3" max="3" width="200.7109375" style="146" customWidth="1"/>
  </cols>
  <sheetData>
    <row r="1" spans="1:3" x14ac:dyDescent="0.25">
      <c r="A1" s="154" t="s">
        <v>279</v>
      </c>
      <c r="B1" s="155" t="s">
        <v>280</v>
      </c>
      <c r="C1" s="158" t="s">
        <v>282</v>
      </c>
    </row>
    <row r="2" spans="1:3" x14ac:dyDescent="0.25">
      <c r="A2" s="156">
        <v>45169</v>
      </c>
      <c r="B2" s="157" t="s">
        <v>281</v>
      </c>
      <c r="C2" s="146" t="s">
        <v>432</v>
      </c>
    </row>
    <row r="3" spans="1:3" x14ac:dyDescent="0.25">
      <c r="A3" s="156">
        <v>45167</v>
      </c>
      <c r="B3" s="157" t="s">
        <v>281</v>
      </c>
      <c r="C3" s="146" t="s">
        <v>428</v>
      </c>
    </row>
    <row r="4" spans="1:3" x14ac:dyDescent="0.25">
      <c r="A4" s="156">
        <v>45155</v>
      </c>
      <c r="B4" s="157" t="s">
        <v>281</v>
      </c>
      <c r="C4" s="146" t="s">
        <v>424</v>
      </c>
    </row>
    <row r="5" spans="1:3" x14ac:dyDescent="0.25">
      <c r="A5" s="156">
        <v>45155</v>
      </c>
      <c r="B5" s="157" t="s">
        <v>281</v>
      </c>
      <c r="C5" s="146" t="s">
        <v>423</v>
      </c>
    </row>
    <row r="6" spans="1:3" x14ac:dyDescent="0.25">
      <c r="A6" s="156">
        <v>45154</v>
      </c>
      <c r="B6" s="157" t="s">
        <v>281</v>
      </c>
      <c r="C6" s="146" t="s">
        <v>422</v>
      </c>
    </row>
    <row r="7" spans="1:3" x14ac:dyDescent="0.25">
      <c r="A7" s="156">
        <v>45153</v>
      </c>
      <c r="B7" s="157" t="s">
        <v>281</v>
      </c>
      <c r="C7" s="146" t="s">
        <v>404</v>
      </c>
    </row>
    <row r="8" spans="1:3" x14ac:dyDescent="0.25">
      <c r="A8" s="156">
        <v>45152</v>
      </c>
      <c r="B8" s="157" t="s">
        <v>281</v>
      </c>
      <c r="C8" s="146" t="s">
        <v>404</v>
      </c>
    </row>
    <row r="9" spans="1:3" x14ac:dyDescent="0.25">
      <c r="A9" s="156">
        <v>45149</v>
      </c>
      <c r="B9" s="157" t="s">
        <v>281</v>
      </c>
      <c r="C9" s="146" t="s">
        <v>397</v>
      </c>
    </row>
    <row r="10" spans="1:3" x14ac:dyDescent="0.25">
      <c r="A10" s="156">
        <v>45149</v>
      </c>
      <c r="B10" s="157" t="s">
        <v>281</v>
      </c>
      <c r="C10" s="146" t="s">
        <v>383</v>
      </c>
    </row>
    <row r="11" spans="1:3" x14ac:dyDescent="0.25">
      <c r="A11" s="156">
        <v>45148</v>
      </c>
      <c r="B11" s="157" t="s">
        <v>281</v>
      </c>
      <c r="C11" s="146" t="s">
        <v>378</v>
      </c>
    </row>
    <row r="12" spans="1:3" x14ac:dyDescent="0.25">
      <c r="A12" s="156">
        <v>45148</v>
      </c>
      <c r="B12" s="157" t="s">
        <v>281</v>
      </c>
      <c r="C12" s="146" t="s">
        <v>344</v>
      </c>
    </row>
    <row r="13" spans="1:3" x14ac:dyDescent="0.25">
      <c r="A13" s="156">
        <v>45148</v>
      </c>
      <c r="B13" s="157" t="s">
        <v>281</v>
      </c>
      <c r="C13" s="146" t="s">
        <v>343</v>
      </c>
    </row>
    <row r="14" spans="1:3" x14ac:dyDescent="0.25">
      <c r="A14" s="156">
        <v>45147</v>
      </c>
      <c r="B14" s="157" t="s">
        <v>281</v>
      </c>
      <c r="C14" s="146" t="s">
        <v>342</v>
      </c>
    </row>
    <row r="15" spans="1:3" x14ac:dyDescent="0.25">
      <c r="A15" s="156">
        <v>45147</v>
      </c>
      <c r="B15" s="157" t="s">
        <v>281</v>
      </c>
      <c r="C15" s="146" t="s">
        <v>345</v>
      </c>
    </row>
    <row r="16" spans="1:3" x14ac:dyDescent="0.25">
      <c r="A16" s="156">
        <v>45147</v>
      </c>
      <c r="B16" s="157" t="s">
        <v>281</v>
      </c>
      <c r="C16" s="146" t="s">
        <v>338</v>
      </c>
    </row>
    <row r="17" spans="1:3" x14ac:dyDescent="0.25">
      <c r="A17" s="156">
        <v>45145</v>
      </c>
      <c r="B17" s="157" t="s">
        <v>281</v>
      </c>
      <c r="C17" s="146" t="s">
        <v>325</v>
      </c>
    </row>
    <row r="18" spans="1:3" x14ac:dyDescent="0.25">
      <c r="A18" s="156">
        <v>45141</v>
      </c>
      <c r="B18" s="157" t="s">
        <v>281</v>
      </c>
      <c r="C18" s="146" t="s">
        <v>323</v>
      </c>
    </row>
    <row r="19" spans="1:3" x14ac:dyDescent="0.25">
      <c r="A19" s="156">
        <v>45103</v>
      </c>
      <c r="B19" s="157" t="s">
        <v>281</v>
      </c>
      <c r="C19" s="146" t="s">
        <v>322</v>
      </c>
    </row>
    <row r="20" spans="1:3" x14ac:dyDescent="0.25">
      <c r="A20" s="156">
        <v>45096</v>
      </c>
      <c r="B20" s="157" t="s">
        <v>281</v>
      </c>
      <c r="C20" s="146" t="s">
        <v>319</v>
      </c>
    </row>
    <row r="21" spans="1:3" x14ac:dyDescent="0.25">
      <c r="A21" s="156">
        <v>45089</v>
      </c>
      <c r="B21" s="157" t="s">
        <v>281</v>
      </c>
      <c r="C21" s="146" t="s">
        <v>318</v>
      </c>
    </row>
    <row r="22" spans="1:3" ht="30" x14ac:dyDescent="0.25">
      <c r="A22" s="156">
        <v>45086</v>
      </c>
      <c r="B22" s="157" t="s">
        <v>281</v>
      </c>
      <c r="C22" s="146" t="s">
        <v>283</v>
      </c>
    </row>
  </sheetData>
  <sortState xmlns:xlrd2="http://schemas.microsoft.com/office/spreadsheetml/2017/richdata2" ref="A15:C22">
    <sortCondition descending="1" ref="A16:A2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18" sqref="B18"/>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238</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0</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B2" activePane="bottomRight" state="frozen"/>
      <selection pane="topRight" activeCell="B1" sqref="B1"/>
      <selection pane="bottomLeft" activeCell="A2" sqref="A2"/>
      <selection pane="bottomRight" activeCell="A3" sqref="A3"/>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75" zoomScaleNormal="75" workbookViewId="0">
      <selection activeCell="A43" sqref="A43"/>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288" t="s">
        <v>284</v>
      </c>
      <c r="B1" s="288"/>
      <c r="C1" s="288"/>
      <c r="D1" s="288"/>
      <c r="E1" s="288"/>
      <c r="F1" s="288"/>
      <c r="G1" s="288"/>
      <c r="H1" s="288"/>
      <c r="I1" s="98"/>
      <c r="J1" s="299" t="s">
        <v>63</v>
      </c>
      <c r="K1" s="300"/>
      <c r="L1" s="300"/>
      <c r="M1" s="295"/>
      <c r="N1" s="99"/>
    </row>
    <row r="2" spans="1:14" x14ac:dyDescent="0.25">
      <c r="A2" s="22" t="s">
        <v>285</v>
      </c>
      <c r="B2" s="159" t="s">
        <v>82</v>
      </c>
      <c r="C2" s="160" t="s">
        <v>75</v>
      </c>
      <c r="D2" s="296" t="s">
        <v>142</v>
      </c>
      <c r="E2" s="289"/>
      <c r="F2" s="289"/>
      <c r="G2" s="289"/>
      <c r="H2" s="289"/>
      <c r="I2" s="20"/>
      <c r="J2" s="301" t="s">
        <v>286</v>
      </c>
      <c r="K2" s="301"/>
      <c r="L2" s="161" t="s">
        <v>143</v>
      </c>
      <c r="M2" s="162" t="s">
        <v>107</v>
      </c>
      <c r="N2" s="76"/>
    </row>
    <row r="3" spans="1:14" x14ac:dyDescent="0.25">
      <c r="A3" s="62" t="s">
        <v>53</v>
      </c>
      <c r="B3" s="71">
        <v>18</v>
      </c>
      <c r="C3" s="72">
        <v>17.399999999999999</v>
      </c>
      <c r="D3" s="302"/>
      <c r="E3" s="298"/>
      <c r="F3" s="298"/>
      <c r="G3" s="298"/>
      <c r="H3" s="298"/>
      <c r="I3" s="20"/>
      <c r="J3" s="164" t="s">
        <v>90</v>
      </c>
      <c r="K3" s="165" t="s">
        <v>287</v>
      </c>
      <c r="L3" s="166" t="s">
        <v>288</v>
      </c>
      <c r="M3" s="167">
        <f>HLOOKUP($B$16,$B$9:$G$14,5,FALSE)</f>
        <v>27</v>
      </c>
      <c r="N3" s="76"/>
    </row>
    <row r="4" spans="1:14" x14ac:dyDescent="0.25">
      <c r="A4" s="62" t="s">
        <v>289</v>
      </c>
      <c r="B4" s="73">
        <v>20.2</v>
      </c>
      <c r="C4" s="74">
        <v>25</v>
      </c>
      <c r="D4" s="302"/>
      <c r="E4" s="298"/>
      <c r="F4" s="298"/>
      <c r="G4" s="298"/>
      <c r="H4" s="298"/>
      <c r="I4" s="20"/>
      <c r="J4" s="168">
        <v>15</v>
      </c>
      <c r="K4" s="169">
        <f>(_xlfn.LOGNORM.DIST(J4+1-$J$4,$M$4,$M$5,TRUE))/_xlfn.LOGNORM.DIST(80-15,$M$4,$M$5,TRUE)</f>
        <v>7.1230452566248671E-4</v>
      </c>
      <c r="L4" s="166" t="s">
        <v>55</v>
      </c>
      <c r="M4" s="170">
        <f>LN(M3-15)</f>
        <v>2.4849066497880004</v>
      </c>
      <c r="N4" s="76"/>
    </row>
    <row r="5" spans="1:14" x14ac:dyDescent="0.25">
      <c r="A5" s="171"/>
      <c r="B5" s="172"/>
      <c r="C5" s="20"/>
      <c r="D5" s="20"/>
      <c r="E5" s="20"/>
      <c r="F5" s="20"/>
      <c r="G5" s="20"/>
      <c r="H5" s="20"/>
      <c r="I5" s="20"/>
      <c r="J5" s="168">
        <f t="shared" ref="J5:J68" si="0">J4+1</f>
        <v>16</v>
      </c>
      <c r="K5" s="173">
        <f>(_xlfn.LOGNORM.DIST(J5+1-$J$4,$M$4,$M$5,TRUE)-_xlfn.LOGNORM.DIST(J5-$J$4,$M$4,$M$5,TRUE))/_xlfn.LOGNORM.DIST(80-15,$M$4,$M$5,TRUE)</f>
        <v>1.008759078002742E-2</v>
      </c>
      <c r="L5" s="166" t="s">
        <v>54</v>
      </c>
      <c r="M5" s="174">
        <f>HLOOKUP($B$16,$B$9:$G$14,6,FALSE)</f>
        <v>0.77800000000000002</v>
      </c>
      <c r="N5" s="76"/>
    </row>
    <row r="6" spans="1:14" x14ac:dyDescent="0.25">
      <c r="A6" s="175" t="s">
        <v>285</v>
      </c>
      <c r="B6" s="176" t="s">
        <v>107</v>
      </c>
      <c r="C6" s="296" t="s">
        <v>142</v>
      </c>
      <c r="D6" s="289"/>
      <c r="E6" s="289"/>
      <c r="F6" s="289"/>
      <c r="G6" s="289"/>
      <c r="H6" s="289"/>
      <c r="I6" s="20"/>
      <c r="J6" s="168">
        <f t="shared" si="0"/>
        <v>17</v>
      </c>
      <c r="K6" s="173">
        <f t="shared" ref="K6:K68" si="1">(_xlfn.LOGNORM.DIST(J6+1-$J$4,$M$4,$M$5,TRUE)-_xlfn.LOGNORM.DIST(J6-$J$4,$M$4,$M$5,TRUE))/_xlfn.LOGNORM.DIST(80-15,$M$4,$M$5,TRUE)</f>
        <v>2.7152538716388314E-2</v>
      </c>
      <c r="L6" s="20"/>
      <c r="M6" s="20"/>
      <c r="N6" s="76"/>
    </row>
    <row r="7" spans="1:14" x14ac:dyDescent="0.25">
      <c r="A7" s="11" t="s">
        <v>290</v>
      </c>
      <c r="B7" s="21">
        <v>11</v>
      </c>
      <c r="C7" s="297"/>
      <c r="D7" s="298"/>
      <c r="E7" s="298"/>
      <c r="F7" s="298"/>
      <c r="G7" s="298"/>
      <c r="H7" s="298"/>
      <c r="I7" s="20"/>
      <c r="J7" s="168">
        <f t="shared" si="0"/>
        <v>18</v>
      </c>
      <c r="K7" s="173">
        <f t="shared" si="1"/>
        <v>4.2206006806106346E-2</v>
      </c>
      <c r="L7" s="20"/>
      <c r="M7" s="20"/>
      <c r="N7" s="76"/>
    </row>
    <row r="8" spans="1:14" x14ac:dyDescent="0.25">
      <c r="A8" s="171"/>
      <c r="B8" s="20"/>
      <c r="C8" s="20"/>
      <c r="D8" s="20"/>
      <c r="E8" s="20"/>
      <c r="F8" s="20"/>
      <c r="G8" s="20"/>
      <c r="H8" s="20"/>
      <c r="I8" s="20"/>
      <c r="J8" s="168">
        <f t="shared" si="0"/>
        <v>19</v>
      </c>
      <c r="K8" s="173">
        <f t="shared" si="1"/>
        <v>5.2052285770380451E-2</v>
      </c>
      <c r="L8" s="20"/>
      <c r="M8" s="20"/>
      <c r="N8" s="76"/>
    </row>
    <row r="9" spans="1:14" x14ac:dyDescent="0.25">
      <c r="A9" s="177" t="s">
        <v>285</v>
      </c>
      <c r="B9" s="159" t="s">
        <v>291</v>
      </c>
      <c r="C9" s="160" t="s">
        <v>292</v>
      </c>
      <c r="D9" s="160" t="s">
        <v>62</v>
      </c>
      <c r="E9" s="160" t="s">
        <v>293</v>
      </c>
      <c r="F9" s="160" t="s">
        <v>61</v>
      </c>
      <c r="G9" s="160" t="s">
        <v>294</v>
      </c>
      <c r="H9" s="178" t="s">
        <v>295</v>
      </c>
      <c r="I9" s="20"/>
      <c r="J9" s="168">
        <f t="shared" si="0"/>
        <v>20</v>
      </c>
      <c r="K9" s="173">
        <f t="shared" si="1"/>
        <v>5.7100465285608859E-2</v>
      </c>
      <c r="L9" s="20"/>
      <c r="M9" s="20"/>
      <c r="N9" s="76"/>
    </row>
    <row r="10" spans="1:14" x14ac:dyDescent="0.25">
      <c r="A10" s="62" t="s">
        <v>296</v>
      </c>
      <c r="B10" s="58">
        <v>0.01</v>
      </c>
      <c r="C10" s="142">
        <v>0.08</v>
      </c>
      <c r="D10" s="142">
        <v>0.4</v>
      </c>
      <c r="E10" s="142">
        <v>7</v>
      </c>
      <c r="F10" s="142">
        <v>0.4</v>
      </c>
      <c r="G10" s="59">
        <v>0.05</v>
      </c>
      <c r="H10" s="163" t="s">
        <v>297</v>
      </c>
      <c r="I10" s="20"/>
      <c r="J10" s="168">
        <f t="shared" si="0"/>
        <v>21</v>
      </c>
      <c r="K10" s="173">
        <f t="shared" si="1"/>
        <v>5.8612099986026789E-2</v>
      </c>
      <c r="L10" s="20"/>
      <c r="M10" s="20"/>
      <c r="N10" s="76"/>
    </row>
    <row r="11" spans="1:14" x14ac:dyDescent="0.25">
      <c r="A11" s="62" t="s">
        <v>298</v>
      </c>
      <c r="B11" s="179" t="b">
        <v>0</v>
      </c>
      <c r="C11" t="b">
        <v>0</v>
      </c>
      <c r="D11" t="b">
        <v>0</v>
      </c>
      <c r="E11" t="b">
        <v>1</v>
      </c>
      <c r="F11" t="b">
        <v>1</v>
      </c>
      <c r="G11" s="180" t="b">
        <v>1</v>
      </c>
      <c r="H11" s="163"/>
      <c r="I11" s="20"/>
      <c r="J11" s="168">
        <f t="shared" si="0"/>
        <v>22</v>
      </c>
      <c r="K11" s="173">
        <f t="shared" si="1"/>
        <v>5.7771522712591609E-2</v>
      </c>
      <c r="L11" s="20"/>
      <c r="M11" s="20"/>
      <c r="N11" s="76"/>
    </row>
    <row r="12" spans="1:14" x14ac:dyDescent="0.25">
      <c r="A12" s="62" t="s">
        <v>299</v>
      </c>
      <c r="B12" s="69">
        <v>10</v>
      </c>
      <c r="C12" s="25">
        <v>10</v>
      </c>
      <c r="D12" s="25">
        <v>11.6</v>
      </c>
      <c r="E12" s="25"/>
      <c r="F12" s="25"/>
      <c r="G12" s="70"/>
      <c r="H12" s="163" t="s">
        <v>300</v>
      </c>
      <c r="I12" s="20"/>
      <c r="J12" s="168">
        <f t="shared" si="0"/>
        <v>23</v>
      </c>
      <c r="K12" s="173">
        <f t="shared" si="1"/>
        <v>5.547905271543304E-2</v>
      </c>
      <c r="L12" s="20"/>
      <c r="M12" s="20"/>
      <c r="N12" s="76"/>
    </row>
    <row r="13" spans="1:14" x14ac:dyDescent="0.25">
      <c r="A13" s="62" t="s">
        <v>301</v>
      </c>
      <c r="B13" s="69">
        <v>33</v>
      </c>
      <c r="C13" s="25">
        <v>33</v>
      </c>
      <c r="D13" s="25">
        <v>27</v>
      </c>
      <c r="E13" s="25"/>
      <c r="F13" s="25"/>
      <c r="G13" s="70"/>
      <c r="H13" s="163" t="s">
        <v>300</v>
      </c>
      <c r="I13" s="20"/>
      <c r="J13" s="168">
        <f t="shared" si="0"/>
        <v>24</v>
      </c>
      <c r="K13" s="173">
        <f t="shared" si="1"/>
        <v>5.2364088488073418E-2</v>
      </c>
      <c r="L13" s="20"/>
      <c r="M13" s="20"/>
      <c r="N13" s="76"/>
    </row>
    <row r="14" spans="1:14" x14ac:dyDescent="0.25">
      <c r="A14" s="62" t="s">
        <v>302</v>
      </c>
      <c r="B14" s="181">
        <v>0.47899999999999998</v>
      </c>
      <c r="C14" s="182">
        <v>0.47899999999999998</v>
      </c>
      <c r="D14" s="182">
        <v>0.77800000000000002</v>
      </c>
      <c r="E14" s="182"/>
      <c r="F14" s="182"/>
      <c r="G14" s="183"/>
      <c r="H14" s="163" t="s">
        <v>300</v>
      </c>
      <c r="I14" s="20"/>
      <c r="J14" s="168">
        <f t="shared" si="0"/>
        <v>25</v>
      </c>
      <c r="K14" s="173">
        <f t="shared" si="1"/>
        <v>4.8847180807125794E-2</v>
      </c>
      <c r="L14" s="20"/>
      <c r="M14" s="20"/>
      <c r="N14" s="76"/>
    </row>
    <row r="15" spans="1:14" x14ac:dyDescent="0.25">
      <c r="A15" s="151"/>
      <c r="B15" s="20"/>
      <c r="C15" s="20"/>
      <c r="D15" s="20"/>
      <c r="E15" s="20"/>
      <c r="F15" s="20"/>
      <c r="G15" s="20"/>
      <c r="H15" s="98"/>
      <c r="I15" s="20"/>
      <c r="J15" s="168">
        <f t="shared" si="0"/>
        <v>26</v>
      </c>
      <c r="K15" s="173">
        <f t="shared" si="1"/>
        <v>4.5200268786974397E-2</v>
      </c>
      <c r="L15" s="20"/>
      <c r="M15" s="20"/>
      <c r="N15" s="76"/>
    </row>
    <row r="16" spans="1:14" x14ac:dyDescent="0.25">
      <c r="A16" s="184" t="s">
        <v>303</v>
      </c>
      <c r="B16" s="185" t="s">
        <v>62</v>
      </c>
      <c r="C16" s="20"/>
      <c r="D16" s="20"/>
      <c r="E16" s="20"/>
      <c r="F16" s="20"/>
      <c r="G16" s="20"/>
      <c r="H16" s="20"/>
      <c r="I16" s="20"/>
      <c r="J16" s="168">
        <f t="shared" si="0"/>
        <v>27</v>
      </c>
      <c r="K16" s="173">
        <f t="shared" si="1"/>
        <v>4.1593526775261604E-2</v>
      </c>
      <c r="L16" s="20"/>
      <c r="M16" s="20"/>
      <c r="N16" s="76"/>
    </row>
    <row r="17" spans="1:14" x14ac:dyDescent="0.25">
      <c r="A17" s="75"/>
      <c r="B17" s="20"/>
      <c r="C17" s="20"/>
      <c r="D17" s="20"/>
      <c r="E17" s="20"/>
      <c r="F17" s="20"/>
      <c r="G17" s="20"/>
      <c r="H17" s="20"/>
      <c r="I17" s="20"/>
      <c r="J17" s="168">
        <f t="shared" si="0"/>
        <v>28</v>
      </c>
      <c r="K17" s="173">
        <f t="shared" si="1"/>
        <v>3.8128962575067697E-2</v>
      </c>
      <c r="L17" s="20"/>
      <c r="M17" s="20"/>
      <c r="N17" s="76"/>
    </row>
    <row r="18" spans="1:14" x14ac:dyDescent="0.25">
      <c r="A18" s="75"/>
      <c r="B18" s="20"/>
      <c r="C18" s="20"/>
      <c r="D18" s="20"/>
      <c r="E18" s="20"/>
      <c r="F18" s="20"/>
      <c r="G18" s="20"/>
      <c r="H18" s="20"/>
      <c r="I18" s="20"/>
      <c r="J18" s="168">
        <f t="shared" si="0"/>
        <v>29</v>
      </c>
      <c r="K18" s="173">
        <f t="shared" si="1"/>
        <v>3.4863637318542584E-2</v>
      </c>
      <c r="L18" s="20"/>
      <c r="M18" s="20"/>
      <c r="N18" s="76"/>
    </row>
    <row r="19" spans="1:14" x14ac:dyDescent="0.25">
      <c r="A19" s="75"/>
      <c r="B19" s="20"/>
      <c r="C19" s="20"/>
      <c r="D19" s="20"/>
      <c r="E19" s="20"/>
      <c r="F19" s="20"/>
      <c r="G19" s="20"/>
      <c r="H19" s="20"/>
      <c r="I19" s="20"/>
      <c r="J19" s="168">
        <f t="shared" si="0"/>
        <v>30</v>
      </c>
      <c r="K19" s="173">
        <f t="shared" si="1"/>
        <v>3.1825411413301724E-2</v>
      </c>
      <c r="L19" s="20"/>
      <c r="M19" s="20"/>
      <c r="N19" s="76"/>
    </row>
    <row r="20" spans="1:14" x14ac:dyDescent="0.25">
      <c r="A20" s="75"/>
      <c r="B20" s="20"/>
      <c r="C20" s="20"/>
      <c r="D20" s="20"/>
      <c r="E20" s="20"/>
      <c r="F20" s="20"/>
      <c r="G20" s="20"/>
      <c r="H20" s="20"/>
      <c r="I20" s="20"/>
      <c r="J20" s="168">
        <f t="shared" si="0"/>
        <v>31</v>
      </c>
      <c r="K20" s="173">
        <f t="shared" si="1"/>
        <v>2.9023507572605575E-2</v>
      </c>
      <c r="L20" s="20"/>
      <c r="M20" s="20"/>
      <c r="N20" s="76"/>
    </row>
    <row r="21" spans="1:14" x14ac:dyDescent="0.25">
      <c r="A21" s="75"/>
      <c r="B21" s="20"/>
      <c r="C21" s="20"/>
      <c r="D21" s="20"/>
      <c r="E21" s="20"/>
      <c r="F21" s="20"/>
      <c r="G21" s="20"/>
      <c r="H21" s="20"/>
      <c r="I21" s="20"/>
      <c r="J21" s="168">
        <f t="shared" si="0"/>
        <v>32</v>
      </c>
      <c r="K21" s="173">
        <f t="shared" si="1"/>
        <v>2.6455545142827237E-2</v>
      </c>
      <c r="L21" s="20"/>
      <c r="M21" s="20"/>
      <c r="N21" s="76"/>
    </row>
    <row r="22" spans="1:14" x14ac:dyDescent="0.25">
      <c r="A22" s="75"/>
      <c r="B22" s="20"/>
      <c r="C22" s="20"/>
      <c r="D22" s="20"/>
      <c r="E22" s="20"/>
      <c r="F22" s="20"/>
      <c r="G22" s="20"/>
      <c r="H22" s="20"/>
      <c r="I22" s="20"/>
      <c r="J22" s="168">
        <f t="shared" si="0"/>
        <v>33</v>
      </c>
      <c r="K22" s="173">
        <f t="shared" si="1"/>
        <v>2.4112193974165363E-2</v>
      </c>
      <c r="L22" s="20"/>
      <c r="M22" s="20"/>
      <c r="N22" s="76"/>
    </row>
    <row r="23" spans="1:14" x14ac:dyDescent="0.25">
      <c r="A23" s="75"/>
      <c r="B23" s="20"/>
      <c r="C23" s="20"/>
      <c r="D23" s="20"/>
      <c r="E23" s="20"/>
      <c r="F23" s="20"/>
      <c r="G23" s="20"/>
      <c r="H23" s="20"/>
      <c r="I23" s="20"/>
      <c r="J23" s="168">
        <f t="shared" si="0"/>
        <v>34</v>
      </c>
      <c r="K23" s="173">
        <f t="shared" si="1"/>
        <v>2.1980229964379525E-2</v>
      </c>
      <c r="L23" s="20"/>
      <c r="M23" s="20"/>
      <c r="N23" s="76"/>
    </row>
    <row r="24" spans="1:14" x14ac:dyDescent="0.25">
      <c r="A24" s="75"/>
      <c r="B24" s="20"/>
      <c r="C24" s="20"/>
      <c r="D24" s="20"/>
      <c r="E24" s="20"/>
      <c r="F24" s="20"/>
      <c r="G24" s="20"/>
      <c r="H24" s="20"/>
      <c r="I24" s="20"/>
      <c r="J24" s="168">
        <f t="shared" si="0"/>
        <v>35</v>
      </c>
      <c r="K24" s="173">
        <f t="shared" si="1"/>
        <v>2.0044520288573248E-2</v>
      </c>
      <c r="L24" s="20"/>
      <c r="M24" s="20"/>
      <c r="N24" s="76"/>
    </row>
    <row r="25" spans="1:14" x14ac:dyDescent="0.25">
      <c r="A25" s="75"/>
      <c r="B25" s="20"/>
      <c r="C25" s="20"/>
      <c r="D25" s="20"/>
      <c r="E25" s="20"/>
      <c r="F25" s="20"/>
      <c r="G25" s="20"/>
      <c r="H25" s="20"/>
      <c r="I25" s="20"/>
      <c r="J25" s="168">
        <f t="shared" si="0"/>
        <v>36</v>
      </c>
      <c r="K25" s="173">
        <f t="shared" si="1"/>
        <v>1.8289293426508514E-2</v>
      </c>
      <c r="L25" s="20"/>
      <c r="M25" s="20"/>
      <c r="N25" s="76"/>
    </row>
    <row r="26" spans="1:14" x14ac:dyDescent="0.25">
      <c r="A26" s="75"/>
      <c r="B26" s="20"/>
      <c r="C26" s="20"/>
      <c r="D26" s="20"/>
      <c r="E26" s="20"/>
      <c r="F26" s="20"/>
      <c r="G26" s="20"/>
      <c r="H26" s="20"/>
      <c r="I26" s="20"/>
      <c r="J26" s="168">
        <f t="shared" si="0"/>
        <v>37</v>
      </c>
      <c r="K26" s="173">
        <f t="shared" si="1"/>
        <v>1.6698932544022268E-2</v>
      </c>
      <c r="L26" s="20"/>
      <c r="M26" s="20"/>
      <c r="N26" s="76"/>
    </row>
    <row r="27" spans="1:14" x14ac:dyDescent="0.25">
      <c r="A27" s="75" t="s">
        <v>304</v>
      </c>
      <c r="B27" s="20"/>
      <c r="C27" s="20"/>
      <c r="D27" s="20"/>
      <c r="E27" s="20"/>
      <c r="F27" s="20"/>
      <c r="G27" s="20"/>
      <c r="H27" s="20"/>
      <c r="I27" s="20"/>
      <c r="J27" s="168">
        <f t="shared" si="0"/>
        <v>38</v>
      </c>
      <c r="K27" s="173">
        <f t="shared" si="1"/>
        <v>1.5258452500969653E-2</v>
      </c>
      <c r="L27" s="20"/>
      <c r="M27" s="20"/>
      <c r="N27" s="76"/>
    </row>
    <row r="28" spans="1:14" x14ac:dyDescent="0.25">
      <c r="A28" s="75"/>
      <c r="B28" s="20"/>
      <c r="C28" s="20"/>
      <c r="D28" s="20"/>
      <c r="E28" s="20"/>
      <c r="F28" s="20"/>
      <c r="G28" s="20"/>
      <c r="H28" s="20"/>
      <c r="I28" s="20"/>
      <c r="J28" s="168">
        <f t="shared" si="0"/>
        <v>39</v>
      </c>
      <c r="K28" s="173">
        <f t="shared" si="1"/>
        <v>1.395376820945838E-2</v>
      </c>
      <c r="L28" s="20"/>
      <c r="M28" s="20"/>
      <c r="N28" s="76"/>
    </row>
    <row r="29" spans="1:14" x14ac:dyDescent="0.25">
      <c r="A29" s="75"/>
      <c r="B29" s="20"/>
      <c r="C29" s="20"/>
      <c r="D29" s="20"/>
      <c r="E29" s="20"/>
      <c r="F29" s="20"/>
      <c r="G29" s="20"/>
      <c r="H29" s="20"/>
      <c r="I29" s="20"/>
      <c r="J29" s="168">
        <f t="shared" si="0"/>
        <v>40</v>
      </c>
      <c r="K29" s="173">
        <f t="shared" si="1"/>
        <v>1.2771826755618223E-2</v>
      </c>
      <c r="L29" s="20"/>
      <c r="M29" s="20"/>
      <c r="N29" s="76"/>
    </row>
    <row r="30" spans="1:14" x14ac:dyDescent="0.25">
      <c r="A30" s="75"/>
      <c r="B30" s="20"/>
      <c r="C30" s="20"/>
      <c r="D30" s="20"/>
      <c r="E30" s="20"/>
      <c r="F30" s="20"/>
      <c r="G30" s="20"/>
      <c r="H30" s="20"/>
      <c r="I30" s="20"/>
      <c r="J30" s="168">
        <f t="shared" si="0"/>
        <v>41</v>
      </c>
      <c r="K30" s="173">
        <f t="shared" si="1"/>
        <v>1.1700651928087119E-2</v>
      </c>
      <c r="L30" s="20"/>
      <c r="M30" s="20"/>
      <c r="N30" s="76"/>
    </row>
    <row r="31" spans="1:14" x14ac:dyDescent="0.25">
      <c r="A31" s="75"/>
      <c r="B31" s="20"/>
      <c r="C31" s="20"/>
      <c r="D31" s="20"/>
      <c r="E31" s="20"/>
      <c r="F31" s="20"/>
      <c r="G31" s="20"/>
      <c r="H31" s="20"/>
      <c r="I31" s="20"/>
      <c r="J31" s="168">
        <f t="shared" si="0"/>
        <v>42</v>
      </c>
      <c r="K31" s="173">
        <f t="shared" si="1"/>
        <v>1.0729333763054292E-2</v>
      </c>
      <c r="L31" s="20"/>
      <c r="M31" s="20"/>
      <c r="N31" s="76"/>
    </row>
    <row r="32" spans="1:14" x14ac:dyDescent="0.25">
      <c r="A32" s="75"/>
      <c r="B32" s="20"/>
      <c r="C32" s="20"/>
      <c r="D32" s="20"/>
      <c r="E32" s="20"/>
      <c r="F32" s="20"/>
      <c r="G32" s="20"/>
      <c r="H32" s="20"/>
      <c r="I32" s="20"/>
      <c r="J32" s="168">
        <f t="shared" si="0"/>
        <v>43</v>
      </c>
      <c r="K32" s="173">
        <f t="shared" si="1"/>
        <v>9.8479848816696702E-3</v>
      </c>
      <c r="L32" s="20"/>
      <c r="M32" s="20"/>
      <c r="N32" s="76"/>
    </row>
    <row r="33" spans="1:14" x14ac:dyDescent="0.25">
      <c r="A33" s="186"/>
      <c r="B33" s="186"/>
      <c r="C33" s="186"/>
      <c r="D33" s="186"/>
      <c r="E33" s="186"/>
      <c r="F33" s="186"/>
      <c r="G33" s="186"/>
      <c r="H33" s="20"/>
      <c r="I33" s="20"/>
      <c r="J33" s="168">
        <f t="shared" si="0"/>
        <v>44</v>
      </c>
      <c r="K33" s="173">
        <f t="shared" si="1"/>
        <v>9.047678065827118E-3</v>
      </c>
      <c r="L33" s="20"/>
      <c r="M33" s="20"/>
      <c r="N33" s="76"/>
    </row>
    <row r="34" spans="1:14" x14ac:dyDescent="0.25">
      <c r="A34" s="186"/>
      <c r="B34" s="187"/>
      <c r="C34" s="187"/>
      <c r="D34" s="186"/>
      <c r="E34" s="188"/>
      <c r="F34" s="187"/>
      <c r="G34" s="186"/>
      <c r="H34" s="20"/>
      <c r="I34" s="20"/>
      <c r="J34" s="168">
        <f t="shared" si="0"/>
        <v>45</v>
      </c>
      <c r="K34" s="173">
        <f t="shared" si="1"/>
        <v>8.320374557381471E-3</v>
      </c>
      <c r="L34" s="20"/>
      <c r="M34" s="20"/>
      <c r="N34" s="76"/>
    </row>
    <row r="35" spans="1:14" x14ac:dyDescent="0.25">
      <c r="A35" s="186"/>
      <c r="B35" s="189"/>
      <c r="C35" s="189"/>
      <c r="D35" s="186"/>
      <c r="E35" s="189"/>
      <c r="F35" s="189"/>
      <c r="G35" s="186"/>
      <c r="H35" s="20"/>
      <c r="I35" s="20"/>
      <c r="J35" s="168">
        <f t="shared" si="0"/>
        <v>46</v>
      </c>
      <c r="K35" s="173">
        <f t="shared" si="1"/>
        <v>7.6588492107304848E-3</v>
      </c>
      <c r="L35" s="20"/>
      <c r="M35" s="20"/>
      <c r="N35" s="76"/>
    </row>
    <row r="36" spans="1:14" x14ac:dyDescent="0.25">
      <c r="A36" s="186"/>
      <c r="B36" s="186"/>
      <c r="C36" s="186"/>
      <c r="D36" s="186"/>
      <c r="E36" s="190"/>
      <c r="F36" s="186"/>
      <c r="G36" s="186"/>
      <c r="H36" s="20"/>
      <c r="I36" s="20"/>
      <c r="J36" s="168">
        <f t="shared" si="0"/>
        <v>47</v>
      </c>
      <c r="K36" s="173">
        <f t="shared" si="1"/>
        <v>7.0566163647884849E-3</v>
      </c>
      <c r="L36" s="20"/>
      <c r="M36" s="20"/>
      <c r="N36" s="76"/>
    </row>
    <row r="37" spans="1:14" x14ac:dyDescent="0.25">
      <c r="A37" s="186"/>
      <c r="B37" s="191"/>
      <c r="C37" s="191"/>
      <c r="D37" s="186"/>
      <c r="E37" s="191"/>
      <c r="F37" s="191"/>
      <c r="G37" s="186"/>
      <c r="H37" s="20"/>
      <c r="I37" s="20"/>
      <c r="J37" s="168">
        <f t="shared" si="0"/>
        <v>48</v>
      </c>
      <c r="K37" s="173">
        <f t="shared" si="1"/>
        <v>6.5078587793413641E-3</v>
      </c>
      <c r="L37" s="20"/>
      <c r="M37" s="20"/>
      <c r="N37" s="76"/>
    </row>
    <row r="38" spans="1:14" x14ac:dyDescent="0.25">
      <c r="A38" s="186"/>
      <c r="B38" s="191"/>
      <c r="C38" s="191"/>
      <c r="D38" s="186"/>
      <c r="E38" s="191"/>
      <c r="F38" s="191"/>
      <c r="G38" s="186"/>
      <c r="H38" s="20"/>
      <c r="I38" s="20"/>
      <c r="J38" s="168">
        <f t="shared" si="0"/>
        <v>49</v>
      </c>
      <c r="K38" s="173">
        <f t="shared" si="1"/>
        <v>6.007360965980489E-3</v>
      </c>
      <c r="L38" s="20"/>
      <c r="M38" s="20"/>
      <c r="N38" s="76"/>
    </row>
    <row r="39" spans="1:14" x14ac:dyDescent="0.25">
      <c r="A39" s="186"/>
      <c r="B39" s="192"/>
      <c r="C39" s="192"/>
      <c r="D39" s="186"/>
      <c r="E39" s="192"/>
      <c r="F39" s="192"/>
      <c r="G39" s="186"/>
      <c r="H39" s="20"/>
      <c r="I39" s="20"/>
      <c r="J39" s="168">
        <f t="shared" si="0"/>
        <v>50</v>
      </c>
      <c r="K39" s="173">
        <f t="shared" si="1"/>
        <v>5.5504475740521964E-3</v>
      </c>
      <c r="L39" s="20"/>
      <c r="M39" s="20"/>
      <c r="N39" s="76"/>
    </row>
    <row r="40" spans="1:14" x14ac:dyDescent="0.25">
      <c r="A40" s="186"/>
      <c r="B40" s="186"/>
      <c r="C40" s="186"/>
      <c r="D40" s="186"/>
      <c r="E40" s="186"/>
      <c r="F40" s="186"/>
      <c r="G40" s="186"/>
      <c r="H40" s="20"/>
      <c r="I40" s="20"/>
      <c r="J40" s="168">
        <f t="shared" si="0"/>
        <v>51</v>
      </c>
      <c r="K40" s="173">
        <f t="shared" si="1"/>
        <v>5.1329270571573464E-3</v>
      </c>
      <c r="L40" s="20"/>
      <c r="M40" s="20"/>
      <c r="N40" s="76"/>
    </row>
    <row r="41" spans="1:14" x14ac:dyDescent="0.25">
      <c r="A41" s="186"/>
      <c r="B41" s="186"/>
      <c r="C41" s="186"/>
      <c r="D41" s="186"/>
      <c r="E41" s="186"/>
      <c r="F41" s="186"/>
      <c r="G41" s="186"/>
      <c r="H41" s="20"/>
      <c r="I41" s="20"/>
      <c r="J41" s="168">
        <f t="shared" si="0"/>
        <v>52</v>
      </c>
      <c r="K41" s="173">
        <f t="shared" si="1"/>
        <v>4.7510405702758628E-3</v>
      </c>
      <c r="L41" s="20"/>
      <c r="M41" s="20"/>
      <c r="N41" s="76"/>
    </row>
    <row r="42" spans="1:14" x14ac:dyDescent="0.25">
      <c r="A42" s="186"/>
      <c r="B42" s="187"/>
      <c r="C42" s="187"/>
      <c r="D42" s="186"/>
      <c r="E42" s="186"/>
      <c r="F42" s="186"/>
      <c r="G42" s="186"/>
      <c r="H42" s="20"/>
      <c r="I42" s="20"/>
      <c r="J42" s="168">
        <f t="shared" si="0"/>
        <v>53</v>
      </c>
      <c r="K42" s="173">
        <f t="shared" si="1"/>
        <v>4.4014158798535447E-3</v>
      </c>
      <c r="L42" s="20"/>
      <c r="M42" s="20"/>
      <c r="N42" s="76"/>
    </row>
    <row r="43" spans="1:14" x14ac:dyDescent="0.25">
      <c r="A43" s="186"/>
      <c r="B43" s="189"/>
      <c r="C43" s="189"/>
      <c r="D43" s="186"/>
      <c r="E43" s="186"/>
      <c r="F43" s="186"/>
      <c r="G43" s="186"/>
      <c r="H43" s="20"/>
      <c r="I43" s="20"/>
      <c r="J43" s="168">
        <f t="shared" si="0"/>
        <v>54</v>
      </c>
      <c r="K43" s="173">
        <f t="shared" si="1"/>
        <v>4.0810259736762467E-3</v>
      </c>
      <c r="L43" s="20"/>
      <c r="M43" s="20"/>
      <c r="N43" s="76"/>
    </row>
    <row r="44" spans="1:14" x14ac:dyDescent="0.25">
      <c r="A44" s="186"/>
      <c r="B44" s="186"/>
      <c r="C44" s="186"/>
      <c r="D44" s="186"/>
      <c r="E44" s="186"/>
      <c r="F44" s="186"/>
      <c r="G44" s="186"/>
      <c r="H44" s="20"/>
      <c r="I44" s="20"/>
      <c r="J44" s="168">
        <f t="shared" si="0"/>
        <v>55</v>
      </c>
      <c r="K44" s="173">
        <f t="shared" si="1"/>
        <v>3.7871520097536695E-3</v>
      </c>
      <c r="L44" s="20"/>
      <c r="M44" s="20"/>
      <c r="N44" s="76"/>
    </row>
    <row r="45" spans="1:14" x14ac:dyDescent="0.25">
      <c r="A45" s="186"/>
      <c r="B45" s="191"/>
      <c r="C45" s="191"/>
      <c r="D45" s="186"/>
      <c r="E45" s="186"/>
      <c r="F45" s="186"/>
      <c r="G45" s="186"/>
      <c r="H45" s="20"/>
      <c r="I45" s="20"/>
      <c r="J45" s="168">
        <f t="shared" si="0"/>
        <v>56</v>
      </c>
      <c r="K45" s="173">
        <f t="shared" si="1"/>
        <v>3.5173502270510319E-3</v>
      </c>
      <c r="L45" s="20"/>
      <c r="M45" s="20"/>
      <c r="N45" s="76"/>
    </row>
    <row r="46" spans="1:14" x14ac:dyDescent="0.25">
      <c r="A46" s="186"/>
      <c r="B46" s="191"/>
      <c r="C46" s="191"/>
      <c r="D46" s="186"/>
      <c r="E46" s="186"/>
      <c r="F46" s="186"/>
      <c r="G46" s="186"/>
      <c r="H46" s="20"/>
      <c r="I46" s="20"/>
      <c r="J46" s="168">
        <f t="shared" si="0"/>
        <v>57</v>
      </c>
      <c r="K46" s="173">
        <f t="shared" si="1"/>
        <v>3.2694224443857367E-3</v>
      </c>
      <c r="L46" s="20"/>
      <c r="M46" s="20"/>
      <c r="N46" s="76"/>
    </row>
    <row r="47" spans="1:14" x14ac:dyDescent="0.25">
      <c r="A47" s="186"/>
      <c r="B47" s="192"/>
      <c r="C47" s="192"/>
      <c r="D47" s="186"/>
      <c r="E47" s="186"/>
      <c r="F47" s="186"/>
      <c r="G47" s="186"/>
      <c r="H47" s="20"/>
      <c r="I47" s="20"/>
      <c r="J47" s="168">
        <f t="shared" si="0"/>
        <v>58</v>
      </c>
      <c r="K47" s="173">
        <f t="shared" si="1"/>
        <v>3.041389789422404E-3</v>
      </c>
      <c r="L47" s="20"/>
      <c r="M47" s="20"/>
      <c r="N47" s="76"/>
    </row>
    <row r="48" spans="1:14" x14ac:dyDescent="0.25">
      <c r="A48" s="186"/>
      <c r="B48" s="186"/>
      <c r="C48" s="186"/>
      <c r="D48" s="186"/>
      <c r="E48" s="186"/>
      <c r="F48" s="186"/>
      <c r="G48" s="186"/>
      <c r="H48" s="20"/>
      <c r="I48" s="20"/>
      <c r="J48" s="168">
        <f t="shared" si="0"/>
        <v>59</v>
      </c>
      <c r="K48" s="173">
        <f t="shared" si="1"/>
        <v>2.8314693222421059E-3</v>
      </c>
      <c r="L48" s="20"/>
      <c r="M48" s="20"/>
      <c r="N48" s="76"/>
    </row>
    <row r="49" spans="1:14" x14ac:dyDescent="0.25">
      <c r="A49" s="75"/>
      <c r="B49" s="20"/>
      <c r="C49" s="20"/>
      <c r="D49" s="20"/>
      <c r="E49" s="20"/>
      <c r="F49" s="20"/>
      <c r="G49" s="20"/>
      <c r="H49" s="20"/>
      <c r="I49" s="20"/>
      <c r="J49" s="168">
        <f t="shared" si="0"/>
        <v>60</v>
      </c>
      <c r="K49" s="173">
        <f t="shared" si="1"/>
        <v>2.6380532439811951E-3</v>
      </c>
      <c r="L49" s="20"/>
      <c r="M49" s="20"/>
      <c r="N49" s="76"/>
    </row>
    <row r="50" spans="1:14" x14ac:dyDescent="0.25">
      <c r="A50" s="75"/>
      <c r="B50" s="20"/>
      <c r="C50" s="20"/>
      <c r="D50" s="20"/>
      <c r="E50" s="20"/>
      <c r="F50" s="20"/>
      <c r="G50" s="20"/>
      <c r="H50" s="20"/>
      <c r="I50" s="20"/>
      <c r="J50" s="168">
        <f t="shared" si="0"/>
        <v>61</v>
      </c>
      <c r="K50" s="173">
        <f t="shared" si="1"/>
        <v>2.4596904082544268E-3</v>
      </c>
      <c r="L50" s="20"/>
      <c r="M50" s="20"/>
      <c r="N50" s="76"/>
    </row>
    <row r="51" spans="1:14" x14ac:dyDescent="0.25">
      <c r="A51" s="75"/>
      <c r="B51" s="20"/>
      <c r="C51" s="20"/>
      <c r="D51" s="20"/>
      <c r="E51" s="20"/>
      <c r="F51" s="20"/>
      <c r="G51" s="20"/>
      <c r="H51" s="20"/>
      <c r="I51" s="20"/>
      <c r="J51" s="168">
        <f t="shared" si="0"/>
        <v>62</v>
      </c>
      <c r="K51" s="173">
        <f t="shared" si="1"/>
        <v>2.2950698800528581E-3</v>
      </c>
      <c r="L51" s="20"/>
      <c r="M51" s="20"/>
      <c r="N51" s="76"/>
    </row>
    <row r="52" spans="1:14" x14ac:dyDescent="0.25">
      <c r="A52" s="75"/>
      <c r="B52" s="20"/>
      <c r="C52" s="20"/>
      <c r="D52" s="20"/>
      <c r="E52" s="20"/>
      <c r="F52" s="20"/>
      <c r="G52" s="20"/>
      <c r="H52" s="20"/>
      <c r="I52" s="20"/>
      <c r="J52" s="168">
        <f t="shared" si="0"/>
        <v>63</v>
      </c>
      <c r="K52" s="173">
        <f t="shared" si="1"/>
        <v>2.1430063126580468E-3</v>
      </c>
      <c r="L52" s="20"/>
      <c r="M52" s="20"/>
      <c r="N52" s="76"/>
    </row>
    <row r="53" spans="1:14" x14ac:dyDescent="0.25">
      <c r="A53" s="75"/>
      <c r="B53" s="20"/>
      <c r="C53" s="20"/>
      <c r="D53" s="20"/>
      <c r="E53" s="20"/>
      <c r="F53" s="20"/>
      <c r="G53" s="20"/>
      <c r="H53" s="20"/>
      <c r="I53" s="20"/>
      <c r="J53" s="168">
        <f t="shared" si="0"/>
        <v>64</v>
      </c>
      <c r="K53" s="173">
        <f t="shared" si="1"/>
        <v>2.0024269373215492E-3</v>
      </c>
      <c r="L53" s="20"/>
      <c r="M53" s="20"/>
      <c r="N53" s="76"/>
    </row>
    <row r="54" spans="1:14" x14ac:dyDescent="0.25">
      <c r="A54" s="75"/>
      <c r="B54" s="20"/>
      <c r="C54" s="20"/>
      <c r="D54" s="20"/>
      <c r="E54" s="20"/>
      <c r="F54" s="20"/>
      <c r="G54" s="20"/>
      <c r="H54" s="20"/>
      <c r="I54" s="20"/>
      <c r="J54" s="168">
        <f t="shared" si="0"/>
        <v>65</v>
      </c>
      <c r="K54" s="173">
        <f t="shared" si="1"/>
        <v>1.8723599827796943E-3</v>
      </c>
      <c r="L54" s="20"/>
      <c r="M54" s="20"/>
      <c r="N54" s="76"/>
    </row>
    <row r="55" spans="1:14" x14ac:dyDescent="0.25">
      <c r="A55" s="75"/>
      <c r="B55" s="20"/>
      <c r="C55" s="20"/>
      <c r="D55" s="20"/>
      <c r="E55" s="20"/>
      <c r="F55" s="20"/>
      <c r="G55" s="20"/>
      <c r="H55" s="20"/>
      <c r="I55" s="20"/>
      <c r="J55" s="168">
        <f t="shared" si="0"/>
        <v>66</v>
      </c>
      <c r="K55" s="173">
        <f t="shared" si="1"/>
        <v>1.7519243620091373E-3</v>
      </c>
      <c r="L55" s="20"/>
      <c r="M55" s="20"/>
      <c r="N55" s="76"/>
    </row>
    <row r="56" spans="1:14" x14ac:dyDescent="0.25">
      <c r="A56" s="75"/>
      <c r="B56" s="20"/>
      <c r="C56" s="20"/>
      <c r="D56" s="20"/>
      <c r="E56" s="20"/>
      <c r="F56" s="20"/>
      <c r="G56" s="20"/>
      <c r="H56" s="20"/>
      <c r="I56" s="20"/>
      <c r="J56" s="168">
        <f t="shared" si="0"/>
        <v>67</v>
      </c>
      <c r="K56" s="173">
        <f t="shared" si="1"/>
        <v>1.6403204819959475E-3</v>
      </c>
      <c r="L56" s="20"/>
      <c r="M56" s="20"/>
      <c r="N56" s="76"/>
    </row>
    <row r="57" spans="1:14" x14ac:dyDescent="0.25">
      <c r="A57" s="75"/>
      <c r="B57" s="20"/>
      <c r="C57" s="20"/>
      <c r="D57" s="20"/>
      <c r="E57" s="20"/>
      <c r="F57" s="20"/>
      <c r="G57" s="20"/>
      <c r="H57" s="20"/>
      <c r="I57" s="20"/>
      <c r="J57" s="168">
        <f t="shared" si="0"/>
        <v>68</v>
      </c>
      <c r="K57" s="173">
        <f t="shared" si="1"/>
        <v>1.5368220487864803E-3</v>
      </c>
      <c r="L57" s="20"/>
      <c r="M57" s="20"/>
      <c r="N57" s="76"/>
    </row>
    <row r="58" spans="1:14" x14ac:dyDescent="0.25">
      <c r="A58" s="75"/>
      <c r="B58" s="20"/>
      <c r="C58" s="20"/>
      <c r="D58" s="20"/>
      <c r="E58" s="20"/>
      <c r="F58" s="20"/>
      <c r="G58" s="20"/>
      <c r="H58" s="20"/>
      <c r="I58" s="20"/>
      <c r="J58" s="168">
        <f t="shared" si="0"/>
        <v>69</v>
      </c>
      <c r="K58" s="173">
        <f t="shared" si="1"/>
        <v>1.4407687548040555E-3</v>
      </c>
      <c r="L58" s="20"/>
      <c r="M58" s="20"/>
      <c r="N58" s="76"/>
    </row>
    <row r="59" spans="1:14" x14ac:dyDescent="0.25">
      <c r="A59" s="75"/>
      <c r="B59" s="20"/>
      <c r="C59" s="20"/>
      <c r="D59" s="20"/>
      <c r="E59" s="20"/>
      <c r="F59" s="20"/>
      <c r="G59" s="20"/>
      <c r="H59" s="20"/>
      <c r="I59" s="20"/>
      <c r="J59" s="168">
        <f t="shared" si="0"/>
        <v>70</v>
      </c>
      <c r="K59" s="173">
        <f t="shared" si="1"/>
        <v>1.3515597485244787E-3</v>
      </c>
      <c r="L59" s="20"/>
      <c r="M59" s="20"/>
      <c r="N59" s="76"/>
    </row>
    <row r="60" spans="1:14" x14ac:dyDescent="0.25">
      <c r="A60" s="75"/>
      <c r="B60" s="20"/>
      <c r="C60" s="20"/>
      <c r="D60" s="20"/>
      <c r="E60" s="20"/>
      <c r="F60" s="20"/>
      <c r="G60" s="20"/>
      <c r="H60" s="20"/>
      <c r="I60" s="20"/>
      <c r="J60" s="168">
        <f t="shared" si="0"/>
        <v>71</v>
      </c>
      <c r="K60" s="173">
        <f t="shared" si="1"/>
        <v>1.2686477982188716E-3</v>
      </c>
      <c r="L60" s="20"/>
      <c r="M60" s="20"/>
      <c r="N60" s="76"/>
    </row>
    <row r="61" spans="1:14" x14ac:dyDescent="0.25">
      <c r="A61" s="75"/>
      <c r="B61" s="20"/>
      <c r="C61" s="20"/>
      <c r="D61" s="20"/>
      <c r="E61" s="20"/>
      <c r="F61" s="20"/>
      <c r="G61" s="20"/>
      <c r="H61" s="20"/>
      <c r="I61" s="20"/>
      <c r="J61" s="168">
        <f t="shared" si="0"/>
        <v>72</v>
      </c>
      <c r="K61" s="173">
        <f t="shared" si="1"/>
        <v>1.1915340717637446E-3</v>
      </c>
      <c r="L61" s="20"/>
      <c r="M61" s="20"/>
      <c r="N61" s="76"/>
    </row>
    <row r="62" spans="1:14" x14ac:dyDescent="0.25">
      <c r="A62" s="75"/>
      <c r="B62" s="20"/>
      <c r="C62" s="20"/>
      <c r="D62" s="20"/>
      <c r="E62" s="20"/>
      <c r="F62" s="20"/>
      <c r="G62" s="20"/>
      <c r="H62" s="20"/>
      <c r="I62" s="20"/>
      <c r="J62" s="168">
        <f t="shared" si="0"/>
        <v>73</v>
      </c>
      <c r="K62" s="173">
        <f t="shared" si="1"/>
        <v>1.1197634636046481E-3</v>
      </c>
      <c r="L62" s="20"/>
      <c r="M62" s="20"/>
      <c r="N62" s="76"/>
    </row>
    <row r="63" spans="1:14" x14ac:dyDescent="0.25">
      <c r="A63" s="75"/>
      <c r="B63" s="20"/>
      <c r="C63" s="20"/>
      <c r="D63" s="20"/>
      <c r="E63" s="20"/>
      <c r="F63" s="20"/>
      <c r="G63" s="20"/>
      <c r="H63" s="20"/>
      <c r="I63" s="20"/>
      <c r="J63" s="168">
        <f t="shared" si="0"/>
        <v>74</v>
      </c>
      <c r="K63" s="173">
        <f t="shared" si="1"/>
        <v>1.0529204079879435E-3</v>
      </c>
      <c r="L63" s="20"/>
      <c r="M63" s="20"/>
      <c r="N63" s="76"/>
    </row>
    <row r="64" spans="1:14" x14ac:dyDescent="0.25">
      <c r="A64" s="75"/>
      <c r="B64" s="20"/>
      <c r="C64" s="20"/>
      <c r="D64" s="20"/>
      <c r="E64" s="20"/>
      <c r="F64" s="20"/>
      <c r="G64" s="20"/>
      <c r="H64" s="20"/>
      <c r="I64" s="20"/>
      <c r="J64" s="168">
        <f t="shared" si="0"/>
        <v>75</v>
      </c>
      <c r="K64" s="173">
        <f t="shared" si="1"/>
        <v>9.9062512464780355E-4</v>
      </c>
      <c r="L64" s="20"/>
      <c r="M64" s="20"/>
      <c r="N64" s="76"/>
    </row>
    <row r="65" spans="1:14" x14ac:dyDescent="0.25">
      <c r="A65" s="75"/>
      <c r="B65" s="20"/>
      <c r="C65" s="20"/>
      <c r="D65" s="20"/>
      <c r="E65" s="20"/>
      <c r="F65" s="20"/>
      <c r="G65" s="20"/>
      <c r="H65" s="20"/>
      <c r="I65" s="20"/>
      <c r="J65" s="168">
        <f t="shared" si="0"/>
        <v>76</v>
      </c>
      <c r="K65" s="173">
        <f t="shared" si="1"/>
        <v>9.325302493720523E-4</v>
      </c>
      <c r="L65" s="20"/>
      <c r="M65" s="20"/>
      <c r="N65" s="76"/>
    </row>
    <row r="66" spans="1:14" x14ac:dyDescent="0.25">
      <c r="A66" s="75"/>
      <c r="B66" s="20"/>
      <c r="C66" s="20"/>
      <c r="D66" s="20"/>
      <c r="E66" s="20"/>
      <c r="F66" s="20"/>
      <c r="G66" s="20"/>
      <c r="H66" s="20"/>
      <c r="I66" s="20"/>
      <c r="J66" s="168">
        <f t="shared" si="0"/>
        <v>77</v>
      </c>
      <c r="K66" s="173">
        <f t="shared" si="1"/>
        <v>8.7831780736873793E-4</v>
      </c>
      <c r="L66" s="20"/>
      <c r="M66" s="20"/>
      <c r="N66" s="76"/>
    </row>
    <row r="67" spans="1:14" x14ac:dyDescent="0.25">
      <c r="A67" s="75"/>
      <c r="B67" s="20"/>
      <c r="C67" s="20"/>
      <c r="D67" s="20"/>
      <c r="E67" s="20"/>
      <c r="F67" s="20"/>
      <c r="G67" s="20"/>
      <c r="H67" s="20"/>
      <c r="I67" s="20"/>
      <c r="J67" s="168">
        <f t="shared" si="0"/>
        <v>78</v>
      </c>
      <c r="K67" s="173">
        <f t="shared" si="1"/>
        <v>8.2769649219089486E-4</v>
      </c>
      <c r="L67" s="20"/>
      <c r="M67" s="20"/>
      <c r="N67" s="76"/>
    </row>
    <row r="68" spans="1:14" x14ac:dyDescent="0.25">
      <c r="A68" s="75"/>
      <c r="B68" s="20"/>
      <c r="C68" s="20"/>
      <c r="D68" s="20"/>
      <c r="E68" s="20"/>
      <c r="F68" s="20"/>
      <c r="G68" s="20"/>
      <c r="H68" s="20"/>
      <c r="I68" s="20"/>
      <c r="J68" s="168">
        <f t="shared" si="0"/>
        <v>79</v>
      </c>
      <c r="K68" s="173">
        <f t="shared" si="1"/>
        <v>7.8039921724627748E-4</v>
      </c>
      <c r="L68" s="20"/>
      <c r="M68" s="20"/>
      <c r="N68" s="76"/>
    </row>
    <row r="69" spans="1:14" x14ac:dyDescent="0.25">
      <c r="A69" s="75"/>
      <c r="B69" s="20"/>
      <c r="C69" s="20"/>
      <c r="D69" s="20"/>
      <c r="E69" s="20"/>
      <c r="F69" s="20"/>
      <c r="G69" s="20"/>
      <c r="H69" s="20"/>
      <c r="I69" s="20"/>
      <c r="J69" s="168">
        <v>80</v>
      </c>
      <c r="K69" s="193"/>
      <c r="L69" s="20"/>
      <c r="M69" s="20"/>
      <c r="N69" s="76"/>
    </row>
    <row r="70" spans="1:14" x14ac:dyDescent="0.25">
      <c r="A70" s="78"/>
      <c r="B70" s="79"/>
      <c r="C70" s="79"/>
      <c r="D70" s="79"/>
      <c r="E70" s="79"/>
      <c r="F70" s="79"/>
      <c r="G70" s="79"/>
      <c r="H70" s="79"/>
      <c r="I70" s="79"/>
      <c r="J70" s="79"/>
      <c r="K70" s="79"/>
      <c r="L70" s="79"/>
      <c r="M70" s="79"/>
      <c r="N70" s="80"/>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activeCell="F62" sqref="F62"/>
    </sheetView>
  </sheetViews>
  <sheetFormatPr defaultRowHeight="15" x14ac:dyDescent="0.25"/>
  <cols>
    <col min="1" max="1" width="32.7109375" customWidth="1"/>
  </cols>
  <sheetData>
    <row r="1" spans="1:82" x14ac:dyDescent="0.25">
      <c r="A1" s="194" t="s">
        <v>66</v>
      </c>
      <c r="B1" s="195">
        <v>1970</v>
      </c>
      <c r="C1" s="195">
        <v>1971</v>
      </c>
      <c r="D1" s="195">
        <v>1972</v>
      </c>
      <c r="E1" s="195">
        <v>1973</v>
      </c>
      <c r="F1" s="195">
        <v>1974</v>
      </c>
      <c r="G1" s="195">
        <v>1975</v>
      </c>
      <c r="H1" s="195">
        <v>1976</v>
      </c>
      <c r="I1" s="195">
        <v>1977</v>
      </c>
      <c r="J1" s="195">
        <v>1978</v>
      </c>
      <c r="K1" s="195">
        <v>1979</v>
      </c>
      <c r="L1" s="195">
        <v>1980</v>
      </c>
      <c r="M1" s="195">
        <v>1981</v>
      </c>
      <c r="N1" s="195">
        <v>1982</v>
      </c>
      <c r="O1" s="195">
        <v>1983</v>
      </c>
      <c r="P1" s="195">
        <v>1984</v>
      </c>
      <c r="Q1" s="195">
        <v>1985</v>
      </c>
      <c r="R1" s="195">
        <v>1986</v>
      </c>
      <c r="S1" s="195">
        <v>1987</v>
      </c>
      <c r="T1" s="195">
        <v>1988</v>
      </c>
      <c r="U1" s="195">
        <v>1989</v>
      </c>
      <c r="V1" s="195">
        <v>1990</v>
      </c>
      <c r="W1" s="195">
        <v>1991</v>
      </c>
      <c r="X1" s="195">
        <v>1992</v>
      </c>
      <c r="Y1" s="195">
        <v>1993</v>
      </c>
      <c r="Z1" s="195">
        <v>1994</v>
      </c>
      <c r="AA1" s="195">
        <v>1995</v>
      </c>
      <c r="AB1" s="195">
        <v>1996</v>
      </c>
      <c r="AC1" s="195">
        <v>1997</v>
      </c>
      <c r="AD1" s="195">
        <v>1998</v>
      </c>
      <c r="AE1" s="195">
        <v>1999</v>
      </c>
      <c r="AF1" s="195">
        <v>2000</v>
      </c>
      <c r="AG1" s="195">
        <v>2001</v>
      </c>
      <c r="AH1" s="195">
        <v>2002</v>
      </c>
      <c r="AI1" s="195">
        <v>2003</v>
      </c>
      <c r="AJ1" s="195">
        <v>2004</v>
      </c>
      <c r="AK1" s="195">
        <v>2005</v>
      </c>
      <c r="AL1" s="195">
        <v>2006</v>
      </c>
      <c r="AM1" s="195">
        <v>2007</v>
      </c>
      <c r="AN1" s="195">
        <v>2008</v>
      </c>
      <c r="AO1" s="195">
        <v>2009</v>
      </c>
      <c r="AP1" s="195">
        <v>2010</v>
      </c>
      <c r="AQ1" s="195">
        <v>2011</v>
      </c>
      <c r="AR1" s="195">
        <v>2012</v>
      </c>
      <c r="AS1" s="195">
        <v>2013</v>
      </c>
      <c r="AT1" s="195">
        <v>2014</v>
      </c>
      <c r="AU1" s="195">
        <v>2015</v>
      </c>
      <c r="AV1" s="195">
        <v>2016</v>
      </c>
      <c r="AW1" s="195">
        <v>2017</v>
      </c>
      <c r="AX1" s="195">
        <v>2018</v>
      </c>
      <c r="AY1" s="195">
        <v>2019</v>
      </c>
      <c r="AZ1" s="195">
        <v>2020</v>
      </c>
      <c r="BA1" s="195">
        <v>2021</v>
      </c>
      <c r="BB1" s="195">
        <v>2022</v>
      </c>
      <c r="BC1" s="195">
        <v>2023</v>
      </c>
      <c r="BD1" s="195">
        <v>2024</v>
      </c>
      <c r="BE1" s="195">
        <v>2025</v>
      </c>
      <c r="BF1" s="195">
        <v>2026</v>
      </c>
      <c r="BG1" s="195">
        <v>2027</v>
      </c>
      <c r="BH1" s="195">
        <v>2028</v>
      </c>
      <c r="BI1" s="195">
        <v>2029</v>
      </c>
      <c r="BJ1" s="195">
        <v>2030</v>
      </c>
      <c r="BK1" s="195">
        <v>2031</v>
      </c>
      <c r="BL1" s="195">
        <v>2032</v>
      </c>
      <c r="BM1" s="195">
        <v>2033</v>
      </c>
      <c r="BN1" s="195">
        <v>2034</v>
      </c>
      <c r="BO1" s="195">
        <v>2035</v>
      </c>
      <c r="BP1" s="195">
        <v>2036</v>
      </c>
      <c r="BQ1" s="195">
        <v>2037</v>
      </c>
      <c r="BR1" s="195">
        <v>2038</v>
      </c>
      <c r="BS1" s="195">
        <v>2039</v>
      </c>
      <c r="BT1" s="195">
        <v>2040</v>
      </c>
      <c r="BU1" s="195">
        <v>2041</v>
      </c>
      <c r="BV1" s="195">
        <v>2042</v>
      </c>
      <c r="BW1" s="195">
        <v>2043</v>
      </c>
      <c r="BX1" s="195">
        <v>2044</v>
      </c>
      <c r="BY1" s="195">
        <v>2045</v>
      </c>
      <c r="BZ1" s="195">
        <v>2046</v>
      </c>
      <c r="CA1" s="195">
        <v>2047</v>
      </c>
      <c r="CB1" s="195">
        <v>2048</v>
      </c>
      <c r="CC1" s="195">
        <v>2049</v>
      </c>
      <c r="CD1" s="196">
        <v>2050</v>
      </c>
    </row>
    <row r="2" spans="1:82" x14ac:dyDescent="0.25">
      <c r="A2" s="197" t="s">
        <v>67</v>
      </c>
      <c r="B2" s="198">
        <v>0</v>
      </c>
      <c r="C2" s="198">
        <v>1.363E-2</v>
      </c>
      <c r="D2" s="198">
        <v>8.1899999999999994E-3</v>
      </c>
      <c r="E2" s="198">
        <v>1.2290000000000001E-2</v>
      </c>
      <c r="F2" s="198">
        <v>1.856E-2</v>
      </c>
      <c r="G2" s="198">
        <v>2.6970000000000001E-2</v>
      </c>
      <c r="H2" s="198">
        <v>4.6179999999999999E-2</v>
      </c>
      <c r="I2" s="198">
        <v>6.3149999999999998E-2</v>
      </c>
      <c r="J2" s="198">
        <v>9.2600000000000002E-2</v>
      </c>
      <c r="K2" s="198">
        <v>0.13088</v>
      </c>
      <c r="L2" s="198">
        <v>0.18665999999999999</v>
      </c>
      <c r="M2" s="198">
        <v>0.26307000000000003</v>
      </c>
      <c r="N2" s="198">
        <v>0.36294999999999999</v>
      </c>
      <c r="O2" s="198">
        <v>0.49358000000000002</v>
      </c>
      <c r="P2" s="198">
        <v>0.65127999999999997</v>
      </c>
      <c r="Q2" s="198">
        <v>0.85324999999999995</v>
      </c>
      <c r="R2" s="198">
        <v>1.0828100000000001</v>
      </c>
      <c r="S2" s="198">
        <v>1.3223400000000001</v>
      </c>
      <c r="T2" s="198">
        <v>1.5937399999999999</v>
      </c>
      <c r="U2" s="198">
        <v>1.84606</v>
      </c>
      <c r="V2" s="198">
        <v>2.0290900000000001</v>
      </c>
      <c r="W2" s="198">
        <v>2.1910799999999999</v>
      </c>
      <c r="X2" s="198">
        <v>2.2681399999999998</v>
      </c>
      <c r="Y2" s="198">
        <v>2.28572</v>
      </c>
      <c r="Z2" s="198">
        <v>2.2111299999999998</v>
      </c>
      <c r="AA2" s="198">
        <v>2.1545800000000002</v>
      </c>
      <c r="AB2" s="198">
        <v>2.02854</v>
      </c>
      <c r="AC2" s="198">
        <v>1.8861699999999999</v>
      </c>
      <c r="AD2" s="198">
        <v>1.74238</v>
      </c>
      <c r="AE2" s="198">
        <v>1.5985199999999999</v>
      </c>
      <c r="AF2" s="198">
        <v>1.4545600000000001</v>
      </c>
      <c r="AG2" s="198">
        <v>1.3168500000000001</v>
      </c>
      <c r="AH2" s="198">
        <v>1.20865</v>
      </c>
      <c r="AI2" s="198">
        <v>1.1052</v>
      </c>
      <c r="AJ2" s="198">
        <v>1.0297099999999999</v>
      </c>
      <c r="AK2" s="198">
        <v>0.94608000000000003</v>
      </c>
      <c r="AL2" s="198">
        <v>0.87321000000000004</v>
      </c>
      <c r="AM2" s="198">
        <v>0.80844000000000005</v>
      </c>
      <c r="AN2" s="198">
        <v>0.74609999999999999</v>
      </c>
      <c r="AO2" s="198">
        <v>0.70679000000000003</v>
      </c>
      <c r="AP2" s="198">
        <v>0.67462</v>
      </c>
      <c r="AQ2" s="198">
        <v>0.63612000000000002</v>
      </c>
      <c r="AR2" s="198">
        <v>0.58594000000000002</v>
      </c>
      <c r="AS2" s="198">
        <v>0.53108</v>
      </c>
      <c r="AT2" s="198">
        <v>0.48182999999999998</v>
      </c>
      <c r="AU2" s="198">
        <v>0.43656</v>
      </c>
      <c r="AV2" s="198">
        <v>0.39651999999999998</v>
      </c>
      <c r="AW2" s="198">
        <v>0.34216000000000002</v>
      </c>
      <c r="AX2" s="198">
        <v>0.28944999999999999</v>
      </c>
      <c r="AY2" s="198">
        <v>0.23860999999999999</v>
      </c>
      <c r="AZ2" s="198">
        <v>0.21565999999999999</v>
      </c>
      <c r="BA2" s="198">
        <v>0.21565999999999999</v>
      </c>
      <c r="BB2" s="198">
        <v>0.21565999999999999</v>
      </c>
      <c r="BC2" s="198">
        <v>0.21565999999999999</v>
      </c>
      <c r="BD2" s="198">
        <v>0.21565999999999999</v>
      </c>
      <c r="BE2" s="198">
        <v>0.21565999999999999</v>
      </c>
      <c r="BF2" s="198">
        <v>0.21565999999999999</v>
      </c>
      <c r="BG2" s="198">
        <v>0.21565999999999999</v>
      </c>
      <c r="BH2" s="198">
        <v>0.21565999999999999</v>
      </c>
      <c r="BI2" s="198">
        <v>0.21565999999999999</v>
      </c>
      <c r="BJ2" s="198">
        <v>0.21565999999999999</v>
      </c>
      <c r="BK2" s="198">
        <v>0.21565999999999999</v>
      </c>
      <c r="BL2" s="198">
        <v>0.21565999999999999</v>
      </c>
      <c r="BM2" s="198">
        <v>0.21565999999999999</v>
      </c>
      <c r="BN2" s="198">
        <v>0.21565999999999999</v>
      </c>
      <c r="BO2" s="198">
        <v>0.21565999999999999</v>
      </c>
      <c r="BP2" s="198">
        <v>0.21565999999999999</v>
      </c>
      <c r="BQ2" s="198">
        <v>0.21565999999999999</v>
      </c>
      <c r="BR2" s="198">
        <v>0.21565999999999999</v>
      </c>
      <c r="BS2" s="198">
        <v>0.21565999999999999</v>
      </c>
      <c r="BT2" s="198">
        <v>0.21565999999999999</v>
      </c>
      <c r="BU2" s="198">
        <v>0.21565999999999999</v>
      </c>
      <c r="BV2" s="198">
        <v>0.21565999999999999</v>
      </c>
      <c r="BW2" s="198">
        <v>0.21565999999999999</v>
      </c>
      <c r="BX2" s="198">
        <v>0.21565999999999999</v>
      </c>
      <c r="BY2" s="198">
        <v>0.21565999999999999</v>
      </c>
      <c r="BZ2" s="198">
        <v>0.21565999999999999</v>
      </c>
      <c r="CA2" s="198">
        <v>0.21565999999999999</v>
      </c>
      <c r="CB2" s="198">
        <v>0.21565999999999999</v>
      </c>
      <c r="CC2" s="198">
        <v>0.21565999999999999</v>
      </c>
      <c r="CD2" s="199">
        <v>0.21565999999999999</v>
      </c>
    </row>
    <row r="3" spans="1:82" x14ac:dyDescent="0.25">
      <c r="A3" s="200"/>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1"/>
    </row>
    <row r="4" spans="1:82" x14ac:dyDescent="0.25">
      <c r="A4" s="202"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3">
        <v>2050</v>
      </c>
    </row>
    <row r="5" spans="1:82" x14ac:dyDescent="0.25">
      <c r="A5" s="204" t="s">
        <v>85</v>
      </c>
      <c r="B5" s="205">
        <v>0.26823999999999998</v>
      </c>
      <c r="C5" s="205">
        <v>0.38</v>
      </c>
      <c r="D5" s="205">
        <v>0.49177999999999999</v>
      </c>
      <c r="E5" s="205">
        <v>0.59236</v>
      </c>
      <c r="F5" s="205">
        <v>0.69294999999999995</v>
      </c>
      <c r="G5" s="205">
        <v>0.78237999999999996</v>
      </c>
      <c r="H5" s="205">
        <v>0.88295999999999997</v>
      </c>
      <c r="I5" s="205">
        <v>0.96120000000000005</v>
      </c>
      <c r="J5" s="205">
        <v>1.0394399999999999</v>
      </c>
      <c r="K5" s="205">
        <v>1.1176699999999999</v>
      </c>
      <c r="L5" s="205">
        <v>1.1847399999999999</v>
      </c>
      <c r="M5" s="205">
        <v>1.24061</v>
      </c>
      <c r="N5" s="205">
        <v>1.2965</v>
      </c>
      <c r="O5" s="205">
        <v>1.35239</v>
      </c>
      <c r="P5" s="205">
        <v>1.3971</v>
      </c>
      <c r="Q5" s="205">
        <v>1.4306300000000001</v>
      </c>
      <c r="R5" s="205">
        <v>1.4641500000000001</v>
      </c>
      <c r="S5" s="205">
        <v>1.48651</v>
      </c>
      <c r="T5" s="205">
        <v>1.5088600000000001</v>
      </c>
      <c r="U5" s="205">
        <v>1.5200400000000001</v>
      </c>
      <c r="V5" s="205">
        <v>1.53121</v>
      </c>
      <c r="W5" s="205">
        <v>1.5423899999999999</v>
      </c>
      <c r="X5" s="205">
        <v>1.5423899999999999</v>
      </c>
      <c r="Y5" s="205">
        <v>1.5423899999999999</v>
      </c>
      <c r="Z5" s="205">
        <v>1.5423899999999999</v>
      </c>
      <c r="AA5" s="205">
        <v>1.5423899999999999</v>
      </c>
      <c r="AB5" s="205">
        <v>1.5423899999999999</v>
      </c>
      <c r="AC5" s="205">
        <v>1.5423899999999999</v>
      </c>
      <c r="AD5" s="205">
        <v>1.5423899999999999</v>
      </c>
      <c r="AE5" s="205">
        <v>1.5423899999999999</v>
      </c>
      <c r="AF5" s="205">
        <v>1.5423899999999999</v>
      </c>
      <c r="AG5" s="205">
        <v>1.5423899999999999</v>
      </c>
      <c r="AH5" s="205">
        <v>1.5423899999999999</v>
      </c>
      <c r="AI5" s="205">
        <v>1.5423899999999999</v>
      </c>
      <c r="AJ5" s="205">
        <v>1.5423899999999999</v>
      </c>
      <c r="AK5" s="205">
        <v>1.5423899999999999</v>
      </c>
      <c r="AL5" s="205">
        <v>1.5423899999999999</v>
      </c>
      <c r="AM5" s="205">
        <v>1.5423899999999999</v>
      </c>
      <c r="AN5" s="205">
        <v>1.5423899999999999</v>
      </c>
      <c r="AO5" s="205">
        <v>1.5423899999999999</v>
      </c>
      <c r="AP5" s="205">
        <v>1.5423899999999999</v>
      </c>
      <c r="AQ5" s="205">
        <v>1.5982700000000001</v>
      </c>
      <c r="AR5" s="205">
        <v>1.6541600000000001</v>
      </c>
      <c r="AS5" s="205">
        <v>1.7100500000000001</v>
      </c>
      <c r="AT5" s="205">
        <v>1.7659199999999999</v>
      </c>
      <c r="AU5" s="205">
        <v>1.8218099999999999</v>
      </c>
      <c r="AV5" s="205">
        <v>1.8776900000000001</v>
      </c>
      <c r="AW5" s="205">
        <v>1.9335899999999999</v>
      </c>
      <c r="AX5" s="205">
        <v>1.98946</v>
      </c>
      <c r="AY5" s="205">
        <v>2.04535</v>
      </c>
      <c r="AZ5" s="205">
        <v>2.1012200000000001</v>
      </c>
      <c r="BA5" s="205">
        <v>2.1012200000000001</v>
      </c>
      <c r="BB5" s="205">
        <v>2.1012200000000001</v>
      </c>
      <c r="BC5" s="205">
        <v>2.1012200000000001</v>
      </c>
      <c r="BD5" s="205">
        <v>2.1012200000000001</v>
      </c>
      <c r="BE5" s="205">
        <v>2.1012200000000001</v>
      </c>
      <c r="BF5" s="205">
        <v>2.1012200000000001</v>
      </c>
      <c r="BG5" s="205">
        <v>2.1012200000000001</v>
      </c>
      <c r="BH5" s="205">
        <v>2.1012200000000001</v>
      </c>
      <c r="BI5" s="205">
        <v>2.1012200000000001</v>
      </c>
      <c r="BJ5" s="205">
        <v>2.1012200000000001</v>
      </c>
      <c r="BK5" s="205">
        <v>2.1012200000000001</v>
      </c>
      <c r="BL5" s="205">
        <v>2.1012200000000001</v>
      </c>
      <c r="BM5" s="205">
        <v>2.1012200000000001</v>
      </c>
      <c r="BN5" s="205">
        <v>2.1012200000000001</v>
      </c>
      <c r="BO5" s="205">
        <v>2.1012200000000001</v>
      </c>
      <c r="BP5" s="205">
        <v>2.1012200000000001</v>
      </c>
      <c r="BQ5" s="205">
        <v>2.1012200000000001</v>
      </c>
      <c r="BR5" s="205">
        <v>2.1012200000000001</v>
      </c>
      <c r="BS5" s="205">
        <v>2.1012200000000001</v>
      </c>
      <c r="BT5" s="205">
        <v>2.1012200000000001</v>
      </c>
      <c r="BU5" s="205">
        <v>2.1012200000000001</v>
      </c>
      <c r="BV5" s="205">
        <v>2.1012200000000001</v>
      </c>
      <c r="BW5" s="205">
        <v>2.1012200000000001</v>
      </c>
      <c r="BX5" s="205">
        <v>2.1012200000000001</v>
      </c>
      <c r="BY5" s="205">
        <v>2.1012200000000001</v>
      </c>
      <c r="BZ5" s="205">
        <v>2.1012200000000001</v>
      </c>
      <c r="CA5" s="205">
        <v>2.1012200000000001</v>
      </c>
      <c r="CB5" s="205">
        <v>2.1012200000000001</v>
      </c>
      <c r="CC5" s="205">
        <v>2.1012200000000001</v>
      </c>
      <c r="CD5" s="206">
        <v>2.1012200000000001</v>
      </c>
    </row>
    <row r="6" spans="1:82" x14ac:dyDescent="0.25">
      <c r="A6" s="200"/>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1"/>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7"/>
    </row>
    <row r="8" spans="1:82" x14ac:dyDescent="0.25">
      <c r="A8" s="208"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3">
        <v>2050</v>
      </c>
    </row>
    <row r="9" spans="1:82" x14ac:dyDescent="0.25">
      <c r="A9" s="30" t="s">
        <v>34</v>
      </c>
      <c r="B9" s="209">
        <v>0</v>
      </c>
      <c r="C9" s="209">
        <v>0</v>
      </c>
      <c r="D9" s="209">
        <v>0</v>
      </c>
      <c r="E9" s="209">
        <v>0</v>
      </c>
      <c r="F9" s="209">
        <v>0</v>
      </c>
      <c r="G9" s="209">
        <v>0</v>
      </c>
      <c r="H9" s="209">
        <v>0</v>
      </c>
      <c r="I9" s="209">
        <v>0</v>
      </c>
      <c r="J9" s="209">
        <v>0</v>
      </c>
      <c r="K9" s="209">
        <v>0</v>
      </c>
      <c r="L9" s="209">
        <v>0</v>
      </c>
      <c r="M9" s="209">
        <v>0</v>
      </c>
      <c r="N9" s="209">
        <v>0</v>
      </c>
      <c r="O9" s="209">
        <v>0</v>
      </c>
      <c r="P9" s="209">
        <v>0</v>
      </c>
      <c r="Q9" s="209">
        <v>0</v>
      </c>
      <c r="R9" s="209">
        <v>0</v>
      </c>
      <c r="S9" s="209">
        <v>0</v>
      </c>
      <c r="T9" s="209">
        <v>0</v>
      </c>
      <c r="U9" s="209">
        <v>0</v>
      </c>
      <c r="V9" s="209">
        <v>0</v>
      </c>
      <c r="W9" s="209">
        <v>0</v>
      </c>
      <c r="X9" s="209">
        <v>0</v>
      </c>
      <c r="Y9" s="209">
        <v>0</v>
      </c>
      <c r="Z9" s="209">
        <v>0</v>
      </c>
      <c r="AA9" s="209">
        <v>0</v>
      </c>
      <c r="AB9" s="209">
        <v>0</v>
      </c>
      <c r="AC9" s="209">
        <v>0</v>
      </c>
      <c r="AD9" s="209">
        <v>0</v>
      </c>
      <c r="AE9" s="209">
        <v>0</v>
      </c>
      <c r="AF9" s="209">
        <v>0</v>
      </c>
      <c r="AG9" s="209">
        <v>0</v>
      </c>
      <c r="AH9" s="209">
        <v>0</v>
      </c>
      <c r="AI9" s="209">
        <v>0</v>
      </c>
      <c r="AJ9" s="209">
        <v>0</v>
      </c>
      <c r="AK9" s="209">
        <v>0</v>
      </c>
      <c r="AL9" s="209">
        <v>0</v>
      </c>
      <c r="AM9" s="209">
        <v>0</v>
      </c>
      <c r="AN9" s="209">
        <v>0</v>
      </c>
      <c r="AO9" s="209">
        <v>0</v>
      </c>
      <c r="AP9" s="209">
        <v>0</v>
      </c>
      <c r="AQ9" s="209">
        <v>0</v>
      </c>
      <c r="AR9" s="209">
        <v>0</v>
      </c>
      <c r="AS9" s="209">
        <v>0</v>
      </c>
      <c r="AT9" s="209">
        <v>0</v>
      </c>
      <c r="AU9" s="209">
        <v>0</v>
      </c>
      <c r="AV9" s="209">
        <v>0</v>
      </c>
      <c r="AW9" s="209">
        <v>0</v>
      </c>
      <c r="AX9" s="209">
        <v>0</v>
      </c>
      <c r="AY9" s="209">
        <v>0</v>
      </c>
      <c r="AZ9" s="209">
        <v>0</v>
      </c>
      <c r="BA9" s="209">
        <v>0</v>
      </c>
      <c r="BB9" s="209">
        <v>0</v>
      </c>
      <c r="BC9" s="209">
        <v>0</v>
      </c>
      <c r="BD9" s="209">
        <v>0</v>
      </c>
      <c r="BE9" s="209">
        <v>0</v>
      </c>
      <c r="BF9" s="209">
        <v>0</v>
      </c>
      <c r="BG9" s="209">
        <v>0</v>
      </c>
      <c r="BH9" s="209">
        <v>0</v>
      </c>
      <c r="BI9" s="209">
        <v>0</v>
      </c>
      <c r="BJ9" s="209">
        <v>0</v>
      </c>
      <c r="BK9" s="209">
        <v>0</v>
      </c>
      <c r="BL9" s="209">
        <v>0</v>
      </c>
      <c r="BM9" s="209">
        <v>0</v>
      </c>
      <c r="BN9" s="209">
        <v>0</v>
      </c>
      <c r="BO9" s="209">
        <v>0</v>
      </c>
      <c r="BP9" s="209">
        <v>0</v>
      </c>
      <c r="BQ9" s="209">
        <v>0</v>
      </c>
      <c r="BR9" s="209">
        <v>0</v>
      </c>
      <c r="BS9" s="209">
        <v>0</v>
      </c>
      <c r="BT9" s="209">
        <v>0</v>
      </c>
      <c r="BU9" s="209">
        <v>0</v>
      </c>
      <c r="BV9" s="209">
        <v>0</v>
      </c>
      <c r="BW9" s="209">
        <v>0</v>
      </c>
      <c r="BX9" s="209">
        <v>0</v>
      </c>
      <c r="BY9" s="209">
        <v>0</v>
      </c>
      <c r="BZ9" s="209">
        <v>0</v>
      </c>
      <c r="CA9" s="209">
        <v>0</v>
      </c>
      <c r="CB9" s="209">
        <v>0</v>
      </c>
      <c r="CC9" s="209">
        <v>0</v>
      </c>
      <c r="CD9" s="210">
        <v>0</v>
      </c>
    </row>
    <row r="10" spans="1:82" x14ac:dyDescent="0.25">
      <c r="A10" s="31" t="s">
        <v>35</v>
      </c>
      <c r="B10" s="209">
        <v>0</v>
      </c>
      <c r="C10" s="209">
        <v>0</v>
      </c>
      <c r="D10" s="209">
        <v>0</v>
      </c>
      <c r="E10" s="209">
        <v>0</v>
      </c>
      <c r="F10" s="209">
        <v>0</v>
      </c>
      <c r="G10" s="209">
        <v>0</v>
      </c>
      <c r="H10" s="209">
        <v>0</v>
      </c>
      <c r="I10" s="209">
        <v>0</v>
      </c>
      <c r="J10" s="209">
        <v>0</v>
      </c>
      <c r="K10" s="209">
        <v>0</v>
      </c>
      <c r="L10" s="209">
        <v>0</v>
      </c>
      <c r="M10" s="209">
        <v>0</v>
      </c>
      <c r="N10" s="209">
        <v>0</v>
      </c>
      <c r="O10" s="209">
        <v>0</v>
      </c>
      <c r="P10" s="209">
        <v>0</v>
      </c>
      <c r="Q10" s="209">
        <v>0</v>
      </c>
      <c r="R10" s="209">
        <v>0</v>
      </c>
      <c r="S10" s="209">
        <v>0</v>
      </c>
      <c r="T10" s="209">
        <v>0</v>
      </c>
      <c r="U10" s="209">
        <v>0</v>
      </c>
      <c r="V10" s="209">
        <v>0</v>
      </c>
      <c r="W10" s="209">
        <v>0</v>
      </c>
      <c r="X10" s="209">
        <v>0</v>
      </c>
      <c r="Y10" s="209">
        <v>0</v>
      </c>
      <c r="Z10" s="209">
        <v>0</v>
      </c>
      <c r="AA10" s="209">
        <v>0</v>
      </c>
      <c r="AB10" s="209">
        <v>0</v>
      </c>
      <c r="AC10" s="209">
        <v>0</v>
      </c>
      <c r="AD10" s="209">
        <v>0</v>
      </c>
      <c r="AE10" s="209">
        <v>0</v>
      </c>
      <c r="AF10" s="209">
        <v>0</v>
      </c>
      <c r="AG10" s="209">
        <v>0</v>
      </c>
      <c r="AH10" s="209">
        <v>0</v>
      </c>
      <c r="AI10" s="209">
        <v>0</v>
      </c>
      <c r="AJ10" s="209">
        <v>0</v>
      </c>
      <c r="AK10" s="209">
        <v>0</v>
      </c>
      <c r="AL10" s="209">
        <v>0</v>
      </c>
      <c r="AM10" s="209">
        <v>0</v>
      </c>
      <c r="AN10" s="209">
        <v>0</v>
      </c>
      <c r="AO10" s="209">
        <v>0</v>
      </c>
      <c r="AP10" s="209">
        <v>0</v>
      </c>
      <c r="AQ10" s="209">
        <v>0</v>
      </c>
      <c r="AR10" s="209">
        <v>0</v>
      </c>
      <c r="AS10" s="209">
        <v>0</v>
      </c>
      <c r="AT10" s="209">
        <v>0</v>
      </c>
      <c r="AU10" s="209">
        <v>0</v>
      </c>
      <c r="AV10" s="209">
        <v>0</v>
      </c>
      <c r="AW10" s="209">
        <v>0</v>
      </c>
      <c r="AX10" s="209">
        <v>0</v>
      </c>
      <c r="AY10" s="209">
        <v>0</v>
      </c>
      <c r="AZ10" s="209">
        <v>0</v>
      </c>
      <c r="BA10" s="209">
        <v>0</v>
      </c>
      <c r="BB10" s="209">
        <v>0</v>
      </c>
      <c r="BC10" s="209">
        <v>0</v>
      </c>
      <c r="BD10" s="209">
        <v>0</v>
      </c>
      <c r="BE10" s="209">
        <v>0</v>
      </c>
      <c r="BF10" s="209">
        <v>0</v>
      </c>
      <c r="BG10" s="209">
        <v>0</v>
      </c>
      <c r="BH10" s="209">
        <v>0</v>
      </c>
      <c r="BI10" s="209">
        <v>0</v>
      </c>
      <c r="BJ10" s="209">
        <v>0</v>
      </c>
      <c r="BK10" s="209">
        <v>0</v>
      </c>
      <c r="BL10" s="209">
        <v>0</v>
      </c>
      <c r="BM10" s="209">
        <v>0</v>
      </c>
      <c r="BN10" s="209">
        <v>0</v>
      </c>
      <c r="BO10" s="209">
        <v>0</v>
      </c>
      <c r="BP10" s="209">
        <v>0</v>
      </c>
      <c r="BQ10" s="209">
        <v>0</v>
      </c>
      <c r="BR10" s="209">
        <v>0</v>
      </c>
      <c r="BS10" s="209">
        <v>0</v>
      </c>
      <c r="BT10" s="209">
        <v>0</v>
      </c>
      <c r="BU10" s="209">
        <v>0</v>
      </c>
      <c r="BV10" s="209">
        <v>0</v>
      </c>
      <c r="BW10" s="209">
        <v>0</v>
      </c>
      <c r="BX10" s="209">
        <v>0</v>
      </c>
      <c r="BY10" s="209">
        <v>0</v>
      </c>
      <c r="BZ10" s="209">
        <v>0</v>
      </c>
      <c r="CA10" s="209">
        <v>0</v>
      </c>
      <c r="CB10" s="209">
        <v>0</v>
      </c>
      <c r="CC10" s="209">
        <v>0</v>
      </c>
      <c r="CD10" s="210">
        <v>0</v>
      </c>
    </row>
    <row r="11" spans="1:82" x14ac:dyDescent="0.25">
      <c r="A11" s="30" t="s">
        <v>36</v>
      </c>
      <c r="B11" s="209">
        <v>0</v>
      </c>
      <c r="C11" s="209">
        <v>0</v>
      </c>
      <c r="D11" s="209">
        <v>0</v>
      </c>
      <c r="E11" s="209">
        <v>0</v>
      </c>
      <c r="F11" s="209">
        <v>0</v>
      </c>
      <c r="G11" s="209">
        <v>0</v>
      </c>
      <c r="H11" s="209">
        <v>0</v>
      </c>
      <c r="I11" s="209">
        <v>0</v>
      </c>
      <c r="J11" s="209">
        <v>0</v>
      </c>
      <c r="K11" s="209">
        <v>0</v>
      </c>
      <c r="L11" s="209">
        <v>0</v>
      </c>
      <c r="M11" s="209">
        <v>0</v>
      </c>
      <c r="N11" s="209">
        <v>0</v>
      </c>
      <c r="O11" s="209">
        <v>0</v>
      </c>
      <c r="P11" s="209">
        <v>0</v>
      </c>
      <c r="Q11" s="209">
        <v>0</v>
      </c>
      <c r="R11" s="209">
        <v>0</v>
      </c>
      <c r="S11" s="209">
        <v>0</v>
      </c>
      <c r="T11" s="209">
        <v>0</v>
      </c>
      <c r="U11" s="209">
        <v>0</v>
      </c>
      <c r="V11" s="209">
        <v>0</v>
      </c>
      <c r="W11" s="209">
        <v>0</v>
      </c>
      <c r="X11" s="209">
        <v>0</v>
      </c>
      <c r="Y11" s="209">
        <v>0</v>
      </c>
      <c r="Z11" s="209">
        <v>0</v>
      </c>
      <c r="AA11" s="209">
        <v>0</v>
      </c>
      <c r="AB11" s="209">
        <v>0</v>
      </c>
      <c r="AC11" s="209">
        <v>0</v>
      </c>
      <c r="AD11" s="209">
        <v>0</v>
      </c>
      <c r="AE11" s="209">
        <v>0</v>
      </c>
      <c r="AF11" s="209">
        <v>0</v>
      </c>
      <c r="AG11" s="209">
        <v>0</v>
      </c>
      <c r="AH11" s="209">
        <v>0</v>
      </c>
      <c r="AI11" s="209">
        <v>0</v>
      </c>
      <c r="AJ11" s="209">
        <v>0</v>
      </c>
      <c r="AK11" s="209">
        <v>0</v>
      </c>
      <c r="AL11" s="209">
        <v>0</v>
      </c>
      <c r="AM11" s="209">
        <v>0</v>
      </c>
      <c r="AN11" s="209">
        <v>0</v>
      </c>
      <c r="AO11" s="209">
        <v>0</v>
      </c>
      <c r="AP11" s="209">
        <v>0</v>
      </c>
      <c r="AQ11" s="209">
        <v>0</v>
      </c>
      <c r="AR11" s="209">
        <v>0</v>
      </c>
      <c r="AS11" s="209">
        <v>0</v>
      </c>
      <c r="AT11" s="209">
        <v>0</v>
      </c>
      <c r="AU11" s="209">
        <v>0</v>
      </c>
      <c r="AV11" s="209">
        <v>0</v>
      </c>
      <c r="AW11" s="209">
        <v>0</v>
      </c>
      <c r="AX11" s="209">
        <v>0</v>
      </c>
      <c r="AY11" s="209">
        <v>0</v>
      </c>
      <c r="AZ11" s="209">
        <v>0</v>
      </c>
      <c r="BA11" s="209">
        <v>0</v>
      </c>
      <c r="BB11" s="209">
        <v>0</v>
      </c>
      <c r="BC11" s="209">
        <v>0</v>
      </c>
      <c r="BD11" s="209">
        <v>0</v>
      </c>
      <c r="BE11" s="209">
        <v>0</v>
      </c>
      <c r="BF11" s="209">
        <v>0</v>
      </c>
      <c r="BG11" s="209">
        <v>0</v>
      </c>
      <c r="BH11" s="209">
        <v>0</v>
      </c>
      <c r="BI11" s="209">
        <v>0</v>
      </c>
      <c r="BJ11" s="209">
        <v>0</v>
      </c>
      <c r="BK11" s="209">
        <v>0</v>
      </c>
      <c r="BL11" s="209">
        <v>0</v>
      </c>
      <c r="BM11" s="209">
        <v>0</v>
      </c>
      <c r="BN11" s="209">
        <v>0</v>
      </c>
      <c r="BO11" s="209">
        <v>0</v>
      </c>
      <c r="BP11" s="209">
        <v>0</v>
      </c>
      <c r="BQ11" s="209">
        <v>0</v>
      </c>
      <c r="BR11" s="209">
        <v>0</v>
      </c>
      <c r="BS11" s="209">
        <v>0</v>
      </c>
      <c r="BT11" s="209">
        <v>0</v>
      </c>
      <c r="BU11" s="209">
        <v>0</v>
      </c>
      <c r="BV11" s="209">
        <v>0</v>
      </c>
      <c r="BW11" s="209">
        <v>0</v>
      </c>
      <c r="BX11" s="209">
        <v>0</v>
      </c>
      <c r="BY11" s="209">
        <v>0</v>
      </c>
      <c r="BZ11" s="209">
        <v>0</v>
      </c>
      <c r="CA11" s="209">
        <v>0</v>
      </c>
      <c r="CB11" s="209">
        <v>0</v>
      </c>
      <c r="CC11" s="209">
        <v>0</v>
      </c>
      <c r="CD11" s="210">
        <v>0</v>
      </c>
    </row>
    <row r="12" spans="1:82" x14ac:dyDescent="0.25">
      <c r="A12" s="30" t="s">
        <v>37</v>
      </c>
      <c r="B12" s="209">
        <v>0.24485999999999999</v>
      </c>
      <c r="C12" s="209">
        <v>0.24485999999999999</v>
      </c>
      <c r="D12" s="209">
        <v>0.24485999999999999</v>
      </c>
      <c r="E12" s="209">
        <v>0.24485999999999999</v>
      </c>
      <c r="F12" s="209">
        <v>0.24485999999999999</v>
      </c>
      <c r="G12" s="209">
        <v>0.24485999999999999</v>
      </c>
      <c r="H12" s="209">
        <v>0.24485999999999999</v>
      </c>
      <c r="I12" s="209">
        <v>0.24485999999999999</v>
      </c>
      <c r="J12" s="209">
        <v>0.24485999999999999</v>
      </c>
      <c r="K12" s="209">
        <v>0.24485999999999999</v>
      </c>
      <c r="L12" s="209">
        <v>0.24485999999999999</v>
      </c>
      <c r="M12" s="209">
        <v>0.24485999999999999</v>
      </c>
      <c r="N12" s="209">
        <v>0.24485999999999999</v>
      </c>
      <c r="O12" s="209">
        <v>0.24485999999999999</v>
      </c>
      <c r="P12" s="209">
        <v>0.24485999999999999</v>
      </c>
      <c r="Q12" s="209">
        <v>0.24485999999999999</v>
      </c>
      <c r="R12" s="209">
        <v>0.24485999999999999</v>
      </c>
      <c r="S12" s="209">
        <v>0.24485999999999999</v>
      </c>
      <c r="T12" s="209">
        <v>0.24485999999999999</v>
      </c>
      <c r="U12" s="209">
        <v>0.24485999999999999</v>
      </c>
      <c r="V12" s="209">
        <v>0.24485999999999999</v>
      </c>
      <c r="W12" s="209">
        <v>0.24485999999999999</v>
      </c>
      <c r="X12" s="209">
        <v>0.24485999999999999</v>
      </c>
      <c r="Y12" s="209">
        <v>0.24485999999999999</v>
      </c>
      <c r="Z12" s="209">
        <v>0.24485999999999999</v>
      </c>
      <c r="AA12" s="209">
        <v>0.24485999999999999</v>
      </c>
      <c r="AB12" s="209">
        <v>0.24485999999999999</v>
      </c>
      <c r="AC12" s="209">
        <v>0.24485999999999999</v>
      </c>
      <c r="AD12" s="209">
        <v>0.24485999999999999</v>
      </c>
      <c r="AE12" s="209">
        <v>0.24485999999999999</v>
      </c>
      <c r="AF12" s="209">
        <v>0.24485999999999999</v>
      </c>
      <c r="AG12" s="209">
        <v>0.24485999999999999</v>
      </c>
      <c r="AH12" s="209">
        <v>0.24485999999999999</v>
      </c>
      <c r="AI12" s="209">
        <v>0.24485999999999999</v>
      </c>
      <c r="AJ12" s="209">
        <v>0.24485999999999999</v>
      </c>
      <c r="AK12" s="209">
        <v>0.24485999999999999</v>
      </c>
      <c r="AL12" s="209">
        <v>0.24485999999999999</v>
      </c>
      <c r="AM12" s="209">
        <v>0.24485999999999999</v>
      </c>
      <c r="AN12" s="209">
        <v>0.24485999999999999</v>
      </c>
      <c r="AO12" s="209">
        <v>0.24485999999999999</v>
      </c>
      <c r="AP12" s="209">
        <v>0.24485999999999999</v>
      </c>
      <c r="AQ12" s="209">
        <v>0.24485999999999999</v>
      </c>
      <c r="AR12" s="209">
        <v>0.24485999999999999</v>
      </c>
      <c r="AS12" s="209">
        <v>0.24485999999999999</v>
      </c>
      <c r="AT12" s="209">
        <v>0.24485999999999999</v>
      </c>
      <c r="AU12" s="209">
        <v>0.24485999999999999</v>
      </c>
      <c r="AV12" s="209">
        <v>0.24485999999999999</v>
      </c>
      <c r="AW12" s="209">
        <v>0.24485999999999999</v>
      </c>
      <c r="AX12" s="209">
        <v>0.24485999999999999</v>
      </c>
      <c r="AY12" s="209">
        <v>0.24485999999999999</v>
      </c>
      <c r="AZ12" s="209">
        <v>0.24485999999999999</v>
      </c>
      <c r="BA12" s="209">
        <v>0.24485999999999999</v>
      </c>
      <c r="BB12" s="209">
        <v>0.24485999999999999</v>
      </c>
      <c r="BC12" s="209">
        <v>0.24485999999999999</v>
      </c>
      <c r="BD12" s="209">
        <v>0.24485999999999999</v>
      </c>
      <c r="BE12" s="209">
        <v>0.24485999999999999</v>
      </c>
      <c r="BF12" s="209">
        <v>0.24485999999999999</v>
      </c>
      <c r="BG12" s="209">
        <v>0.24485999999999999</v>
      </c>
      <c r="BH12" s="209">
        <v>0.24485999999999999</v>
      </c>
      <c r="BI12" s="209">
        <v>0.24485999999999999</v>
      </c>
      <c r="BJ12" s="209">
        <v>0.24485999999999999</v>
      </c>
      <c r="BK12" s="209">
        <v>0.24485999999999999</v>
      </c>
      <c r="BL12" s="209">
        <v>0.24485999999999999</v>
      </c>
      <c r="BM12" s="209">
        <v>0.24485999999999999</v>
      </c>
      <c r="BN12" s="209">
        <v>0.24485999999999999</v>
      </c>
      <c r="BO12" s="209">
        <v>0.24485999999999999</v>
      </c>
      <c r="BP12" s="209">
        <v>0.24485999999999999</v>
      </c>
      <c r="BQ12" s="209">
        <v>0.24485999999999999</v>
      </c>
      <c r="BR12" s="209">
        <v>0.24485999999999999</v>
      </c>
      <c r="BS12" s="209">
        <v>0.24485999999999999</v>
      </c>
      <c r="BT12" s="209">
        <v>0.24485999999999999</v>
      </c>
      <c r="BU12" s="209">
        <v>0.24485999999999999</v>
      </c>
      <c r="BV12" s="209">
        <v>0.24485999999999999</v>
      </c>
      <c r="BW12" s="209">
        <v>0.24485999999999999</v>
      </c>
      <c r="BX12" s="209">
        <v>0.24485999999999999</v>
      </c>
      <c r="BY12" s="209">
        <v>0.24485999999999999</v>
      </c>
      <c r="BZ12" s="209">
        <v>0.24485999999999999</v>
      </c>
      <c r="CA12" s="209">
        <v>0.24485999999999999</v>
      </c>
      <c r="CB12" s="209">
        <v>0.24485999999999999</v>
      </c>
      <c r="CC12" s="209">
        <v>0.24485999999999999</v>
      </c>
      <c r="CD12" s="210">
        <v>0.24485999999999999</v>
      </c>
    </row>
    <row r="13" spans="1:82" x14ac:dyDescent="0.25">
      <c r="A13" s="32" t="s">
        <v>38</v>
      </c>
      <c r="B13" s="209">
        <v>0.79042000000000001</v>
      </c>
      <c r="C13" s="209">
        <v>0.79042000000000001</v>
      </c>
      <c r="D13" s="209">
        <v>0.79042000000000001</v>
      </c>
      <c r="E13" s="209">
        <v>0.79042000000000001</v>
      </c>
      <c r="F13" s="209">
        <v>0.79042000000000001</v>
      </c>
      <c r="G13" s="209">
        <v>0.79042000000000001</v>
      </c>
      <c r="H13" s="209">
        <v>0.79042000000000001</v>
      </c>
      <c r="I13" s="209">
        <v>0.79042000000000001</v>
      </c>
      <c r="J13" s="209">
        <v>0.79042000000000001</v>
      </c>
      <c r="K13" s="209">
        <v>0.79042000000000001</v>
      </c>
      <c r="L13" s="209">
        <v>0.79042000000000001</v>
      </c>
      <c r="M13" s="209">
        <v>0.79042000000000001</v>
      </c>
      <c r="N13" s="209">
        <v>0.79042000000000001</v>
      </c>
      <c r="O13" s="209">
        <v>0.79042000000000001</v>
      </c>
      <c r="P13" s="209">
        <v>0.79042000000000001</v>
      </c>
      <c r="Q13" s="209">
        <v>0.79042000000000001</v>
      </c>
      <c r="R13" s="209">
        <v>0.79042000000000001</v>
      </c>
      <c r="S13" s="209">
        <v>0.79042000000000001</v>
      </c>
      <c r="T13" s="209">
        <v>0.79042000000000001</v>
      </c>
      <c r="U13" s="209">
        <v>0.79042000000000001</v>
      </c>
      <c r="V13" s="209">
        <v>0.79042000000000001</v>
      </c>
      <c r="W13" s="209">
        <v>0.79042000000000001</v>
      </c>
      <c r="X13" s="209">
        <v>0.79042000000000001</v>
      </c>
      <c r="Y13" s="209">
        <v>0.79042000000000001</v>
      </c>
      <c r="Z13" s="209">
        <v>0.79042000000000001</v>
      </c>
      <c r="AA13" s="209">
        <v>0.79042000000000001</v>
      </c>
      <c r="AB13" s="209">
        <v>0.79042000000000001</v>
      </c>
      <c r="AC13" s="209">
        <v>0.79042000000000001</v>
      </c>
      <c r="AD13" s="209">
        <v>0.79042000000000001</v>
      </c>
      <c r="AE13" s="209">
        <v>0.79042000000000001</v>
      </c>
      <c r="AF13" s="209">
        <v>0.79042000000000001</v>
      </c>
      <c r="AG13" s="209">
        <v>0.79042000000000001</v>
      </c>
      <c r="AH13" s="209">
        <v>0.79042000000000001</v>
      </c>
      <c r="AI13" s="209">
        <v>0.79042000000000001</v>
      </c>
      <c r="AJ13" s="209">
        <v>0.79042000000000001</v>
      </c>
      <c r="AK13" s="209">
        <v>0.79042000000000001</v>
      </c>
      <c r="AL13" s="209">
        <v>0.79042000000000001</v>
      </c>
      <c r="AM13" s="209">
        <v>0.79042000000000001</v>
      </c>
      <c r="AN13" s="209">
        <v>0.79042000000000001</v>
      </c>
      <c r="AO13" s="209">
        <v>0.79042000000000001</v>
      </c>
      <c r="AP13" s="209">
        <v>0.79042000000000001</v>
      </c>
      <c r="AQ13" s="209">
        <v>0.79042000000000001</v>
      </c>
      <c r="AR13" s="209">
        <v>0.79042000000000001</v>
      </c>
      <c r="AS13" s="209">
        <v>0.79042000000000001</v>
      </c>
      <c r="AT13" s="209">
        <v>0.79042000000000001</v>
      </c>
      <c r="AU13" s="209">
        <v>0.79042000000000001</v>
      </c>
      <c r="AV13" s="209">
        <v>0.79042000000000001</v>
      </c>
      <c r="AW13" s="209">
        <v>0.79042000000000001</v>
      </c>
      <c r="AX13" s="209">
        <v>0.79042000000000001</v>
      </c>
      <c r="AY13" s="209">
        <v>0.79042000000000001</v>
      </c>
      <c r="AZ13" s="209">
        <v>0.79042000000000001</v>
      </c>
      <c r="BA13" s="209">
        <v>0.79042000000000001</v>
      </c>
      <c r="BB13" s="209">
        <v>0.79042000000000001</v>
      </c>
      <c r="BC13" s="209">
        <v>0.79042000000000001</v>
      </c>
      <c r="BD13" s="209">
        <v>0.79042000000000001</v>
      </c>
      <c r="BE13" s="209">
        <v>0.79042000000000001</v>
      </c>
      <c r="BF13" s="209">
        <v>0.79042000000000001</v>
      </c>
      <c r="BG13" s="209">
        <v>0.79042000000000001</v>
      </c>
      <c r="BH13" s="209">
        <v>0.79042000000000001</v>
      </c>
      <c r="BI13" s="209">
        <v>0.79042000000000001</v>
      </c>
      <c r="BJ13" s="209">
        <v>0.79042000000000001</v>
      </c>
      <c r="BK13" s="209">
        <v>0.79042000000000001</v>
      </c>
      <c r="BL13" s="209">
        <v>0.79042000000000001</v>
      </c>
      <c r="BM13" s="209">
        <v>0.79042000000000001</v>
      </c>
      <c r="BN13" s="209">
        <v>0.79042000000000001</v>
      </c>
      <c r="BO13" s="209">
        <v>0.79042000000000001</v>
      </c>
      <c r="BP13" s="209">
        <v>0.79042000000000001</v>
      </c>
      <c r="BQ13" s="209">
        <v>0.79042000000000001</v>
      </c>
      <c r="BR13" s="209">
        <v>0.79042000000000001</v>
      </c>
      <c r="BS13" s="209">
        <v>0.79042000000000001</v>
      </c>
      <c r="BT13" s="209">
        <v>0.79042000000000001</v>
      </c>
      <c r="BU13" s="209">
        <v>0.79042000000000001</v>
      </c>
      <c r="BV13" s="209">
        <v>0.79042000000000001</v>
      </c>
      <c r="BW13" s="209">
        <v>0.79042000000000001</v>
      </c>
      <c r="BX13" s="209">
        <v>0.79042000000000001</v>
      </c>
      <c r="BY13" s="209">
        <v>0.79042000000000001</v>
      </c>
      <c r="BZ13" s="209">
        <v>0.79042000000000001</v>
      </c>
      <c r="CA13" s="209">
        <v>0.79042000000000001</v>
      </c>
      <c r="CB13" s="209">
        <v>0.79042000000000001</v>
      </c>
      <c r="CC13" s="209">
        <v>0.79042000000000001</v>
      </c>
      <c r="CD13" s="210">
        <v>0.79042000000000001</v>
      </c>
    </row>
    <row r="14" spans="1:82" x14ac:dyDescent="0.25">
      <c r="A14" s="32" t="s">
        <v>39</v>
      </c>
      <c r="B14" s="209">
        <v>1</v>
      </c>
      <c r="C14" s="209">
        <v>1</v>
      </c>
      <c r="D14" s="209">
        <v>1</v>
      </c>
      <c r="E14" s="209">
        <v>1</v>
      </c>
      <c r="F14" s="209">
        <v>1</v>
      </c>
      <c r="G14" s="209">
        <v>1</v>
      </c>
      <c r="H14" s="209">
        <v>1</v>
      </c>
      <c r="I14" s="209">
        <v>1</v>
      </c>
      <c r="J14" s="209">
        <v>1</v>
      </c>
      <c r="K14" s="209">
        <v>1</v>
      </c>
      <c r="L14" s="209">
        <v>1</v>
      </c>
      <c r="M14" s="209">
        <v>1</v>
      </c>
      <c r="N14" s="209">
        <v>1</v>
      </c>
      <c r="O14" s="209">
        <v>1</v>
      </c>
      <c r="P14" s="209">
        <v>1</v>
      </c>
      <c r="Q14" s="209">
        <v>1</v>
      </c>
      <c r="R14" s="209">
        <v>1</v>
      </c>
      <c r="S14" s="209">
        <v>1</v>
      </c>
      <c r="T14" s="209">
        <v>1</v>
      </c>
      <c r="U14" s="209">
        <v>1</v>
      </c>
      <c r="V14" s="209">
        <v>1</v>
      </c>
      <c r="W14" s="209">
        <v>1</v>
      </c>
      <c r="X14" s="209">
        <v>1</v>
      </c>
      <c r="Y14" s="209">
        <v>1</v>
      </c>
      <c r="Z14" s="209">
        <v>1</v>
      </c>
      <c r="AA14" s="209">
        <v>1</v>
      </c>
      <c r="AB14" s="209">
        <v>1</v>
      </c>
      <c r="AC14" s="209">
        <v>1</v>
      </c>
      <c r="AD14" s="209">
        <v>1</v>
      </c>
      <c r="AE14" s="209">
        <v>1</v>
      </c>
      <c r="AF14" s="209">
        <v>1</v>
      </c>
      <c r="AG14" s="209">
        <v>1</v>
      </c>
      <c r="AH14" s="209">
        <v>1</v>
      </c>
      <c r="AI14" s="209">
        <v>1</v>
      </c>
      <c r="AJ14" s="209">
        <v>1</v>
      </c>
      <c r="AK14" s="209">
        <v>1</v>
      </c>
      <c r="AL14" s="209">
        <v>1</v>
      </c>
      <c r="AM14" s="209">
        <v>1</v>
      </c>
      <c r="AN14" s="209">
        <v>1</v>
      </c>
      <c r="AO14" s="209">
        <v>1</v>
      </c>
      <c r="AP14" s="209">
        <v>1</v>
      </c>
      <c r="AQ14" s="209">
        <v>1</v>
      </c>
      <c r="AR14" s="209">
        <v>1</v>
      </c>
      <c r="AS14" s="209">
        <v>1</v>
      </c>
      <c r="AT14" s="209">
        <v>1</v>
      </c>
      <c r="AU14" s="209">
        <v>1</v>
      </c>
      <c r="AV14" s="209">
        <v>1</v>
      </c>
      <c r="AW14" s="209">
        <v>1</v>
      </c>
      <c r="AX14" s="209">
        <v>1</v>
      </c>
      <c r="AY14" s="209">
        <v>1</v>
      </c>
      <c r="AZ14" s="209">
        <v>1</v>
      </c>
      <c r="BA14" s="209">
        <v>1</v>
      </c>
      <c r="BB14" s="209">
        <v>1</v>
      </c>
      <c r="BC14" s="209">
        <v>1</v>
      </c>
      <c r="BD14" s="209">
        <v>1</v>
      </c>
      <c r="BE14" s="209">
        <v>1</v>
      </c>
      <c r="BF14" s="209">
        <v>1</v>
      </c>
      <c r="BG14" s="209">
        <v>1</v>
      </c>
      <c r="BH14" s="209">
        <v>1</v>
      </c>
      <c r="BI14" s="209">
        <v>1</v>
      </c>
      <c r="BJ14" s="209">
        <v>1</v>
      </c>
      <c r="BK14" s="209">
        <v>1</v>
      </c>
      <c r="BL14" s="209">
        <v>1</v>
      </c>
      <c r="BM14" s="209">
        <v>1</v>
      </c>
      <c r="BN14" s="209">
        <v>1</v>
      </c>
      <c r="BO14" s="209">
        <v>1</v>
      </c>
      <c r="BP14" s="209">
        <v>1</v>
      </c>
      <c r="BQ14" s="209">
        <v>1</v>
      </c>
      <c r="BR14" s="209">
        <v>1</v>
      </c>
      <c r="BS14" s="209">
        <v>1</v>
      </c>
      <c r="BT14" s="209">
        <v>1</v>
      </c>
      <c r="BU14" s="209">
        <v>1</v>
      </c>
      <c r="BV14" s="209">
        <v>1</v>
      </c>
      <c r="BW14" s="209">
        <v>1</v>
      </c>
      <c r="BX14" s="209">
        <v>1</v>
      </c>
      <c r="BY14" s="209">
        <v>1</v>
      </c>
      <c r="BZ14" s="209">
        <v>1</v>
      </c>
      <c r="CA14" s="209">
        <v>1</v>
      </c>
      <c r="CB14" s="209">
        <v>1</v>
      </c>
      <c r="CC14" s="209">
        <v>1</v>
      </c>
      <c r="CD14" s="210">
        <v>1</v>
      </c>
    </row>
    <row r="15" spans="1:82" x14ac:dyDescent="0.25">
      <c r="A15" s="32" t="s">
        <v>40</v>
      </c>
      <c r="B15" s="209">
        <v>0.98938999999999999</v>
      </c>
      <c r="C15" s="209">
        <v>0.98938999999999999</v>
      </c>
      <c r="D15" s="209">
        <v>0.98938999999999999</v>
      </c>
      <c r="E15" s="209">
        <v>0.98938999999999999</v>
      </c>
      <c r="F15" s="209">
        <v>0.98938999999999999</v>
      </c>
      <c r="G15" s="209">
        <v>0.98938999999999999</v>
      </c>
      <c r="H15" s="209">
        <v>0.98938999999999999</v>
      </c>
      <c r="I15" s="209">
        <v>0.98938999999999999</v>
      </c>
      <c r="J15" s="209">
        <v>0.98938999999999999</v>
      </c>
      <c r="K15" s="209">
        <v>0.98938999999999999</v>
      </c>
      <c r="L15" s="209">
        <v>0.98938999999999999</v>
      </c>
      <c r="M15" s="209">
        <v>0.98938999999999999</v>
      </c>
      <c r="N15" s="209">
        <v>0.98938999999999999</v>
      </c>
      <c r="O15" s="209">
        <v>0.98938999999999999</v>
      </c>
      <c r="P15" s="209">
        <v>0.98938999999999999</v>
      </c>
      <c r="Q15" s="209">
        <v>0.98938999999999999</v>
      </c>
      <c r="R15" s="209">
        <v>0.98938999999999999</v>
      </c>
      <c r="S15" s="209">
        <v>0.98938999999999999</v>
      </c>
      <c r="T15" s="209">
        <v>0.98938999999999999</v>
      </c>
      <c r="U15" s="209">
        <v>0.98938999999999999</v>
      </c>
      <c r="V15" s="209">
        <v>0.98938999999999999</v>
      </c>
      <c r="W15" s="209">
        <v>0.98938999999999999</v>
      </c>
      <c r="X15" s="209">
        <v>0.98938999999999999</v>
      </c>
      <c r="Y15" s="209">
        <v>0.98938999999999999</v>
      </c>
      <c r="Z15" s="209">
        <v>0.98938999999999999</v>
      </c>
      <c r="AA15" s="209">
        <v>0.98938999999999999</v>
      </c>
      <c r="AB15" s="209">
        <v>0.98938999999999999</v>
      </c>
      <c r="AC15" s="209">
        <v>0.98938999999999999</v>
      </c>
      <c r="AD15" s="209">
        <v>0.98938999999999999</v>
      </c>
      <c r="AE15" s="209">
        <v>0.98938999999999999</v>
      </c>
      <c r="AF15" s="209">
        <v>0.98938999999999999</v>
      </c>
      <c r="AG15" s="209">
        <v>0.98938999999999999</v>
      </c>
      <c r="AH15" s="209">
        <v>0.98938999999999999</v>
      </c>
      <c r="AI15" s="209">
        <v>0.98938999999999999</v>
      </c>
      <c r="AJ15" s="209">
        <v>0.98938999999999999</v>
      </c>
      <c r="AK15" s="209">
        <v>0.98938999999999999</v>
      </c>
      <c r="AL15" s="209">
        <v>0.98938999999999999</v>
      </c>
      <c r="AM15" s="209">
        <v>0.98938999999999999</v>
      </c>
      <c r="AN15" s="209">
        <v>0.98938999999999999</v>
      </c>
      <c r="AO15" s="209">
        <v>0.98938999999999999</v>
      </c>
      <c r="AP15" s="209">
        <v>0.98938999999999999</v>
      </c>
      <c r="AQ15" s="209">
        <v>0.98938999999999999</v>
      </c>
      <c r="AR15" s="209">
        <v>0.98938999999999999</v>
      </c>
      <c r="AS15" s="209">
        <v>0.98938999999999999</v>
      </c>
      <c r="AT15" s="209">
        <v>0.98938999999999999</v>
      </c>
      <c r="AU15" s="209">
        <v>0.98938999999999999</v>
      </c>
      <c r="AV15" s="209">
        <v>0.98938999999999999</v>
      </c>
      <c r="AW15" s="209">
        <v>0.98938999999999999</v>
      </c>
      <c r="AX15" s="209">
        <v>0.98938999999999999</v>
      </c>
      <c r="AY15" s="209">
        <v>0.98938999999999999</v>
      </c>
      <c r="AZ15" s="209">
        <v>0.98938999999999999</v>
      </c>
      <c r="BA15" s="209">
        <v>0.98938999999999999</v>
      </c>
      <c r="BB15" s="209">
        <v>0.98938999999999999</v>
      </c>
      <c r="BC15" s="209">
        <v>0.98938999999999999</v>
      </c>
      <c r="BD15" s="209">
        <v>0.98938999999999999</v>
      </c>
      <c r="BE15" s="209">
        <v>0.98938999999999999</v>
      </c>
      <c r="BF15" s="209">
        <v>0.98938999999999999</v>
      </c>
      <c r="BG15" s="209">
        <v>0.98938999999999999</v>
      </c>
      <c r="BH15" s="209">
        <v>0.98938999999999999</v>
      </c>
      <c r="BI15" s="209">
        <v>0.98938999999999999</v>
      </c>
      <c r="BJ15" s="209">
        <v>0.98938999999999999</v>
      </c>
      <c r="BK15" s="209">
        <v>0.98938999999999999</v>
      </c>
      <c r="BL15" s="209">
        <v>0.98938999999999999</v>
      </c>
      <c r="BM15" s="209">
        <v>0.98938999999999999</v>
      </c>
      <c r="BN15" s="209">
        <v>0.98938999999999999</v>
      </c>
      <c r="BO15" s="209">
        <v>0.98938999999999999</v>
      </c>
      <c r="BP15" s="209">
        <v>0.98938999999999999</v>
      </c>
      <c r="BQ15" s="209">
        <v>0.98938999999999999</v>
      </c>
      <c r="BR15" s="209">
        <v>0.98938999999999999</v>
      </c>
      <c r="BS15" s="209">
        <v>0.98938999999999999</v>
      </c>
      <c r="BT15" s="209">
        <v>0.98938999999999999</v>
      </c>
      <c r="BU15" s="209">
        <v>0.98938999999999999</v>
      </c>
      <c r="BV15" s="209">
        <v>0.98938999999999999</v>
      </c>
      <c r="BW15" s="209">
        <v>0.98938999999999999</v>
      </c>
      <c r="BX15" s="209">
        <v>0.98938999999999999</v>
      </c>
      <c r="BY15" s="209">
        <v>0.98938999999999999</v>
      </c>
      <c r="BZ15" s="209">
        <v>0.98938999999999999</v>
      </c>
      <c r="CA15" s="209">
        <v>0.98938999999999999</v>
      </c>
      <c r="CB15" s="209">
        <v>0.98938999999999999</v>
      </c>
      <c r="CC15" s="209">
        <v>0.98938999999999999</v>
      </c>
      <c r="CD15" s="210">
        <v>0.98938999999999999</v>
      </c>
    </row>
    <row r="16" spans="1:82" x14ac:dyDescent="0.25">
      <c r="A16" s="32" t="s">
        <v>41</v>
      </c>
      <c r="B16" s="209">
        <v>0.85431999999999997</v>
      </c>
      <c r="C16" s="209">
        <v>0.85431999999999997</v>
      </c>
      <c r="D16" s="209">
        <v>0.85431999999999997</v>
      </c>
      <c r="E16" s="209">
        <v>0.85431999999999997</v>
      </c>
      <c r="F16" s="209">
        <v>0.85431999999999997</v>
      </c>
      <c r="G16" s="209">
        <v>0.85431999999999997</v>
      </c>
      <c r="H16" s="209">
        <v>0.85431999999999997</v>
      </c>
      <c r="I16" s="209">
        <v>0.85431999999999997</v>
      </c>
      <c r="J16" s="209">
        <v>0.85431999999999997</v>
      </c>
      <c r="K16" s="209">
        <v>0.85431999999999997</v>
      </c>
      <c r="L16" s="209">
        <v>0.85431999999999997</v>
      </c>
      <c r="M16" s="209">
        <v>0.85431999999999997</v>
      </c>
      <c r="N16" s="209">
        <v>0.85431999999999997</v>
      </c>
      <c r="O16" s="209">
        <v>0.85431999999999997</v>
      </c>
      <c r="P16" s="209">
        <v>0.85431999999999997</v>
      </c>
      <c r="Q16" s="209">
        <v>0.85431999999999997</v>
      </c>
      <c r="R16" s="209">
        <v>0.85431999999999997</v>
      </c>
      <c r="S16" s="209">
        <v>0.85431999999999997</v>
      </c>
      <c r="T16" s="209">
        <v>0.85431999999999997</v>
      </c>
      <c r="U16" s="209">
        <v>0.85431999999999997</v>
      </c>
      <c r="V16" s="209">
        <v>0.85431999999999997</v>
      </c>
      <c r="W16" s="209">
        <v>0.85431999999999997</v>
      </c>
      <c r="X16" s="209">
        <v>0.85431999999999997</v>
      </c>
      <c r="Y16" s="209">
        <v>0.85431999999999997</v>
      </c>
      <c r="Z16" s="209">
        <v>0.85431999999999997</v>
      </c>
      <c r="AA16" s="209">
        <v>0.85431999999999997</v>
      </c>
      <c r="AB16" s="209">
        <v>0.85431999999999997</v>
      </c>
      <c r="AC16" s="209">
        <v>0.85431999999999997</v>
      </c>
      <c r="AD16" s="209">
        <v>0.85431999999999997</v>
      </c>
      <c r="AE16" s="209">
        <v>0.85431999999999997</v>
      </c>
      <c r="AF16" s="209">
        <v>0.85431999999999997</v>
      </c>
      <c r="AG16" s="209">
        <v>0.85431999999999997</v>
      </c>
      <c r="AH16" s="209">
        <v>0.85431999999999997</v>
      </c>
      <c r="AI16" s="209">
        <v>0.85431999999999997</v>
      </c>
      <c r="AJ16" s="209">
        <v>0.85431999999999997</v>
      </c>
      <c r="AK16" s="209">
        <v>0.85431999999999997</v>
      </c>
      <c r="AL16" s="209">
        <v>0.85431999999999997</v>
      </c>
      <c r="AM16" s="209">
        <v>0.85431999999999997</v>
      </c>
      <c r="AN16" s="209">
        <v>0.85431999999999997</v>
      </c>
      <c r="AO16" s="209">
        <v>0.85431999999999997</v>
      </c>
      <c r="AP16" s="209">
        <v>0.85431999999999997</v>
      </c>
      <c r="AQ16" s="209">
        <v>0.85431999999999997</v>
      </c>
      <c r="AR16" s="209">
        <v>0.85431999999999997</v>
      </c>
      <c r="AS16" s="209">
        <v>0.85431999999999997</v>
      </c>
      <c r="AT16" s="209">
        <v>0.85431999999999997</v>
      </c>
      <c r="AU16" s="209">
        <v>0.85431999999999997</v>
      </c>
      <c r="AV16" s="209">
        <v>0.85431999999999997</v>
      </c>
      <c r="AW16" s="209">
        <v>0.85431999999999997</v>
      </c>
      <c r="AX16" s="209">
        <v>0.85431999999999997</v>
      </c>
      <c r="AY16" s="209">
        <v>0.85431999999999997</v>
      </c>
      <c r="AZ16" s="209">
        <v>0.85431999999999997</v>
      </c>
      <c r="BA16" s="209">
        <v>0.85431999999999997</v>
      </c>
      <c r="BB16" s="209">
        <v>0.85431999999999997</v>
      </c>
      <c r="BC16" s="209">
        <v>0.85431999999999997</v>
      </c>
      <c r="BD16" s="209">
        <v>0.85431999999999997</v>
      </c>
      <c r="BE16" s="209">
        <v>0.85431999999999997</v>
      </c>
      <c r="BF16" s="209">
        <v>0.85431999999999997</v>
      </c>
      <c r="BG16" s="209">
        <v>0.85431999999999997</v>
      </c>
      <c r="BH16" s="209">
        <v>0.85431999999999997</v>
      </c>
      <c r="BI16" s="209">
        <v>0.85431999999999997</v>
      </c>
      <c r="BJ16" s="209">
        <v>0.85431999999999997</v>
      </c>
      <c r="BK16" s="209">
        <v>0.85431999999999997</v>
      </c>
      <c r="BL16" s="209">
        <v>0.85431999999999997</v>
      </c>
      <c r="BM16" s="209">
        <v>0.85431999999999997</v>
      </c>
      <c r="BN16" s="209">
        <v>0.85431999999999997</v>
      </c>
      <c r="BO16" s="209">
        <v>0.85431999999999997</v>
      </c>
      <c r="BP16" s="209">
        <v>0.85431999999999997</v>
      </c>
      <c r="BQ16" s="209">
        <v>0.85431999999999997</v>
      </c>
      <c r="BR16" s="209">
        <v>0.85431999999999997</v>
      </c>
      <c r="BS16" s="209">
        <v>0.85431999999999997</v>
      </c>
      <c r="BT16" s="209">
        <v>0.85431999999999997</v>
      </c>
      <c r="BU16" s="209">
        <v>0.85431999999999997</v>
      </c>
      <c r="BV16" s="209">
        <v>0.85431999999999997</v>
      </c>
      <c r="BW16" s="209">
        <v>0.85431999999999997</v>
      </c>
      <c r="BX16" s="209">
        <v>0.85431999999999997</v>
      </c>
      <c r="BY16" s="209">
        <v>0.85431999999999997</v>
      </c>
      <c r="BZ16" s="209">
        <v>0.85431999999999997</v>
      </c>
      <c r="CA16" s="209">
        <v>0.85431999999999997</v>
      </c>
      <c r="CB16" s="209">
        <v>0.85431999999999997</v>
      </c>
      <c r="CC16" s="209">
        <v>0.85431999999999997</v>
      </c>
      <c r="CD16" s="210">
        <v>0.85431999999999997</v>
      </c>
    </row>
    <row r="17" spans="1:82" x14ac:dyDescent="0.25">
      <c r="A17" s="32" t="s">
        <v>42</v>
      </c>
      <c r="B17" s="209">
        <v>0.67047999999999996</v>
      </c>
      <c r="C17" s="209">
        <v>0.67047999999999996</v>
      </c>
      <c r="D17" s="209">
        <v>0.67047999999999996</v>
      </c>
      <c r="E17" s="209">
        <v>0.67047999999999996</v>
      </c>
      <c r="F17" s="209">
        <v>0.67047999999999996</v>
      </c>
      <c r="G17" s="209">
        <v>0.67047999999999996</v>
      </c>
      <c r="H17" s="209">
        <v>0.67047999999999996</v>
      </c>
      <c r="I17" s="209">
        <v>0.67047999999999996</v>
      </c>
      <c r="J17" s="209">
        <v>0.67047999999999996</v>
      </c>
      <c r="K17" s="209">
        <v>0.67047999999999996</v>
      </c>
      <c r="L17" s="209">
        <v>0.67047999999999996</v>
      </c>
      <c r="M17" s="209">
        <v>0.67047999999999996</v>
      </c>
      <c r="N17" s="209">
        <v>0.67047999999999996</v>
      </c>
      <c r="O17" s="209">
        <v>0.67047999999999996</v>
      </c>
      <c r="P17" s="209">
        <v>0.67047999999999996</v>
      </c>
      <c r="Q17" s="209">
        <v>0.67047999999999996</v>
      </c>
      <c r="R17" s="209">
        <v>0.67047999999999996</v>
      </c>
      <c r="S17" s="209">
        <v>0.67047999999999996</v>
      </c>
      <c r="T17" s="209">
        <v>0.67047999999999996</v>
      </c>
      <c r="U17" s="209">
        <v>0.67047999999999996</v>
      </c>
      <c r="V17" s="209">
        <v>0.67047999999999996</v>
      </c>
      <c r="W17" s="209">
        <v>0.67047999999999996</v>
      </c>
      <c r="X17" s="209">
        <v>0.67047999999999996</v>
      </c>
      <c r="Y17" s="209">
        <v>0.67047999999999996</v>
      </c>
      <c r="Z17" s="209">
        <v>0.67047999999999996</v>
      </c>
      <c r="AA17" s="209">
        <v>0.67047999999999996</v>
      </c>
      <c r="AB17" s="209">
        <v>0.67047999999999996</v>
      </c>
      <c r="AC17" s="209">
        <v>0.67047999999999996</v>
      </c>
      <c r="AD17" s="209">
        <v>0.67047999999999996</v>
      </c>
      <c r="AE17" s="209">
        <v>0.67047999999999996</v>
      </c>
      <c r="AF17" s="209">
        <v>0.67047999999999996</v>
      </c>
      <c r="AG17" s="209">
        <v>0.67047999999999996</v>
      </c>
      <c r="AH17" s="209">
        <v>0.67047999999999996</v>
      </c>
      <c r="AI17" s="209">
        <v>0.67047999999999996</v>
      </c>
      <c r="AJ17" s="209">
        <v>0.67047999999999996</v>
      </c>
      <c r="AK17" s="209">
        <v>0.67047999999999996</v>
      </c>
      <c r="AL17" s="209">
        <v>0.67047999999999996</v>
      </c>
      <c r="AM17" s="209">
        <v>0.67047999999999996</v>
      </c>
      <c r="AN17" s="209">
        <v>0.67047999999999996</v>
      </c>
      <c r="AO17" s="209">
        <v>0.67047999999999996</v>
      </c>
      <c r="AP17" s="209">
        <v>0.67047999999999996</v>
      </c>
      <c r="AQ17" s="209">
        <v>0.67047999999999996</v>
      </c>
      <c r="AR17" s="209">
        <v>0.67047999999999996</v>
      </c>
      <c r="AS17" s="209">
        <v>0.67047999999999996</v>
      </c>
      <c r="AT17" s="209">
        <v>0.67047999999999996</v>
      </c>
      <c r="AU17" s="209">
        <v>0.67047999999999996</v>
      </c>
      <c r="AV17" s="209">
        <v>0.67047999999999996</v>
      </c>
      <c r="AW17" s="209">
        <v>0.67047999999999996</v>
      </c>
      <c r="AX17" s="209">
        <v>0.67047999999999996</v>
      </c>
      <c r="AY17" s="209">
        <v>0.67047999999999996</v>
      </c>
      <c r="AZ17" s="209">
        <v>0.67047999999999996</v>
      </c>
      <c r="BA17" s="209">
        <v>0.67047999999999996</v>
      </c>
      <c r="BB17" s="209">
        <v>0.67047999999999996</v>
      </c>
      <c r="BC17" s="209">
        <v>0.67047999999999996</v>
      </c>
      <c r="BD17" s="209">
        <v>0.67047999999999996</v>
      </c>
      <c r="BE17" s="209">
        <v>0.67047999999999996</v>
      </c>
      <c r="BF17" s="209">
        <v>0.67047999999999996</v>
      </c>
      <c r="BG17" s="209">
        <v>0.67047999999999996</v>
      </c>
      <c r="BH17" s="209">
        <v>0.67047999999999996</v>
      </c>
      <c r="BI17" s="209">
        <v>0.67047999999999996</v>
      </c>
      <c r="BJ17" s="209">
        <v>0.67047999999999996</v>
      </c>
      <c r="BK17" s="209">
        <v>0.67047999999999996</v>
      </c>
      <c r="BL17" s="209">
        <v>0.67047999999999996</v>
      </c>
      <c r="BM17" s="209">
        <v>0.67047999999999996</v>
      </c>
      <c r="BN17" s="209">
        <v>0.67047999999999996</v>
      </c>
      <c r="BO17" s="209">
        <v>0.67047999999999996</v>
      </c>
      <c r="BP17" s="209">
        <v>0.67047999999999996</v>
      </c>
      <c r="BQ17" s="209">
        <v>0.67047999999999996</v>
      </c>
      <c r="BR17" s="209">
        <v>0.67047999999999996</v>
      </c>
      <c r="BS17" s="209">
        <v>0.67047999999999996</v>
      </c>
      <c r="BT17" s="209">
        <v>0.67047999999999996</v>
      </c>
      <c r="BU17" s="209">
        <v>0.67047999999999996</v>
      </c>
      <c r="BV17" s="209">
        <v>0.67047999999999996</v>
      </c>
      <c r="BW17" s="209">
        <v>0.67047999999999996</v>
      </c>
      <c r="BX17" s="209">
        <v>0.67047999999999996</v>
      </c>
      <c r="BY17" s="209">
        <v>0.67047999999999996</v>
      </c>
      <c r="BZ17" s="209">
        <v>0.67047999999999996</v>
      </c>
      <c r="CA17" s="209">
        <v>0.67047999999999996</v>
      </c>
      <c r="CB17" s="209">
        <v>0.67047999999999996</v>
      </c>
      <c r="CC17" s="209">
        <v>0.67047999999999996</v>
      </c>
      <c r="CD17" s="210">
        <v>0.67047999999999996</v>
      </c>
    </row>
    <row r="18" spans="1:82" x14ac:dyDescent="0.25">
      <c r="A18" s="32" t="s">
        <v>43</v>
      </c>
      <c r="B18" s="209">
        <v>0.49351</v>
      </c>
      <c r="C18" s="209">
        <v>0.49351</v>
      </c>
      <c r="D18" s="209">
        <v>0.49351</v>
      </c>
      <c r="E18" s="209">
        <v>0.49351</v>
      </c>
      <c r="F18" s="209">
        <v>0.49351</v>
      </c>
      <c r="G18" s="209">
        <v>0.49351</v>
      </c>
      <c r="H18" s="209">
        <v>0.49351</v>
      </c>
      <c r="I18" s="209">
        <v>0.49351</v>
      </c>
      <c r="J18" s="209">
        <v>0.49351</v>
      </c>
      <c r="K18" s="209">
        <v>0.49351</v>
      </c>
      <c r="L18" s="209">
        <v>0.49351</v>
      </c>
      <c r="M18" s="209">
        <v>0.49351</v>
      </c>
      <c r="N18" s="209">
        <v>0.49351</v>
      </c>
      <c r="O18" s="209">
        <v>0.49351</v>
      </c>
      <c r="P18" s="209">
        <v>0.49351</v>
      </c>
      <c r="Q18" s="209">
        <v>0.49351</v>
      </c>
      <c r="R18" s="209">
        <v>0.49351</v>
      </c>
      <c r="S18" s="209">
        <v>0.49351</v>
      </c>
      <c r="T18" s="209">
        <v>0.49351</v>
      </c>
      <c r="U18" s="209">
        <v>0.49351</v>
      </c>
      <c r="V18" s="209">
        <v>0.49351</v>
      </c>
      <c r="W18" s="209">
        <v>0.49351</v>
      </c>
      <c r="X18" s="209">
        <v>0.49351</v>
      </c>
      <c r="Y18" s="209">
        <v>0.49351</v>
      </c>
      <c r="Z18" s="209">
        <v>0.49351</v>
      </c>
      <c r="AA18" s="209">
        <v>0.49351</v>
      </c>
      <c r="AB18" s="209">
        <v>0.49351</v>
      </c>
      <c r="AC18" s="209">
        <v>0.49351</v>
      </c>
      <c r="AD18" s="209">
        <v>0.49351</v>
      </c>
      <c r="AE18" s="209">
        <v>0.49351</v>
      </c>
      <c r="AF18" s="209">
        <v>0.49351</v>
      </c>
      <c r="AG18" s="209">
        <v>0.49351</v>
      </c>
      <c r="AH18" s="209">
        <v>0.49351</v>
      </c>
      <c r="AI18" s="209">
        <v>0.49351</v>
      </c>
      <c r="AJ18" s="209">
        <v>0.49351</v>
      </c>
      <c r="AK18" s="209">
        <v>0.49351</v>
      </c>
      <c r="AL18" s="209">
        <v>0.49351</v>
      </c>
      <c r="AM18" s="209">
        <v>0.49351</v>
      </c>
      <c r="AN18" s="209">
        <v>0.49351</v>
      </c>
      <c r="AO18" s="209">
        <v>0.49351</v>
      </c>
      <c r="AP18" s="209">
        <v>0.49351</v>
      </c>
      <c r="AQ18" s="209">
        <v>0.49351</v>
      </c>
      <c r="AR18" s="209">
        <v>0.49351</v>
      </c>
      <c r="AS18" s="209">
        <v>0.49351</v>
      </c>
      <c r="AT18" s="209">
        <v>0.49351</v>
      </c>
      <c r="AU18" s="209">
        <v>0.49351</v>
      </c>
      <c r="AV18" s="209">
        <v>0.49351</v>
      </c>
      <c r="AW18" s="209">
        <v>0.49351</v>
      </c>
      <c r="AX18" s="209">
        <v>0.49351</v>
      </c>
      <c r="AY18" s="209">
        <v>0.49351</v>
      </c>
      <c r="AZ18" s="209">
        <v>0.49351</v>
      </c>
      <c r="BA18" s="209">
        <v>0.49351</v>
      </c>
      <c r="BB18" s="209">
        <v>0.49351</v>
      </c>
      <c r="BC18" s="209">
        <v>0.49351</v>
      </c>
      <c r="BD18" s="209">
        <v>0.49351</v>
      </c>
      <c r="BE18" s="209">
        <v>0.49351</v>
      </c>
      <c r="BF18" s="209">
        <v>0.49351</v>
      </c>
      <c r="BG18" s="209">
        <v>0.49351</v>
      </c>
      <c r="BH18" s="209">
        <v>0.49351</v>
      </c>
      <c r="BI18" s="209">
        <v>0.49351</v>
      </c>
      <c r="BJ18" s="209">
        <v>0.49351</v>
      </c>
      <c r="BK18" s="209">
        <v>0.49351</v>
      </c>
      <c r="BL18" s="209">
        <v>0.49351</v>
      </c>
      <c r="BM18" s="209">
        <v>0.49351</v>
      </c>
      <c r="BN18" s="209">
        <v>0.49351</v>
      </c>
      <c r="BO18" s="209">
        <v>0.49351</v>
      </c>
      <c r="BP18" s="209">
        <v>0.49351</v>
      </c>
      <c r="BQ18" s="209">
        <v>0.49351</v>
      </c>
      <c r="BR18" s="209">
        <v>0.49351</v>
      </c>
      <c r="BS18" s="209">
        <v>0.49351</v>
      </c>
      <c r="BT18" s="209">
        <v>0.49351</v>
      </c>
      <c r="BU18" s="209">
        <v>0.49351</v>
      </c>
      <c r="BV18" s="209">
        <v>0.49351</v>
      </c>
      <c r="BW18" s="209">
        <v>0.49351</v>
      </c>
      <c r="BX18" s="209">
        <v>0.49351</v>
      </c>
      <c r="BY18" s="209">
        <v>0.49351</v>
      </c>
      <c r="BZ18" s="209">
        <v>0.49351</v>
      </c>
      <c r="CA18" s="209">
        <v>0.49351</v>
      </c>
      <c r="CB18" s="209">
        <v>0.49351</v>
      </c>
      <c r="CC18" s="209">
        <v>0.49351</v>
      </c>
      <c r="CD18" s="210">
        <v>0.49351</v>
      </c>
    </row>
    <row r="19" spans="1:82" x14ac:dyDescent="0.25">
      <c r="A19" s="30" t="s">
        <v>44</v>
      </c>
      <c r="B19" s="209">
        <v>0.35898000000000002</v>
      </c>
      <c r="C19" s="209">
        <v>0.35898000000000002</v>
      </c>
      <c r="D19" s="209">
        <v>0.35898000000000002</v>
      </c>
      <c r="E19" s="209">
        <v>0.35898000000000002</v>
      </c>
      <c r="F19" s="209">
        <v>0.35898000000000002</v>
      </c>
      <c r="G19" s="209">
        <v>0.35898000000000002</v>
      </c>
      <c r="H19" s="209">
        <v>0.35898000000000002</v>
      </c>
      <c r="I19" s="209">
        <v>0.35898000000000002</v>
      </c>
      <c r="J19" s="209">
        <v>0.35898000000000002</v>
      </c>
      <c r="K19" s="209">
        <v>0.35898000000000002</v>
      </c>
      <c r="L19" s="209">
        <v>0.35898000000000002</v>
      </c>
      <c r="M19" s="209">
        <v>0.35898000000000002</v>
      </c>
      <c r="N19" s="209">
        <v>0.35898000000000002</v>
      </c>
      <c r="O19" s="209">
        <v>0.35898000000000002</v>
      </c>
      <c r="P19" s="209">
        <v>0.35898000000000002</v>
      </c>
      <c r="Q19" s="209">
        <v>0.35898000000000002</v>
      </c>
      <c r="R19" s="209">
        <v>0.35898000000000002</v>
      </c>
      <c r="S19" s="209">
        <v>0.35898000000000002</v>
      </c>
      <c r="T19" s="209">
        <v>0.35898000000000002</v>
      </c>
      <c r="U19" s="209">
        <v>0.35898000000000002</v>
      </c>
      <c r="V19" s="209">
        <v>0.35898000000000002</v>
      </c>
      <c r="W19" s="209">
        <v>0.35898000000000002</v>
      </c>
      <c r="X19" s="209">
        <v>0.35898000000000002</v>
      </c>
      <c r="Y19" s="209">
        <v>0.35898000000000002</v>
      </c>
      <c r="Z19" s="209">
        <v>0.35898000000000002</v>
      </c>
      <c r="AA19" s="209">
        <v>0.35898000000000002</v>
      </c>
      <c r="AB19" s="209">
        <v>0.35898000000000002</v>
      </c>
      <c r="AC19" s="209">
        <v>0.35898000000000002</v>
      </c>
      <c r="AD19" s="209">
        <v>0.35898000000000002</v>
      </c>
      <c r="AE19" s="209">
        <v>0.35898000000000002</v>
      </c>
      <c r="AF19" s="209">
        <v>0.35898000000000002</v>
      </c>
      <c r="AG19" s="209">
        <v>0.35898000000000002</v>
      </c>
      <c r="AH19" s="209">
        <v>0.35898000000000002</v>
      </c>
      <c r="AI19" s="209">
        <v>0.35898000000000002</v>
      </c>
      <c r="AJ19" s="209">
        <v>0.35898000000000002</v>
      </c>
      <c r="AK19" s="209">
        <v>0.35898000000000002</v>
      </c>
      <c r="AL19" s="209">
        <v>0.35898000000000002</v>
      </c>
      <c r="AM19" s="209">
        <v>0.35898000000000002</v>
      </c>
      <c r="AN19" s="209">
        <v>0.35898000000000002</v>
      </c>
      <c r="AO19" s="209">
        <v>0.35898000000000002</v>
      </c>
      <c r="AP19" s="209">
        <v>0.35898000000000002</v>
      </c>
      <c r="AQ19" s="209">
        <v>0.35898000000000002</v>
      </c>
      <c r="AR19" s="209">
        <v>0.35898000000000002</v>
      </c>
      <c r="AS19" s="209">
        <v>0.35898000000000002</v>
      </c>
      <c r="AT19" s="209">
        <v>0.35898000000000002</v>
      </c>
      <c r="AU19" s="209">
        <v>0.35898000000000002</v>
      </c>
      <c r="AV19" s="209">
        <v>0.35898000000000002</v>
      </c>
      <c r="AW19" s="209">
        <v>0.35898000000000002</v>
      </c>
      <c r="AX19" s="209">
        <v>0.35898000000000002</v>
      </c>
      <c r="AY19" s="209">
        <v>0.35898000000000002</v>
      </c>
      <c r="AZ19" s="209">
        <v>0.35898000000000002</v>
      </c>
      <c r="BA19" s="209">
        <v>0.35898000000000002</v>
      </c>
      <c r="BB19" s="209">
        <v>0.35898000000000002</v>
      </c>
      <c r="BC19" s="209">
        <v>0.35898000000000002</v>
      </c>
      <c r="BD19" s="209">
        <v>0.35898000000000002</v>
      </c>
      <c r="BE19" s="209">
        <v>0.35898000000000002</v>
      </c>
      <c r="BF19" s="209">
        <v>0.35898000000000002</v>
      </c>
      <c r="BG19" s="209">
        <v>0.35898000000000002</v>
      </c>
      <c r="BH19" s="209">
        <v>0.35898000000000002</v>
      </c>
      <c r="BI19" s="209">
        <v>0.35898000000000002</v>
      </c>
      <c r="BJ19" s="209">
        <v>0.35898000000000002</v>
      </c>
      <c r="BK19" s="209">
        <v>0.35898000000000002</v>
      </c>
      <c r="BL19" s="209">
        <v>0.35898000000000002</v>
      </c>
      <c r="BM19" s="209">
        <v>0.35898000000000002</v>
      </c>
      <c r="BN19" s="209">
        <v>0.35898000000000002</v>
      </c>
      <c r="BO19" s="209">
        <v>0.35898000000000002</v>
      </c>
      <c r="BP19" s="209">
        <v>0.35898000000000002</v>
      </c>
      <c r="BQ19" s="209">
        <v>0.35898000000000002</v>
      </c>
      <c r="BR19" s="209">
        <v>0.35898000000000002</v>
      </c>
      <c r="BS19" s="209">
        <v>0.35898000000000002</v>
      </c>
      <c r="BT19" s="209">
        <v>0.35898000000000002</v>
      </c>
      <c r="BU19" s="209">
        <v>0.35898000000000002</v>
      </c>
      <c r="BV19" s="209">
        <v>0.35898000000000002</v>
      </c>
      <c r="BW19" s="209">
        <v>0.35898000000000002</v>
      </c>
      <c r="BX19" s="209">
        <v>0.35898000000000002</v>
      </c>
      <c r="BY19" s="209">
        <v>0.35898000000000002</v>
      </c>
      <c r="BZ19" s="209">
        <v>0.35898000000000002</v>
      </c>
      <c r="CA19" s="209">
        <v>0.35898000000000002</v>
      </c>
      <c r="CB19" s="209">
        <v>0.35898000000000002</v>
      </c>
      <c r="CC19" s="209">
        <v>0.35898000000000002</v>
      </c>
      <c r="CD19" s="210">
        <v>0.35898000000000002</v>
      </c>
    </row>
    <row r="20" spans="1:82" x14ac:dyDescent="0.25">
      <c r="A20" s="30" t="s">
        <v>45</v>
      </c>
      <c r="B20" s="209">
        <v>0.28239999999999998</v>
      </c>
      <c r="C20" s="209">
        <v>0.28239999999999998</v>
      </c>
      <c r="D20" s="209">
        <v>0.28239999999999998</v>
      </c>
      <c r="E20" s="209">
        <v>0.28239999999999998</v>
      </c>
      <c r="F20" s="209">
        <v>0.28239999999999998</v>
      </c>
      <c r="G20" s="209">
        <v>0.28239999999999998</v>
      </c>
      <c r="H20" s="209">
        <v>0.28239999999999998</v>
      </c>
      <c r="I20" s="209">
        <v>0.28239999999999998</v>
      </c>
      <c r="J20" s="209">
        <v>0.28239999999999998</v>
      </c>
      <c r="K20" s="209">
        <v>0.28239999999999998</v>
      </c>
      <c r="L20" s="209">
        <v>0.28239999999999998</v>
      </c>
      <c r="M20" s="209">
        <v>0.28239999999999998</v>
      </c>
      <c r="N20" s="209">
        <v>0.28239999999999998</v>
      </c>
      <c r="O20" s="209">
        <v>0.28239999999999998</v>
      </c>
      <c r="P20" s="209">
        <v>0.28239999999999998</v>
      </c>
      <c r="Q20" s="209">
        <v>0.28239999999999998</v>
      </c>
      <c r="R20" s="209">
        <v>0.28239999999999998</v>
      </c>
      <c r="S20" s="209">
        <v>0.28239999999999998</v>
      </c>
      <c r="T20" s="209">
        <v>0.28239999999999998</v>
      </c>
      <c r="U20" s="209">
        <v>0.28239999999999998</v>
      </c>
      <c r="V20" s="209">
        <v>0.28239999999999998</v>
      </c>
      <c r="W20" s="209">
        <v>0.28239999999999998</v>
      </c>
      <c r="X20" s="209">
        <v>0.28239999999999998</v>
      </c>
      <c r="Y20" s="209">
        <v>0.28239999999999998</v>
      </c>
      <c r="Z20" s="209">
        <v>0.28239999999999998</v>
      </c>
      <c r="AA20" s="209">
        <v>0.28239999999999998</v>
      </c>
      <c r="AB20" s="209">
        <v>0.28239999999999998</v>
      </c>
      <c r="AC20" s="209">
        <v>0.28239999999999998</v>
      </c>
      <c r="AD20" s="209">
        <v>0.28239999999999998</v>
      </c>
      <c r="AE20" s="209">
        <v>0.28239999999999998</v>
      </c>
      <c r="AF20" s="209">
        <v>0.28239999999999998</v>
      </c>
      <c r="AG20" s="209">
        <v>0.28239999999999998</v>
      </c>
      <c r="AH20" s="209">
        <v>0.28239999999999998</v>
      </c>
      <c r="AI20" s="209">
        <v>0.28239999999999998</v>
      </c>
      <c r="AJ20" s="209">
        <v>0.28239999999999998</v>
      </c>
      <c r="AK20" s="209">
        <v>0.28239999999999998</v>
      </c>
      <c r="AL20" s="209">
        <v>0.28239999999999998</v>
      </c>
      <c r="AM20" s="209">
        <v>0.28239999999999998</v>
      </c>
      <c r="AN20" s="209">
        <v>0.28239999999999998</v>
      </c>
      <c r="AO20" s="209">
        <v>0.28239999999999998</v>
      </c>
      <c r="AP20" s="209">
        <v>0.28239999999999998</v>
      </c>
      <c r="AQ20" s="209">
        <v>0.28239999999999998</v>
      </c>
      <c r="AR20" s="209">
        <v>0.28239999999999998</v>
      </c>
      <c r="AS20" s="209">
        <v>0.28239999999999998</v>
      </c>
      <c r="AT20" s="209">
        <v>0.28239999999999998</v>
      </c>
      <c r="AU20" s="209">
        <v>0.28239999999999998</v>
      </c>
      <c r="AV20" s="209">
        <v>0.28239999999999998</v>
      </c>
      <c r="AW20" s="209">
        <v>0.28239999999999998</v>
      </c>
      <c r="AX20" s="209">
        <v>0.28239999999999998</v>
      </c>
      <c r="AY20" s="209">
        <v>0.28239999999999998</v>
      </c>
      <c r="AZ20" s="209">
        <v>0.28239999999999998</v>
      </c>
      <c r="BA20" s="209">
        <v>0.28239999999999998</v>
      </c>
      <c r="BB20" s="209">
        <v>0.28239999999999998</v>
      </c>
      <c r="BC20" s="209">
        <v>0.28239999999999998</v>
      </c>
      <c r="BD20" s="209">
        <v>0.28239999999999998</v>
      </c>
      <c r="BE20" s="209">
        <v>0.28239999999999998</v>
      </c>
      <c r="BF20" s="209">
        <v>0.28239999999999998</v>
      </c>
      <c r="BG20" s="209">
        <v>0.28239999999999998</v>
      </c>
      <c r="BH20" s="209">
        <v>0.28239999999999998</v>
      </c>
      <c r="BI20" s="209">
        <v>0.28239999999999998</v>
      </c>
      <c r="BJ20" s="209">
        <v>0.28239999999999998</v>
      </c>
      <c r="BK20" s="209">
        <v>0.28239999999999998</v>
      </c>
      <c r="BL20" s="209">
        <v>0.28239999999999998</v>
      </c>
      <c r="BM20" s="209">
        <v>0.28239999999999998</v>
      </c>
      <c r="BN20" s="209">
        <v>0.28239999999999998</v>
      </c>
      <c r="BO20" s="209">
        <v>0.28239999999999998</v>
      </c>
      <c r="BP20" s="209">
        <v>0.28239999999999998</v>
      </c>
      <c r="BQ20" s="209">
        <v>0.28239999999999998</v>
      </c>
      <c r="BR20" s="209">
        <v>0.28239999999999998</v>
      </c>
      <c r="BS20" s="209">
        <v>0.28239999999999998</v>
      </c>
      <c r="BT20" s="209">
        <v>0.28239999999999998</v>
      </c>
      <c r="BU20" s="209">
        <v>0.28239999999999998</v>
      </c>
      <c r="BV20" s="209">
        <v>0.28239999999999998</v>
      </c>
      <c r="BW20" s="209">
        <v>0.28239999999999998</v>
      </c>
      <c r="BX20" s="209">
        <v>0.28239999999999998</v>
      </c>
      <c r="BY20" s="209">
        <v>0.28239999999999998</v>
      </c>
      <c r="BZ20" s="209">
        <v>0.28239999999999998</v>
      </c>
      <c r="CA20" s="209">
        <v>0.28239999999999998</v>
      </c>
      <c r="CB20" s="209">
        <v>0.28239999999999998</v>
      </c>
      <c r="CC20" s="209">
        <v>0.28239999999999998</v>
      </c>
      <c r="CD20" s="210">
        <v>0.28239999999999998</v>
      </c>
    </row>
    <row r="21" spans="1:82" x14ac:dyDescent="0.25">
      <c r="A21" s="30" t="s">
        <v>46</v>
      </c>
      <c r="B21" s="209">
        <v>0.25924000000000003</v>
      </c>
      <c r="C21" s="209">
        <v>0.25924000000000003</v>
      </c>
      <c r="D21" s="209">
        <v>0.25924000000000003</v>
      </c>
      <c r="E21" s="209">
        <v>0.25924000000000003</v>
      </c>
      <c r="F21" s="209">
        <v>0.25924000000000003</v>
      </c>
      <c r="G21" s="209">
        <v>0.25924000000000003</v>
      </c>
      <c r="H21" s="209">
        <v>0.25924000000000003</v>
      </c>
      <c r="I21" s="209">
        <v>0.25924000000000003</v>
      </c>
      <c r="J21" s="209">
        <v>0.25924000000000003</v>
      </c>
      <c r="K21" s="209">
        <v>0.25924000000000003</v>
      </c>
      <c r="L21" s="209">
        <v>0.25924000000000003</v>
      </c>
      <c r="M21" s="209">
        <v>0.25924000000000003</v>
      </c>
      <c r="N21" s="209">
        <v>0.25924000000000003</v>
      </c>
      <c r="O21" s="209">
        <v>0.25924000000000003</v>
      </c>
      <c r="P21" s="209">
        <v>0.25924000000000003</v>
      </c>
      <c r="Q21" s="209">
        <v>0.25924000000000003</v>
      </c>
      <c r="R21" s="209">
        <v>0.25924000000000003</v>
      </c>
      <c r="S21" s="209">
        <v>0.25924000000000003</v>
      </c>
      <c r="T21" s="209">
        <v>0.25924000000000003</v>
      </c>
      <c r="U21" s="209">
        <v>0.25924000000000003</v>
      </c>
      <c r="V21" s="209">
        <v>0.25924000000000003</v>
      </c>
      <c r="W21" s="209">
        <v>0.25924000000000003</v>
      </c>
      <c r="X21" s="209">
        <v>0.25924000000000003</v>
      </c>
      <c r="Y21" s="209">
        <v>0.25924000000000003</v>
      </c>
      <c r="Z21" s="209">
        <v>0.25924000000000003</v>
      </c>
      <c r="AA21" s="209">
        <v>0.25924000000000003</v>
      </c>
      <c r="AB21" s="209">
        <v>0.25924000000000003</v>
      </c>
      <c r="AC21" s="209">
        <v>0.25924000000000003</v>
      </c>
      <c r="AD21" s="209">
        <v>0.25924000000000003</v>
      </c>
      <c r="AE21" s="209">
        <v>0.25924000000000003</v>
      </c>
      <c r="AF21" s="209">
        <v>0.25924000000000003</v>
      </c>
      <c r="AG21" s="209">
        <v>0.25924000000000003</v>
      </c>
      <c r="AH21" s="209">
        <v>0.25924000000000003</v>
      </c>
      <c r="AI21" s="209">
        <v>0.25924000000000003</v>
      </c>
      <c r="AJ21" s="209">
        <v>0.25924000000000003</v>
      </c>
      <c r="AK21" s="209">
        <v>0.25924000000000003</v>
      </c>
      <c r="AL21" s="209">
        <v>0.25924000000000003</v>
      </c>
      <c r="AM21" s="209">
        <v>0.25924000000000003</v>
      </c>
      <c r="AN21" s="209">
        <v>0.25924000000000003</v>
      </c>
      <c r="AO21" s="209">
        <v>0.25924000000000003</v>
      </c>
      <c r="AP21" s="209">
        <v>0.25924000000000003</v>
      </c>
      <c r="AQ21" s="209">
        <v>0.25924000000000003</v>
      </c>
      <c r="AR21" s="209">
        <v>0.25924000000000003</v>
      </c>
      <c r="AS21" s="209">
        <v>0.25924000000000003</v>
      </c>
      <c r="AT21" s="209">
        <v>0.25924000000000003</v>
      </c>
      <c r="AU21" s="209">
        <v>0.25924000000000003</v>
      </c>
      <c r="AV21" s="209">
        <v>0.25924000000000003</v>
      </c>
      <c r="AW21" s="209">
        <v>0.25924000000000003</v>
      </c>
      <c r="AX21" s="209">
        <v>0.25924000000000003</v>
      </c>
      <c r="AY21" s="209">
        <v>0.25924000000000003</v>
      </c>
      <c r="AZ21" s="209">
        <v>0.25924000000000003</v>
      </c>
      <c r="BA21" s="209">
        <v>0.25924000000000003</v>
      </c>
      <c r="BB21" s="209">
        <v>0.25924000000000003</v>
      </c>
      <c r="BC21" s="209">
        <v>0.25924000000000003</v>
      </c>
      <c r="BD21" s="209">
        <v>0.25924000000000003</v>
      </c>
      <c r="BE21" s="209">
        <v>0.25924000000000003</v>
      </c>
      <c r="BF21" s="209">
        <v>0.25924000000000003</v>
      </c>
      <c r="BG21" s="209">
        <v>0.25924000000000003</v>
      </c>
      <c r="BH21" s="209">
        <v>0.25924000000000003</v>
      </c>
      <c r="BI21" s="209">
        <v>0.25924000000000003</v>
      </c>
      <c r="BJ21" s="209">
        <v>0.25924000000000003</v>
      </c>
      <c r="BK21" s="209">
        <v>0.25924000000000003</v>
      </c>
      <c r="BL21" s="209">
        <v>0.25924000000000003</v>
      </c>
      <c r="BM21" s="209">
        <v>0.25924000000000003</v>
      </c>
      <c r="BN21" s="209">
        <v>0.25924000000000003</v>
      </c>
      <c r="BO21" s="209">
        <v>0.25924000000000003</v>
      </c>
      <c r="BP21" s="209">
        <v>0.25924000000000003</v>
      </c>
      <c r="BQ21" s="209">
        <v>0.25924000000000003</v>
      </c>
      <c r="BR21" s="209">
        <v>0.25924000000000003</v>
      </c>
      <c r="BS21" s="209">
        <v>0.25924000000000003</v>
      </c>
      <c r="BT21" s="209">
        <v>0.25924000000000003</v>
      </c>
      <c r="BU21" s="209">
        <v>0.25924000000000003</v>
      </c>
      <c r="BV21" s="209">
        <v>0.25924000000000003</v>
      </c>
      <c r="BW21" s="209">
        <v>0.25924000000000003</v>
      </c>
      <c r="BX21" s="209">
        <v>0.25924000000000003</v>
      </c>
      <c r="BY21" s="209">
        <v>0.25924000000000003</v>
      </c>
      <c r="BZ21" s="209">
        <v>0.25924000000000003</v>
      </c>
      <c r="CA21" s="209">
        <v>0.25924000000000003</v>
      </c>
      <c r="CB21" s="209">
        <v>0.25924000000000003</v>
      </c>
      <c r="CC21" s="209">
        <v>0.25924000000000003</v>
      </c>
      <c r="CD21" s="210">
        <v>0.25924000000000003</v>
      </c>
    </row>
    <row r="22" spans="1:82" x14ac:dyDescent="0.25">
      <c r="A22" s="30" t="s">
        <v>47</v>
      </c>
      <c r="B22" s="209">
        <v>0.26491999999999999</v>
      </c>
      <c r="C22" s="209">
        <v>0.26491999999999999</v>
      </c>
      <c r="D22" s="209">
        <v>0.26491999999999999</v>
      </c>
      <c r="E22" s="209">
        <v>0.26491999999999999</v>
      </c>
      <c r="F22" s="209">
        <v>0.26491999999999999</v>
      </c>
      <c r="G22" s="209">
        <v>0.26491999999999999</v>
      </c>
      <c r="H22" s="209">
        <v>0.26491999999999999</v>
      </c>
      <c r="I22" s="209">
        <v>0.26491999999999999</v>
      </c>
      <c r="J22" s="209">
        <v>0.26491999999999999</v>
      </c>
      <c r="K22" s="209">
        <v>0.26491999999999999</v>
      </c>
      <c r="L22" s="209">
        <v>0.26491999999999999</v>
      </c>
      <c r="M22" s="209">
        <v>0.26491999999999999</v>
      </c>
      <c r="N22" s="209">
        <v>0.26491999999999999</v>
      </c>
      <c r="O22" s="209">
        <v>0.26491999999999999</v>
      </c>
      <c r="P22" s="209">
        <v>0.26491999999999999</v>
      </c>
      <c r="Q22" s="209">
        <v>0.26491999999999999</v>
      </c>
      <c r="R22" s="209">
        <v>0.26491999999999999</v>
      </c>
      <c r="S22" s="209">
        <v>0.26491999999999999</v>
      </c>
      <c r="T22" s="209">
        <v>0.26491999999999999</v>
      </c>
      <c r="U22" s="209">
        <v>0.26491999999999999</v>
      </c>
      <c r="V22" s="209">
        <v>0.26491999999999999</v>
      </c>
      <c r="W22" s="209">
        <v>0.26491999999999999</v>
      </c>
      <c r="X22" s="209">
        <v>0.26491999999999999</v>
      </c>
      <c r="Y22" s="209">
        <v>0.26491999999999999</v>
      </c>
      <c r="Z22" s="209">
        <v>0.26491999999999999</v>
      </c>
      <c r="AA22" s="209">
        <v>0.26491999999999999</v>
      </c>
      <c r="AB22" s="209">
        <v>0.26491999999999999</v>
      </c>
      <c r="AC22" s="209">
        <v>0.26491999999999999</v>
      </c>
      <c r="AD22" s="209">
        <v>0.26491999999999999</v>
      </c>
      <c r="AE22" s="209">
        <v>0.26491999999999999</v>
      </c>
      <c r="AF22" s="209">
        <v>0.26491999999999999</v>
      </c>
      <c r="AG22" s="209">
        <v>0.26491999999999999</v>
      </c>
      <c r="AH22" s="209">
        <v>0.26491999999999999</v>
      </c>
      <c r="AI22" s="209">
        <v>0.26491999999999999</v>
      </c>
      <c r="AJ22" s="209">
        <v>0.26491999999999999</v>
      </c>
      <c r="AK22" s="209">
        <v>0.26491999999999999</v>
      </c>
      <c r="AL22" s="209">
        <v>0.26491999999999999</v>
      </c>
      <c r="AM22" s="209">
        <v>0.26491999999999999</v>
      </c>
      <c r="AN22" s="209">
        <v>0.26491999999999999</v>
      </c>
      <c r="AO22" s="209">
        <v>0.26491999999999999</v>
      </c>
      <c r="AP22" s="209">
        <v>0.26491999999999999</v>
      </c>
      <c r="AQ22" s="209">
        <v>0.26491999999999999</v>
      </c>
      <c r="AR22" s="209">
        <v>0.26491999999999999</v>
      </c>
      <c r="AS22" s="209">
        <v>0.26491999999999999</v>
      </c>
      <c r="AT22" s="209">
        <v>0.26491999999999999</v>
      </c>
      <c r="AU22" s="209">
        <v>0.26491999999999999</v>
      </c>
      <c r="AV22" s="209">
        <v>0.26491999999999999</v>
      </c>
      <c r="AW22" s="209">
        <v>0.26491999999999999</v>
      </c>
      <c r="AX22" s="209">
        <v>0.26491999999999999</v>
      </c>
      <c r="AY22" s="209">
        <v>0.26491999999999999</v>
      </c>
      <c r="AZ22" s="209">
        <v>0.26491999999999999</v>
      </c>
      <c r="BA22" s="209">
        <v>0.26491999999999999</v>
      </c>
      <c r="BB22" s="209">
        <v>0.26491999999999999</v>
      </c>
      <c r="BC22" s="209">
        <v>0.26491999999999999</v>
      </c>
      <c r="BD22" s="209">
        <v>0.26491999999999999</v>
      </c>
      <c r="BE22" s="209">
        <v>0.26491999999999999</v>
      </c>
      <c r="BF22" s="209">
        <v>0.26491999999999999</v>
      </c>
      <c r="BG22" s="209">
        <v>0.26491999999999999</v>
      </c>
      <c r="BH22" s="209">
        <v>0.26491999999999999</v>
      </c>
      <c r="BI22" s="209">
        <v>0.26491999999999999</v>
      </c>
      <c r="BJ22" s="209">
        <v>0.26491999999999999</v>
      </c>
      <c r="BK22" s="209">
        <v>0.26491999999999999</v>
      </c>
      <c r="BL22" s="209">
        <v>0.26491999999999999</v>
      </c>
      <c r="BM22" s="209">
        <v>0.26491999999999999</v>
      </c>
      <c r="BN22" s="209">
        <v>0.26491999999999999</v>
      </c>
      <c r="BO22" s="209">
        <v>0.26491999999999999</v>
      </c>
      <c r="BP22" s="209">
        <v>0.26491999999999999</v>
      </c>
      <c r="BQ22" s="209">
        <v>0.26491999999999999</v>
      </c>
      <c r="BR22" s="209">
        <v>0.26491999999999999</v>
      </c>
      <c r="BS22" s="209">
        <v>0.26491999999999999</v>
      </c>
      <c r="BT22" s="209">
        <v>0.26491999999999999</v>
      </c>
      <c r="BU22" s="209">
        <v>0.26491999999999999</v>
      </c>
      <c r="BV22" s="209">
        <v>0.26491999999999999</v>
      </c>
      <c r="BW22" s="209">
        <v>0.26491999999999999</v>
      </c>
      <c r="BX22" s="209">
        <v>0.26491999999999999</v>
      </c>
      <c r="BY22" s="209">
        <v>0.26491999999999999</v>
      </c>
      <c r="BZ22" s="209">
        <v>0.26491999999999999</v>
      </c>
      <c r="CA22" s="209">
        <v>0.26491999999999999</v>
      </c>
      <c r="CB22" s="209">
        <v>0.26491999999999999</v>
      </c>
      <c r="CC22" s="209">
        <v>0.26491999999999999</v>
      </c>
      <c r="CD22" s="210">
        <v>0.26491999999999999</v>
      </c>
    </row>
    <row r="23" spans="1:82" x14ac:dyDescent="0.25">
      <c r="A23" s="30" t="s">
        <v>48</v>
      </c>
      <c r="B23" s="209">
        <v>0.25479000000000002</v>
      </c>
      <c r="C23" s="209">
        <v>0.25479000000000002</v>
      </c>
      <c r="D23" s="209">
        <v>0.25479000000000002</v>
      </c>
      <c r="E23" s="209">
        <v>0.25479000000000002</v>
      </c>
      <c r="F23" s="209">
        <v>0.25479000000000002</v>
      </c>
      <c r="G23" s="209">
        <v>0.25479000000000002</v>
      </c>
      <c r="H23" s="209">
        <v>0.25479000000000002</v>
      </c>
      <c r="I23" s="209">
        <v>0.25479000000000002</v>
      </c>
      <c r="J23" s="209">
        <v>0.25479000000000002</v>
      </c>
      <c r="K23" s="209">
        <v>0.25479000000000002</v>
      </c>
      <c r="L23" s="209">
        <v>0.25479000000000002</v>
      </c>
      <c r="M23" s="209">
        <v>0.25479000000000002</v>
      </c>
      <c r="N23" s="209">
        <v>0.25479000000000002</v>
      </c>
      <c r="O23" s="209">
        <v>0.25479000000000002</v>
      </c>
      <c r="P23" s="209">
        <v>0.25479000000000002</v>
      </c>
      <c r="Q23" s="209">
        <v>0.25479000000000002</v>
      </c>
      <c r="R23" s="209">
        <v>0.25479000000000002</v>
      </c>
      <c r="S23" s="209">
        <v>0.25479000000000002</v>
      </c>
      <c r="T23" s="209">
        <v>0.25479000000000002</v>
      </c>
      <c r="U23" s="209">
        <v>0.25479000000000002</v>
      </c>
      <c r="V23" s="209">
        <v>0.25479000000000002</v>
      </c>
      <c r="W23" s="209">
        <v>0.25479000000000002</v>
      </c>
      <c r="X23" s="209">
        <v>0.25479000000000002</v>
      </c>
      <c r="Y23" s="209">
        <v>0.25479000000000002</v>
      </c>
      <c r="Z23" s="209">
        <v>0.25479000000000002</v>
      </c>
      <c r="AA23" s="209">
        <v>0.25479000000000002</v>
      </c>
      <c r="AB23" s="209">
        <v>0.25479000000000002</v>
      </c>
      <c r="AC23" s="209">
        <v>0.25479000000000002</v>
      </c>
      <c r="AD23" s="209">
        <v>0.25479000000000002</v>
      </c>
      <c r="AE23" s="209">
        <v>0.25479000000000002</v>
      </c>
      <c r="AF23" s="209">
        <v>0.25479000000000002</v>
      </c>
      <c r="AG23" s="209">
        <v>0.25479000000000002</v>
      </c>
      <c r="AH23" s="209">
        <v>0.25479000000000002</v>
      </c>
      <c r="AI23" s="209">
        <v>0.25479000000000002</v>
      </c>
      <c r="AJ23" s="209">
        <v>0.25479000000000002</v>
      </c>
      <c r="AK23" s="209">
        <v>0.25479000000000002</v>
      </c>
      <c r="AL23" s="209">
        <v>0.25479000000000002</v>
      </c>
      <c r="AM23" s="209">
        <v>0.25479000000000002</v>
      </c>
      <c r="AN23" s="209">
        <v>0.25479000000000002</v>
      </c>
      <c r="AO23" s="209">
        <v>0.25479000000000002</v>
      </c>
      <c r="AP23" s="209">
        <v>0.25479000000000002</v>
      </c>
      <c r="AQ23" s="209">
        <v>0.25479000000000002</v>
      </c>
      <c r="AR23" s="209">
        <v>0.25479000000000002</v>
      </c>
      <c r="AS23" s="209">
        <v>0.25479000000000002</v>
      </c>
      <c r="AT23" s="209">
        <v>0.25479000000000002</v>
      </c>
      <c r="AU23" s="209">
        <v>0.25479000000000002</v>
      </c>
      <c r="AV23" s="209">
        <v>0.25479000000000002</v>
      </c>
      <c r="AW23" s="209">
        <v>0.25479000000000002</v>
      </c>
      <c r="AX23" s="209">
        <v>0.25479000000000002</v>
      </c>
      <c r="AY23" s="209">
        <v>0.25479000000000002</v>
      </c>
      <c r="AZ23" s="209">
        <v>0.25479000000000002</v>
      </c>
      <c r="BA23" s="209">
        <v>0.25479000000000002</v>
      </c>
      <c r="BB23" s="209">
        <v>0.25479000000000002</v>
      </c>
      <c r="BC23" s="209">
        <v>0.25479000000000002</v>
      </c>
      <c r="BD23" s="209">
        <v>0.25479000000000002</v>
      </c>
      <c r="BE23" s="209">
        <v>0.25479000000000002</v>
      </c>
      <c r="BF23" s="209">
        <v>0.25479000000000002</v>
      </c>
      <c r="BG23" s="209">
        <v>0.25479000000000002</v>
      </c>
      <c r="BH23" s="209">
        <v>0.25479000000000002</v>
      </c>
      <c r="BI23" s="209">
        <v>0.25479000000000002</v>
      </c>
      <c r="BJ23" s="209">
        <v>0.25479000000000002</v>
      </c>
      <c r="BK23" s="209">
        <v>0.25479000000000002</v>
      </c>
      <c r="BL23" s="209">
        <v>0.25479000000000002</v>
      </c>
      <c r="BM23" s="209">
        <v>0.25479000000000002</v>
      </c>
      <c r="BN23" s="209">
        <v>0.25479000000000002</v>
      </c>
      <c r="BO23" s="209">
        <v>0.25479000000000002</v>
      </c>
      <c r="BP23" s="209">
        <v>0.25479000000000002</v>
      </c>
      <c r="BQ23" s="209">
        <v>0.25479000000000002</v>
      </c>
      <c r="BR23" s="209">
        <v>0.25479000000000002</v>
      </c>
      <c r="BS23" s="209">
        <v>0.25479000000000002</v>
      </c>
      <c r="BT23" s="209">
        <v>0.25479000000000002</v>
      </c>
      <c r="BU23" s="209">
        <v>0.25479000000000002</v>
      </c>
      <c r="BV23" s="209">
        <v>0.25479000000000002</v>
      </c>
      <c r="BW23" s="209">
        <v>0.25479000000000002</v>
      </c>
      <c r="BX23" s="209">
        <v>0.25479000000000002</v>
      </c>
      <c r="BY23" s="209">
        <v>0.25479000000000002</v>
      </c>
      <c r="BZ23" s="209">
        <v>0.25479000000000002</v>
      </c>
      <c r="CA23" s="209">
        <v>0.25479000000000002</v>
      </c>
      <c r="CB23" s="209">
        <v>0.25479000000000002</v>
      </c>
      <c r="CC23" s="209">
        <v>0.25479000000000002</v>
      </c>
      <c r="CD23" s="210">
        <v>0.25479000000000002</v>
      </c>
    </row>
    <row r="24" spans="1:82" x14ac:dyDescent="0.25">
      <c r="A24" s="30" t="s">
        <v>49</v>
      </c>
      <c r="B24" s="209">
        <v>0.16414000000000001</v>
      </c>
      <c r="C24" s="209">
        <v>0.16414000000000001</v>
      </c>
      <c r="D24" s="209">
        <v>0.16414000000000001</v>
      </c>
      <c r="E24" s="209">
        <v>0.16414000000000001</v>
      </c>
      <c r="F24" s="209">
        <v>0.16414000000000001</v>
      </c>
      <c r="G24" s="209">
        <v>0.16414000000000001</v>
      </c>
      <c r="H24" s="209">
        <v>0.16414000000000001</v>
      </c>
      <c r="I24" s="209">
        <v>0.16414000000000001</v>
      </c>
      <c r="J24" s="209">
        <v>0.16414000000000001</v>
      </c>
      <c r="K24" s="209">
        <v>0.16414000000000001</v>
      </c>
      <c r="L24" s="209">
        <v>0.16414000000000001</v>
      </c>
      <c r="M24" s="209">
        <v>0.16414000000000001</v>
      </c>
      <c r="N24" s="209">
        <v>0.16414000000000001</v>
      </c>
      <c r="O24" s="209">
        <v>0.16414000000000001</v>
      </c>
      <c r="P24" s="209">
        <v>0.16414000000000001</v>
      </c>
      <c r="Q24" s="209">
        <v>0.16414000000000001</v>
      </c>
      <c r="R24" s="209">
        <v>0.16414000000000001</v>
      </c>
      <c r="S24" s="209">
        <v>0.16414000000000001</v>
      </c>
      <c r="T24" s="209">
        <v>0.16414000000000001</v>
      </c>
      <c r="U24" s="209">
        <v>0.16414000000000001</v>
      </c>
      <c r="V24" s="209">
        <v>0.16414000000000001</v>
      </c>
      <c r="W24" s="209">
        <v>0.16414000000000001</v>
      </c>
      <c r="X24" s="209">
        <v>0.16414000000000001</v>
      </c>
      <c r="Y24" s="209">
        <v>0.16414000000000001</v>
      </c>
      <c r="Z24" s="209">
        <v>0.16414000000000001</v>
      </c>
      <c r="AA24" s="209">
        <v>0.16414000000000001</v>
      </c>
      <c r="AB24" s="209">
        <v>0.16414000000000001</v>
      </c>
      <c r="AC24" s="209">
        <v>0.16414000000000001</v>
      </c>
      <c r="AD24" s="209">
        <v>0.16414000000000001</v>
      </c>
      <c r="AE24" s="209">
        <v>0.16414000000000001</v>
      </c>
      <c r="AF24" s="209">
        <v>0.16414000000000001</v>
      </c>
      <c r="AG24" s="209">
        <v>0.16414000000000001</v>
      </c>
      <c r="AH24" s="209">
        <v>0.16414000000000001</v>
      </c>
      <c r="AI24" s="209">
        <v>0.16414000000000001</v>
      </c>
      <c r="AJ24" s="209">
        <v>0.16414000000000001</v>
      </c>
      <c r="AK24" s="209">
        <v>0.16414000000000001</v>
      </c>
      <c r="AL24" s="209">
        <v>0.16414000000000001</v>
      </c>
      <c r="AM24" s="209">
        <v>0.16414000000000001</v>
      </c>
      <c r="AN24" s="209">
        <v>0.16414000000000001</v>
      </c>
      <c r="AO24" s="209">
        <v>0.16414000000000001</v>
      </c>
      <c r="AP24" s="209">
        <v>0.16414000000000001</v>
      </c>
      <c r="AQ24" s="209">
        <v>0.16414000000000001</v>
      </c>
      <c r="AR24" s="209">
        <v>0.16414000000000001</v>
      </c>
      <c r="AS24" s="209">
        <v>0.16414000000000001</v>
      </c>
      <c r="AT24" s="209">
        <v>0.16414000000000001</v>
      </c>
      <c r="AU24" s="209">
        <v>0.16414000000000001</v>
      </c>
      <c r="AV24" s="209">
        <v>0.16414000000000001</v>
      </c>
      <c r="AW24" s="209">
        <v>0.16414000000000001</v>
      </c>
      <c r="AX24" s="209">
        <v>0.16414000000000001</v>
      </c>
      <c r="AY24" s="209">
        <v>0.16414000000000001</v>
      </c>
      <c r="AZ24" s="209">
        <v>0.16414000000000001</v>
      </c>
      <c r="BA24" s="209">
        <v>0.16414000000000001</v>
      </c>
      <c r="BB24" s="209">
        <v>0.16414000000000001</v>
      </c>
      <c r="BC24" s="209">
        <v>0.16414000000000001</v>
      </c>
      <c r="BD24" s="209">
        <v>0.16414000000000001</v>
      </c>
      <c r="BE24" s="209">
        <v>0.16414000000000001</v>
      </c>
      <c r="BF24" s="209">
        <v>0.16414000000000001</v>
      </c>
      <c r="BG24" s="209">
        <v>0.16414000000000001</v>
      </c>
      <c r="BH24" s="209">
        <v>0.16414000000000001</v>
      </c>
      <c r="BI24" s="209">
        <v>0.16414000000000001</v>
      </c>
      <c r="BJ24" s="209">
        <v>0.16414000000000001</v>
      </c>
      <c r="BK24" s="209">
        <v>0.16414000000000001</v>
      </c>
      <c r="BL24" s="209">
        <v>0.16414000000000001</v>
      </c>
      <c r="BM24" s="209">
        <v>0.16414000000000001</v>
      </c>
      <c r="BN24" s="209">
        <v>0.16414000000000001</v>
      </c>
      <c r="BO24" s="209">
        <v>0.16414000000000001</v>
      </c>
      <c r="BP24" s="209">
        <v>0.16414000000000001</v>
      </c>
      <c r="BQ24" s="209">
        <v>0.16414000000000001</v>
      </c>
      <c r="BR24" s="209">
        <v>0.16414000000000001</v>
      </c>
      <c r="BS24" s="209">
        <v>0.16414000000000001</v>
      </c>
      <c r="BT24" s="209">
        <v>0.16414000000000001</v>
      </c>
      <c r="BU24" s="209">
        <v>0.16414000000000001</v>
      </c>
      <c r="BV24" s="209">
        <v>0.16414000000000001</v>
      </c>
      <c r="BW24" s="209">
        <v>0.16414000000000001</v>
      </c>
      <c r="BX24" s="209">
        <v>0.16414000000000001</v>
      </c>
      <c r="BY24" s="209">
        <v>0.16414000000000001</v>
      </c>
      <c r="BZ24" s="209">
        <v>0.16414000000000001</v>
      </c>
      <c r="CA24" s="209">
        <v>0.16414000000000001</v>
      </c>
      <c r="CB24" s="209">
        <v>0.16414000000000001</v>
      </c>
      <c r="CC24" s="209">
        <v>0.16414000000000001</v>
      </c>
      <c r="CD24" s="210">
        <v>0.16414000000000001</v>
      </c>
    </row>
    <row r="25" spans="1:82" x14ac:dyDescent="0.25">
      <c r="A25" s="30" t="s">
        <v>50</v>
      </c>
      <c r="B25" s="209">
        <v>0</v>
      </c>
      <c r="C25" s="209">
        <v>0</v>
      </c>
      <c r="D25" s="209">
        <v>0</v>
      </c>
      <c r="E25" s="209">
        <v>0</v>
      </c>
      <c r="F25" s="209">
        <v>0</v>
      </c>
      <c r="G25" s="209">
        <v>0</v>
      </c>
      <c r="H25" s="209">
        <v>0</v>
      </c>
      <c r="I25" s="209">
        <v>0</v>
      </c>
      <c r="J25" s="209">
        <v>0</v>
      </c>
      <c r="K25" s="209">
        <v>0</v>
      </c>
      <c r="L25" s="209">
        <v>0</v>
      </c>
      <c r="M25" s="209">
        <v>0</v>
      </c>
      <c r="N25" s="209">
        <v>0</v>
      </c>
      <c r="O25" s="209">
        <v>0</v>
      </c>
      <c r="P25" s="209">
        <v>0</v>
      </c>
      <c r="Q25" s="209">
        <v>0</v>
      </c>
      <c r="R25" s="209">
        <v>0</v>
      </c>
      <c r="S25" s="209">
        <v>0</v>
      </c>
      <c r="T25" s="209">
        <v>0</v>
      </c>
      <c r="U25" s="209">
        <v>0</v>
      </c>
      <c r="V25" s="209">
        <v>0</v>
      </c>
      <c r="W25" s="209">
        <v>0</v>
      </c>
      <c r="X25" s="209">
        <v>0</v>
      </c>
      <c r="Y25" s="209">
        <v>0</v>
      </c>
      <c r="Z25" s="209">
        <v>0</v>
      </c>
      <c r="AA25" s="209">
        <v>0</v>
      </c>
      <c r="AB25" s="209">
        <v>0</v>
      </c>
      <c r="AC25" s="209">
        <v>0</v>
      </c>
      <c r="AD25" s="209">
        <v>0</v>
      </c>
      <c r="AE25" s="209">
        <v>0</v>
      </c>
      <c r="AF25" s="209">
        <v>0</v>
      </c>
      <c r="AG25" s="209">
        <v>0</v>
      </c>
      <c r="AH25" s="209">
        <v>0</v>
      </c>
      <c r="AI25" s="209">
        <v>0</v>
      </c>
      <c r="AJ25" s="209">
        <v>0</v>
      </c>
      <c r="AK25" s="209">
        <v>0</v>
      </c>
      <c r="AL25" s="209">
        <v>0</v>
      </c>
      <c r="AM25" s="209">
        <v>0</v>
      </c>
      <c r="AN25" s="209">
        <v>0</v>
      </c>
      <c r="AO25" s="209">
        <v>0</v>
      </c>
      <c r="AP25" s="209">
        <v>0</v>
      </c>
      <c r="AQ25" s="209">
        <v>0</v>
      </c>
      <c r="AR25" s="209">
        <v>0</v>
      </c>
      <c r="AS25" s="209">
        <v>0</v>
      </c>
      <c r="AT25" s="209">
        <v>0</v>
      </c>
      <c r="AU25" s="209">
        <v>0</v>
      </c>
      <c r="AV25" s="209">
        <v>0</v>
      </c>
      <c r="AW25" s="209">
        <v>0</v>
      </c>
      <c r="AX25" s="209">
        <v>0</v>
      </c>
      <c r="AY25" s="209">
        <v>0</v>
      </c>
      <c r="AZ25" s="209">
        <v>0</v>
      </c>
      <c r="BA25" s="209">
        <v>0</v>
      </c>
      <c r="BB25" s="209">
        <v>0</v>
      </c>
      <c r="BC25" s="209">
        <v>0</v>
      </c>
      <c r="BD25" s="209">
        <v>0</v>
      </c>
      <c r="BE25" s="209">
        <v>0</v>
      </c>
      <c r="BF25" s="209">
        <v>0</v>
      </c>
      <c r="BG25" s="209">
        <v>0</v>
      </c>
      <c r="BH25" s="209">
        <v>0</v>
      </c>
      <c r="BI25" s="209">
        <v>0</v>
      </c>
      <c r="BJ25" s="209">
        <v>0</v>
      </c>
      <c r="BK25" s="209">
        <v>0</v>
      </c>
      <c r="BL25" s="209">
        <v>0</v>
      </c>
      <c r="BM25" s="209">
        <v>0</v>
      </c>
      <c r="BN25" s="209">
        <v>0</v>
      </c>
      <c r="BO25" s="209">
        <v>0</v>
      </c>
      <c r="BP25" s="209">
        <v>0</v>
      </c>
      <c r="BQ25" s="209">
        <v>0</v>
      </c>
      <c r="BR25" s="209">
        <v>0</v>
      </c>
      <c r="BS25" s="209">
        <v>0</v>
      </c>
      <c r="BT25" s="209">
        <v>0</v>
      </c>
      <c r="BU25" s="209">
        <v>0</v>
      </c>
      <c r="BV25" s="209">
        <v>0</v>
      </c>
      <c r="BW25" s="209">
        <v>0</v>
      </c>
      <c r="BX25" s="209">
        <v>0</v>
      </c>
      <c r="BY25" s="209">
        <v>0</v>
      </c>
      <c r="BZ25" s="209">
        <v>0</v>
      </c>
      <c r="CA25" s="209">
        <v>0</v>
      </c>
      <c r="CB25" s="209">
        <v>0</v>
      </c>
      <c r="CC25" s="209">
        <v>0</v>
      </c>
      <c r="CD25" s="210">
        <v>0</v>
      </c>
    </row>
    <row r="26" spans="1:82" x14ac:dyDescent="0.25">
      <c r="A26" s="208"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3">
        <v>2050</v>
      </c>
    </row>
    <row r="27" spans="1:82" x14ac:dyDescent="0.25">
      <c r="A27" s="30" t="s">
        <v>34</v>
      </c>
      <c r="B27" s="209">
        <v>0</v>
      </c>
      <c r="C27" s="209">
        <v>0</v>
      </c>
      <c r="D27" s="209">
        <v>0</v>
      </c>
      <c r="E27" s="209">
        <v>0</v>
      </c>
      <c r="F27" s="209">
        <v>0</v>
      </c>
      <c r="G27" s="209">
        <v>0</v>
      </c>
      <c r="H27" s="209">
        <v>0</v>
      </c>
      <c r="I27" s="209">
        <v>0</v>
      </c>
      <c r="J27" s="209">
        <v>0</v>
      </c>
      <c r="K27" s="209">
        <v>0</v>
      </c>
      <c r="L27" s="209">
        <v>0</v>
      </c>
      <c r="M27" s="209">
        <v>0</v>
      </c>
      <c r="N27" s="209">
        <v>0</v>
      </c>
      <c r="O27" s="209">
        <v>0</v>
      </c>
      <c r="P27" s="209">
        <v>0</v>
      </c>
      <c r="Q27" s="209">
        <v>0</v>
      </c>
      <c r="R27" s="209">
        <v>0</v>
      </c>
      <c r="S27" s="209">
        <v>0</v>
      </c>
      <c r="T27" s="209">
        <v>0</v>
      </c>
      <c r="U27" s="209">
        <v>0</v>
      </c>
      <c r="V27" s="209">
        <v>0</v>
      </c>
      <c r="W27" s="209">
        <v>0</v>
      </c>
      <c r="X27" s="209">
        <v>0</v>
      </c>
      <c r="Y27" s="209">
        <v>0</v>
      </c>
      <c r="Z27" s="209">
        <v>0</v>
      </c>
      <c r="AA27" s="209">
        <v>0</v>
      </c>
      <c r="AB27" s="209">
        <v>0</v>
      </c>
      <c r="AC27" s="209">
        <v>0</v>
      </c>
      <c r="AD27" s="209">
        <v>0</v>
      </c>
      <c r="AE27" s="209">
        <v>0</v>
      </c>
      <c r="AF27" s="209">
        <v>0</v>
      </c>
      <c r="AG27" s="209">
        <v>0</v>
      </c>
      <c r="AH27" s="209">
        <v>0</v>
      </c>
      <c r="AI27" s="209">
        <v>0</v>
      </c>
      <c r="AJ27" s="209">
        <v>0</v>
      </c>
      <c r="AK27" s="209">
        <v>0</v>
      </c>
      <c r="AL27" s="209">
        <v>0</v>
      </c>
      <c r="AM27" s="209">
        <v>0</v>
      </c>
      <c r="AN27" s="209">
        <v>0</v>
      </c>
      <c r="AO27" s="209">
        <v>0</v>
      </c>
      <c r="AP27" s="209">
        <v>0</v>
      </c>
      <c r="AQ27" s="209">
        <v>0</v>
      </c>
      <c r="AR27" s="209">
        <v>0</v>
      </c>
      <c r="AS27" s="209">
        <v>0</v>
      </c>
      <c r="AT27" s="209">
        <v>0</v>
      </c>
      <c r="AU27" s="209">
        <v>0</v>
      </c>
      <c r="AV27" s="209">
        <v>0</v>
      </c>
      <c r="AW27" s="209">
        <v>0</v>
      </c>
      <c r="AX27" s="209">
        <v>0</v>
      </c>
      <c r="AY27" s="209">
        <v>0</v>
      </c>
      <c r="AZ27" s="209">
        <v>0</v>
      </c>
      <c r="BA27" s="209">
        <v>0</v>
      </c>
      <c r="BB27" s="209">
        <v>0</v>
      </c>
      <c r="BC27" s="209">
        <v>0</v>
      </c>
      <c r="BD27" s="209">
        <v>0</v>
      </c>
      <c r="BE27" s="209">
        <v>0</v>
      </c>
      <c r="BF27" s="209">
        <v>0</v>
      </c>
      <c r="BG27" s="209">
        <v>0</v>
      </c>
      <c r="BH27" s="209">
        <v>0</v>
      </c>
      <c r="BI27" s="209">
        <v>0</v>
      </c>
      <c r="BJ27" s="209">
        <v>0</v>
      </c>
      <c r="BK27" s="209">
        <v>0</v>
      </c>
      <c r="BL27" s="209">
        <v>0</v>
      </c>
      <c r="BM27" s="209">
        <v>0</v>
      </c>
      <c r="BN27" s="209">
        <v>0</v>
      </c>
      <c r="BO27" s="209">
        <v>0</v>
      </c>
      <c r="BP27" s="209">
        <v>0</v>
      </c>
      <c r="BQ27" s="209">
        <v>0</v>
      </c>
      <c r="BR27" s="209">
        <v>0</v>
      </c>
      <c r="BS27" s="209">
        <v>0</v>
      </c>
      <c r="BT27" s="209">
        <v>0</v>
      </c>
      <c r="BU27" s="209">
        <v>0</v>
      </c>
      <c r="BV27" s="209">
        <v>0</v>
      </c>
      <c r="BW27" s="209">
        <v>0</v>
      </c>
      <c r="BX27" s="209">
        <v>0</v>
      </c>
      <c r="BY27" s="209">
        <v>0</v>
      </c>
      <c r="BZ27" s="209">
        <v>0</v>
      </c>
      <c r="CA27" s="209">
        <v>0</v>
      </c>
      <c r="CB27" s="209">
        <v>0</v>
      </c>
      <c r="CC27" s="209">
        <v>0</v>
      </c>
      <c r="CD27" s="210">
        <v>0</v>
      </c>
    </row>
    <row r="28" spans="1:82" x14ac:dyDescent="0.25">
      <c r="A28" s="31" t="s">
        <v>35</v>
      </c>
      <c r="B28" s="209">
        <v>0</v>
      </c>
      <c r="C28" s="209">
        <v>0</v>
      </c>
      <c r="D28" s="209">
        <v>0</v>
      </c>
      <c r="E28" s="209">
        <v>0</v>
      </c>
      <c r="F28" s="209">
        <v>0</v>
      </c>
      <c r="G28" s="209">
        <v>0</v>
      </c>
      <c r="H28" s="209">
        <v>0</v>
      </c>
      <c r="I28" s="209">
        <v>0</v>
      </c>
      <c r="J28" s="209">
        <v>0</v>
      </c>
      <c r="K28" s="209">
        <v>0</v>
      </c>
      <c r="L28" s="209">
        <v>0</v>
      </c>
      <c r="M28" s="209">
        <v>0</v>
      </c>
      <c r="N28" s="209">
        <v>0</v>
      </c>
      <c r="O28" s="209">
        <v>0</v>
      </c>
      <c r="P28" s="209">
        <v>0</v>
      </c>
      <c r="Q28" s="209">
        <v>0</v>
      </c>
      <c r="R28" s="209">
        <v>0</v>
      </c>
      <c r="S28" s="209">
        <v>0</v>
      </c>
      <c r="T28" s="209">
        <v>0</v>
      </c>
      <c r="U28" s="209">
        <v>0</v>
      </c>
      <c r="V28" s="209">
        <v>0</v>
      </c>
      <c r="W28" s="209">
        <v>0</v>
      </c>
      <c r="X28" s="209">
        <v>0</v>
      </c>
      <c r="Y28" s="209">
        <v>0</v>
      </c>
      <c r="Z28" s="209">
        <v>0</v>
      </c>
      <c r="AA28" s="209">
        <v>0</v>
      </c>
      <c r="AB28" s="209">
        <v>0</v>
      </c>
      <c r="AC28" s="209">
        <v>0</v>
      </c>
      <c r="AD28" s="209">
        <v>0</v>
      </c>
      <c r="AE28" s="209">
        <v>0</v>
      </c>
      <c r="AF28" s="209">
        <v>0</v>
      </c>
      <c r="AG28" s="209">
        <v>0</v>
      </c>
      <c r="AH28" s="209">
        <v>0</v>
      </c>
      <c r="AI28" s="209">
        <v>0</v>
      </c>
      <c r="AJ28" s="209">
        <v>0</v>
      </c>
      <c r="AK28" s="209">
        <v>0</v>
      </c>
      <c r="AL28" s="209">
        <v>0</v>
      </c>
      <c r="AM28" s="209">
        <v>0</v>
      </c>
      <c r="AN28" s="209">
        <v>0</v>
      </c>
      <c r="AO28" s="209">
        <v>0</v>
      </c>
      <c r="AP28" s="209">
        <v>0</v>
      </c>
      <c r="AQ28" s="209">
        <v>0</v>
      </c>
      <c r="AR28" s="209">
        <v>0</v>
      </c>
      <c r="AS28" s="209">
        <v>0</v>
      </c>
      <c r="AT28" s="209">
        <v>0</v>
      </c>
      <c r="AU28" s="209">
        <v>0</v>
      </c>
      <c r="AV28" s="209">
        <v>0</v>
      </c>
      <c r="AW28" s="209">
        <v>0</v>
      </c>
      <c r="AX28" s="209">
        <v>0</v>
      </c>
      <c r="AY28" s="209">
        <v>0</v>
      </c>
      <c r="AZ28" s="209">
        <v>0</v>
      </c>
      <c r="BA28" s="209">
        <v>0</v>
      </c>
      <c r="BB28" s="209">
        <v>0</v>
      </c>
      <c r="BC28" s="209">
        <v>0</v>
      </c>
      <c r="BD28" s="209">
        <v>0</v>
      </c>
      <c r="BE28" s="209">
        <v>0</v>
      </c>
      <c r="BF28" s="209">
        <v>0</v>
      </c>
      <c r="BG28" s="209">
        <v>0</v>
      </c>
      <c r="BH28" s="209">
        <v>0</v>
      </c>
      <c r="BI28" s="209">
        <v>0</v>
      </c>
      <c r="BJ28" s="209">
        <v>0</v>
      </c>
      <c r="BK28" s="209">
        <v>0</v>
      </c>
      <c r="BL28" s="209">
        <v>0</v>
      </c>
      <c r="BM28" s="209">
        <v>0</v>
      </c>
      <c r="BN28" s="209">
        <v>0</v>
      </c>
      <c r="BO28" s="209">
        <v>0</v>
      </c>
      <c r="BP28" s="209">
        <v>0</v>
      </c>
      <c r="BQ28" s="209">
        <v>0</v>
      </c>
      <c r="BR28" s="209">
        <v>0</v>
      </c>
      <c r="BS28" s="209">
        <v>0</v>
      </c>
      <c r="BT28" s="209">
        <v>0</v>
      </c>
      <c r="BU28" s="209">
        <v>0</v>
      </c>
      <c r="BV28" s="209">
        <v>0</v>
      </c>
      <c r="BW28" s="209">
        <v>0</v>
      </c>
      <c r="BX28" s="209">
        <v>0</v>
      </c>
      <c r="BY28" s="209">
        <v>0</v>
      </c>
      <c r="BZ28" s="209">
        <v>0</v>
      </c>
      <c r="CA28" s="209">
        <v>0</v>
      </c>
      <c r="CB28" s="209">
        <v>0</v>
      </c>
      <c r="CC28" s="209">
        <v>0</v>
      </c>
      <c r="CD28" s="210">
        <v>0</v>
      </c>
    </row>
    <row r="29" spans="1:82" x14ac:dyDescent="0.25">
      <c r="A29" s="30" t="s">
        <v>36</v>
      </c>
      <c r="B29" s="209">
        <v>0</v>
      </c>
      <c r="C29" s="209">
        <v>0</v>
      </c>
      <c r="D29" s="209">
        <v>0</v>
      </c>
      <c r="E29" s="209">
        <v>0</v>
      </c>
      <c r="F29" s="209">
        <v>0</v>
      </c>
      <c r="G29" s="209">
        <v>0</v>
      </c>
      <c r="H29" s="209">
        <v>0</v>
      </c>
      <c r="I29" s="209">
        <v>0</v>
      </c>
      <c r="J29" s="209">
        <v>0</v>
      </c>
      <c r="K29" s="209">
        <v>0</v>
      </c>
      <c r="L29" s="209">
        <v>0</v>
      </c>
      <c r="M29" s="209">
        <v>0</v>
      </c>
      <c r="N29" s="209">
        <v>0</v>
      </c>
      <c r="O29" s="209">
        <v>0</v>
      </c>
      <c r="P29" s="209">
        <v>0</v>
      </c>
      <c r="Q29" s="209">
        <v>0</v>
      </c>
      <c r="R29" s="209">
        <v>0</v>
      </c>
      <c r="S29" s="209">
        <v>0</v>
      </c>
      <c r="T29" s="209">
        <v>0</v>
      </c>
      <c r="U29" s="209">
        <v>0</v>
      </c>
      <c r="V29" s="209">
        <v>0</v>
      </c>
      <c r="W29" s="209">
        <v>0</v>
      </c>
      <c r="X29" s="209">
        <v>0</v>
      </c>
      <c r="Y29" s="209">
        <v>0</v>
      </c>
      <c r="Z29" s="209">
        <v>0</v>
      </c>
      <c r="AA29" s="209">
        <v>0</v>
      </c>
      <c r="AB29" s="209">
        <v>0</v>
      </c>
      <c r="AC29" s="209">
        <v>0</v>
      </c>
      <c r="AD29" s="209">
        <v>0</v>
      </c>
      <c r="AE29" s="209">
        <v>0</v>
      </c>
      <c r="AF29" s="209">
        <v>0</v>
      </c>
      <c r="AG29" s="209">
        <v>0</v>
      </c>
      <c r="AH29" s="209">
        <v>0</v>
      </c>
      <c r="AI29" s="209">
        <v>0</v>
      </c>
      <c r="AJ29" s="209">
        <v>0</v>
      </c>
      <c r="AK29" s="209">
        <v>0</v>
      </c>
      <c r="AL29" s="209">
        <v>0</v>
      </c>
      <c r="AM29" s="209">
        <v>0</v>
      </c>
      <c r="AN29" s="209">
        <v>0</v>
      </c>
      <c r="AO29" s="209">
        <v>0</v>
      </c>
      <c r="AP29" s="209">
        <v>0</v>
      </c>
      <c r="AQ29" s="209">
        <v>0</v>
      </c>
      <c r="AR29" s="209">
        <v>0</v>
      </c>
      <c r="AS29" s="209">
        <v>0</v>
      </c>
      <c r="AT29" s="209">
        <v>0</v>
      </c>
      <c r="AU29" s="209">
        <v>0</v>
      </c>
      <c r="AV29" s="209">
        <v>0</v>
      </c>
      <c r="AW29" s="209">
        <v>0</v>
      </c>
      <c r="AX29" s="209">
        <v>0</v>
      </c>
      <c r="AY29" s="209">
        <v>0</v>
      </c>
      <c r="AZ29" s="209">
        <v>0</v>
      </c>
      <c r="BA29" s="209">
        <v>0</v>
      </c>
      <c r="BB29" s="209">
        <v>0</v>
      </c>
      <c r="BC29" s="209">
        <v>0</v>
      </c>
      <c r="BD29" s="209">
        <v>0</v>
      </c>
      <c r="BE29" s="209">
        <v>0</v>
      </c>
      <c r="BF29" s="209">
        <v>0</v>
      </c>
      <c r="BG29" s="209">
        <v>0</v>
      </c>
      <c r="BH29" s="209">
        <v>0</v>
      </c>
      <c r="BI29" s="209">
        <v>0</v>
      </c>
      <c r="BJ29" s="209">
        <v>0</v>
      </c>
      <c r="BK29" s="209">
        <v>0</v>
      </c>
      <c r="BL29" s="209">
        <v>0</v>
      </c>
      <c r="BM29" s="209">
        <v>0</v>
      </c>
      <c r="BN29" s="209">
        <v>0</v>
      </c>
      <c r="BO29" s="209">
        <v>0</v>
      </c>
      <c r="BP29" s="209">
        <v>0</v>
      </c>
      <c r="BQ29" s="209">
        <v>0</v>
      </c>
      <c r="BR29" s="209">
        <v>0</v>
      </c>
      <c r="BS29" s="209">
        <v>0</v>
      </c>
      <c r="BT29" s="209">
        <v>0</v>
      </c>
      <c r="BU29" s="209">
        <v>0</v>
      </c>
      <c r="BV29" s="209">
        <v>0</v>
      </c>
      <c r="BW29" s="209">
        <v>0</v>
      </c>
      <c r="BX29" s="209">
        <v>0</v>
      </c>
      <c r="BY29" s="209">
        <v>0</v>
      </c>
      <c r="BZ29" s="209">
        <v>0</v>
      </c>
      <c r="CA29" s="209">
        <v>0</v>
      </c>
      <c r="CB29" s="209">
        <v>0</v>
      </c>
      <c r="CC29" s="209">
        <v>0</v>
      </c>
      <c r="CD29" s="210">
        <v>0</v>
      </c>
    </row>
    <row r="30" spans="1:82" x14ac:dyDescent="0.25">
      <c r="A30" s="30" t="s">
        <v>37</v>
      </c>
      <c r="B30" s="209">
        <v>0.43147000000000002</v>
      </c>
      <c r="C30" s="209">
        <v>0.43147000000000002</v>
      </c>
      <c r="D30" s="209">
        <v>0.43147000000000002</v>
      </c>
      <c r="E30" s="209">
        <v>0.43147000000000002</v>
      </c>
      <c r="F30" s="209">
        <v>0.43147000000000002</v>
      </c>
      <c r="G30" s="209">
        <v>0.43147000000000002</v>
      </c>
      <c r="H30" s="209">
        <v>0.43147000000000002</v>
      </c>
      <c r="I30" s="209">
        <v>0.43147000000000002</v>
      </c>
      <c r="J30" s="209">
        <v>0.43147000000000002</v>
      </c>
      <c r="K30" s="209">
        <v>0.43147000000000002</v>
      </c>
      <c r="L30" s="209">
        <v>0.43147000000000002</v>
      </c>
      <c r="M30" s="209">
        <v>0.43147000000000002</v>
      </c>
      <c r="N30" s="209">
        <v>0.43147000000000002</v>
      </c>
      <c r="O30" s="209">
        <v>0.43147000000000002</v>
      </c>
      <c r="P30" s="209">
        <v>0.43147000000000002</v>
      </c>
      <c r="Q30" s="209">
        <v>0.43147000000000002</v>
      </c>
      <c r="R30" s="209">
        <v>0.43147000000000002</v>
      </c>
      <c r="S30" s="209">
        <v>0.43147000000000002</v>
      </c>
      <c r="T30" s="209">
        <v>0.43147000000000002</v>
      </c>
      <c r="U30" s="209">
        <v>0.43147000000000002</v>
      </c>
      <c r="V30" s="209">
        <v>0.43147000000000002</v>
      </c>
      <c r="W30" s="209">
        <v>0.43147000000000002</v>
      </c>
      <c r="X30" s="209">
        <v>0.43147000000000002</v>
      </c>
      <c r="Y30" s="209">
        <v>0.43147000000000002</v>
      </c>
      <c r="Z30" s="209">
        <v>0.43147000000000002</v>
      </c>
      <c r="AA30" s="209">
        <v>0.43147000000000002</v>
      </c>
      <c r="AB30" s="209">
        <v>0.43147000000000002</v>
      </c>
      <c r="AC30" s="209">
        <v>0.43147000000000002</v>
      </c>
      <c r="AD30" s="209">
        <v>0.43147000000000002</v>
      </c>
      <c r="AE30" s="209">
        <v>0.43147000000000002</v>
      </c>
      <c r="AF30" s="209">
        <v>0.43147000000000002</v>
      </c>
      <c r="AG30" s="209">
        <v>0.43147000000000002</v>
      </c>
      <c r="AH30" s="209">
        <v>0.43147000000000002</v>
      </c>
      <c r="AI30" s="209">
        <v>0.43147000000000002</v>
      </c>
      <c r="AJ30" s="209">
        <v>0.43147000000000002</v>
      </c>
      <c r="AK30" s="209">
        <v>0.43147000000000002</v>
      </c>
      <c r="AL30" s="209">
        <v>0.43147000000000002</v>
      </c>
      <c r="AM30" s="209">
        <v>0.43147000000000002</v>
      </c>
      <c r="AN30" s="209">
        <v>0.43147000000000002</v>
      </c>
      <c r="AO30" s="209">
        <v>0.43147000000000002</v>
      </c>
      <c r="AP30" s="209">
        <v>0.43147000000000002</v>
      </c>
      <c r="AQ30" s="209">
        <v>0.43147000000000002</v>
      </c>
      <c r="AR30" s="209">
        <v>0.43147000000000002</v>
      </c>
      <c r="AS30" s="209">
        <v>0.43147000000000002</v>
      </c>
      <c r="AT30" s="209">
        <v>0.43147000000000002</v>
      </c>
      <c r="AU30" s="209">
        <v>0.43147000000000002</v>
      </c>
      <c r="AV30" s="209">
        <v>0.43147000000000002</v>
      </c>
      <c r="AW30" s="209">
        <v>0.43147000000000002</v>
      </c>
      <c r="AX30" s="209">
        <v>0.43147000000000002</v>
      </c>
      <c r="AY30" s="209">
        <v>0.43147000000000002</v>
      </c>
      <c r="AZ30" s="209">
        <v>0.43147000000000002</v>
      </c>
      <c r="BA30" s="209">
        <v>0.43147000000000002</v>
      </c>
      <c r="BB30" s="209">
        <v>0.43147000000000002</v>
      </c>
      <c r="BC30" s="209">
        <v>0.43147000000000002</v>
      </c>
      <c r="BD30" s="209">
        <v>0.43147000000000002</v>
      </c>
      <c r="BE30" s="209">
        <v>0.43147000000000002</v>
      </c>
      <c r="BF30" s="209">
        <v>0.43147000000000002</v>
      </c>
      <c r="BG30" s="209">
        <v>0.43147000000000002</v>
      </c>
      <c r="BH30" s="209">
        <v>0.43147000000000002</v>
      </c>
      <c r="BI30" s="209">
        <v>0.43147000000000002</v>
      </c>
      <c r="BJ30" s="209">
        <v>0.43147000000000002</v>
      </c>
      <c r="BK30" s="209">
        <v>0.43147000000000002</v>
      </c>
      <c r="BL30" s="209">
        <v>0.43147000000000002</v>
      </c>
      <c r="BM30" s="209">
        <v>0.43147000000000002</v>
      </c>
      <c r="BN30" s="209">
        <v>0.43147000000000002</v>
      </c>
      <c r="BO30" s="209">
        <v>0.43147000000000002</v>
      </c>
      <c r="BP30" s="209">
        <v>0.43147000000000002</v>
      </c>
      <c r="BQ30" s="209">
        <v>0.43147000000000002</v>
      </c>
      <c r="BR30" s="209">
        <v>0.43147000000000002</v>
      </c>
      <c r="BS30" s="209">
        <v>0.43147000000000002</v>
      </c>
      <c r="BT30" s="209">
        <v>0.43147000000000002</v>
      </c>
      <c r="BU30" s="209">
        <v>0.43147000000000002</v>
      </c>
      <c r="BV30" s="209">
        <v>0.43147000000000002</v>
      </c>
      <c r="BW30" s="209">
        <v>0.43147000000000002</v>
      </c>
      <c r="BX30" s="209">
        <v>0.43147000000000002</v>
      </c>
      <c r="BY30" s="209">
        <v>0.43147000000000002</v>
      </c>
      <c r="BZ30" s="209">
        <v>0.43147000000000002</v>
      </c>
      <c r="CA30" s="209">
        <v>0.43147000000000002</v>
      </c>
      <c r="CB30" s="209">
        <v>0.43147000000000002</v>
      </c>
      <c r="CC30" s="209">
        <v>0.43147000000000002</v>
      </c>
      <c r="CD30" s="210">
        <v>0.43147000000000002</v>
      </c>
    </row>
    <row r="31" spans="1:82" x14ac:dyDescent="0.25">
      <c r="A31" s="32" t="s">
        <v>38</v>
      </c>
      <c r="B31" s="209">
        <v>0.97921000000000002</v>
      </c>
      <c r="C31" s="209">
        <v>0.97921000000000002</v>
      </c>
      <c r="D31" s="209">
        <v>0.97921000000000002</v>
      </c>
      <c r="E31" s="209">
        <v>0.97921000000000002</v>
      </c>
      <c r="F31" s="209">
        <v>0.97921000000000002</v>
      </c>
      <c r="G31" s="209">
        <v>0.97921000000000002</v>
      </c>
      <c r="H31" s="209">
        <v>0.97921000000000002</v>
      </c>
      <c r="I31" s="209">
        <v>0.97921000000000002</v>
      </c>
      <c r="J31" s="209">
        <v>0.97921000000000002</v>
      </c>
      <c r="K31" s="209">
        <v>0.97921000000000002</v>
      </c>
      <c r="L31" s="209">
        <v>0.97921000000000002</v>
      </c>
      <c r="M31" s="209">
        <v>0.97921000000000002</v>
      </c>
      <c r="N31" s="209">
        <v>0.97921000000000002</v>
      </c>
      <c r="O31" s="209">
        <v>0.97921000000000002</v>
      </c>
      <c r="P31" s="209">
        <v>0.97921000000000002</v>
      </c>
      <c r="Q31" s="209">
        <v>0.97921000000000002</v>
      </c>
      <c r="R31" s="209">
        <v>0.97921000000000002</v>
      </c>
      <c r="S31" s="209">
        <v>0.97921000000000002</v>
      </c>
      <c r="T31" s="209">
        <v>0.97921000000000002</v>
      </c>
      <c r="U31" s="209">
        <v>0.97921000000000002</v>
      </c>
      <c r="V31" s="209">
        <v>0.97921000000000002</v>
      </c>
      <c r="W31" s="209">
        <v>0.97921000000000002</v>
      </c>
      <c r="X31" s="209">
        <v>0.97921000000000002</v>
      </c>
      <c r="Y31" s="209">
        <v>0.97921000000000002</v>
      </c>
      <c r="Z31" s="209">
        <v>0.97921000000000002</v>
      </c>
      <c r="AA31" s="209">
        <v>0.97921000000000002</v>
      </c>
      <c r="AB31" s="209">
        <v>0.97921000000000002</v>
      </c>
      <c r="AC31" s="209">
        <v>0.97921000000000002</v>
      </c>
      <c r="AD31" s="209">
        <v>0.97921000000000002</v>
      </c>
      <c r="AE31" s="209">
        <v>0.97921000000000002</v>
      </c>
      <c r="AF31" s="209">
        <v>0.97921000000000002</v>
      </c>
      <c r="AG31" s="209">
        <v>0.97921000000000002</v>
      </c>
      <c r="AH31" s="209">
        <v>0.97921000000000002</v>
      </c>
      <c r="AI31" s="209">
        <v>0.97921000000000002</v>
      </c>
      <c r="AJ31" s="209">
        <v>0.97921000000000002</v>
      </c>
      <c r="AK31" s="209">
        <v>0.97921000000000002</v>
      </c>
      <c r="AL31" s="209">
        <v>0.97921000000000002</v>
      </c>
      <c r="AM31" s="209">
        <v>0.97921000000000002</v>
      </c>
      <c r="AN31" s="209">
        <v>0.97921000000000002</v>
      </c>
      <c r="AO31" s="209">
        <v>0.97921000000000002</v>
      </c>
      <c r="AP31" s="209">
        <v>0.97921000000000002</v>
      </c>
      <c r="AQ31" s="209">
        <v>0.97921000000000002</v>
      </c>
      <c r="AR31" s="209">
        <v>0.97921000000000002</v>
      </c>
      <c r="AS31" s="209">
        <v>0.97921000000000002</v>
      </c>
      <c r="AT31" s="209">
        <v>0.97921000000000002</v>
      </c>
      <c r="AU31" s="209">
        <v>0.97921000000000002</v>
      </c>
      <c r="AV31" s="209">
        <v>0.97921000000000002</v>
      </c>
      <c r="AW31" s="209">
        <v>0.97921000000000002</v>
      </c>
      <c r="AX31" s="209">
        <v>0.97921000000000002</v>
      </c>
      <c r="AY31" s="209">
        <v>0.97921000000000002</v>
      </c>
      <c r="AZ31" s="209">
        <v>0.97921000000000002</v>
      </c>
      <c r="BA31" s="209">
        <v>0.97921000000000002</v>
      </c>
      <c r="BB31" s="209">
        <v>0.97921000000000002</v>
      </c>
      <c r="BC31" s="209">
        <v>0.97921000000000002</v>
      </c>
      <c r="BD31" s="209">
        <v>0.97921000000000002</v>
      </c>
      <c r="BE31" s="209">
        <v>0.97921000000000002</v>
      </c>
      <c r="BF31" s="209">
        <v>0.97921000000000002</v>
      </c>
      <c r="BG31" s="209">
        <v>0.97921000000000002</v>
      </c>
      <c r="BH31" s="209">
        <v>0.97921000000000002</v>
      </c>
      <c r="BI31" s="209">
        <v>0.97921000000000002</v>
      </c>
      <c r="BJ31" s="209">
        <v>0.97921000000000002</v>
      </c>
      <c r="BK31" s="209">
        <v>0.97921000000000002</v>
      </c>
      <c r="BL31" s="209">
        <v>0.97921000000000002</v>
      </c>
      <c r="BM31" s="209">
        <v>0.97921000000000002</v>
      </c>
      <c r="BN31" s="209">
        <v>0.97921000000000002</v>
      </c>
      <c r="BO31" s="209">
        <v>0.97921000000000002</v>
      </c>
      <c r="BP31" s="209">
        <v>0.97921000000000002</v>
      </c>
      <c r="BQ31" s="209">
        <v>0.97921000000000002</v>
      </c>
      <c r="BR31" s="209">
        <v>0.97921000000000002</v>
      </c>
      <c r="BS31" s="209">
        <v>0.97921000000000002</v>
      </c>
      <c r="BT31" s="209">
        <v>0.97921000000000002</v>
      </c>
      <c r="BU31" s="209">
        <v>0.97921000000000002</v>
      </c>
      <c r="BV31" s="209">
        <v>0.97921000000000002</v>
      </c>
      <c r="BW31" s="209">
        <v>0.97921000000000002</v>
      </c>
      <c r="BX31" s="209">
        <v>0.97921000000000002</v>
      </c>
      <c r="BY31" s="209">
        <v>0.97921000000000002</v>
      </c>
      <c r="BZ31" s="209">
        <v>0.97921000000000002</v>
      </c>
      <c r="CA31" s="209">
        <v>0.97921000000000002</v>
      </c>
      <c r="CB31" s="209">
        <v>0.97921000000000002</v>
      </c>
      <c r="CC31" s="209">
        <v>0.97921000000000002</v>
      </c>
      <c r="CD31" s="210">
        <v>0.97921000000000002</v>
      </c>
    </row>
    <row r="32" spans="1:82" x14ac:dyDescent="0.25">
      <c r="A32" s="32" t="s">
        <v>39</v>
      </c>
      <c r="B32" s="209">
        <v>1</v>
      </c>
      <c r="C32" s="209">
        <v>1</v>
      </c>
      <c r="D32" s="209">
        <v>1</v>
      </c>
      <c r="E32" s="209">
        <v>1</v>
      </c>
      <c r="F32" s="209">
        <v>1</v>
      </c>
      <c r="G32" s="209">
        <v>1</v>
      </c>
      <c r="H32" s="209">
        <v>1</v>
      </c>
      <c r="I32" s="209">
        <v>1</v>
      </c>
      <c r="J32" s="209">
        <v>1</v>
      </c>
      <c r="K32" s="209">
        <v>1</v>
      </c>
      <c r="L32" s="209">
        <v>1</v>
      </c>
      <c r="M32" s="209">
        <v>1</v>
      </c>
      <c r="N32" s="209">
        <v>1</v>
      </c>
      <c r="O32" s="209">
        <v>1</v>
      </c>
      <c r="P32" s="209">
        <v>1</v>
      </c>
      <c r="Q32" s="209">
        <v>1</v>
      </c>
      <c r="R32" s="209">
        <v>1</v>
      </c>
      <c r="S32" s="209">
        <v>1</v>
      </c>
      <c r="T32" s="209">
        <v>1</v>
      </c>
      <c r="U32" s="209">
        <v>1</v>
      </c>
      <c r="V32" s="209">
        <v>1</v>
      </c>
      <c r="W32" s="209">
        <v>1</v>
      </c>
      <c r="X32" s="209">
        <v>1</v>
      </c>
      <c r="Y32" s="209">
        <v>1</v>
      </c>
      <c r="Z32" s="209">
        <v>1</v>
      </c>
      <c r="AA32" s="209">
        <v>1</v>
      </c>
      <c r="AB32" s="209">
        <v>1</v>
      </c>
      <c r="AC32" s="209">
        <v>1</v>
      </c>
      <c r="AD32" s="209">
        <v>1</v>
      </c>
      <c r="AE32" s="209">
        <v>1</v>
      </c>
      <c r="AF32" s="209">
        <v>1</v>
      </c>
      <c r="AG32" s="209">
        <v>1</v>
      </c>
      <c r="AH32" s="209">
        <v>1</v>
      </c>
      <c r="AI32" s="209">
        <v>1</v>
      </c>
      <c r="AJ32" s="209">
        <v>1</v>
      </c>
      <c r="AK32" s="209">
        <v>1</v>
      </c>
      <c r="AL32" s="209">
        <v>1</v>
      </c>
      <c r="AM32" s="209">
        <v>1</v>
      </c>
      <c r="AN32" s="209">
        <v>1</v>
      </c>
      <c r="AO32" s="209">
        <v>1</v>
      </c>
      <c r="AP32" s="209">
        <v>1</v>
      </c>
      <c r="AQ32" s="209">
        <v>1</v>
      </c>
      <c r="AR32" s="209">
        <v>1</v>
      </c>
      <c r="AS32" s="209">
        <v>1</v>
      </c>
      <c r="AT32" s="209">
        <v>1</v>
      </c>
      <c r="AU32" s="209">
        <v>1</v>
      </c>
      <c r="AV32" s="209">
        <v>1</v>
      </c>
      <c r="AW32" s="209">
        <v>1</v>
      </c>
      <c r="AX32" s="209">
        <v>1</v>
      </c>
      <c r="AY32" s="209">
        <v>1</v>
      </c>
      <c r="AZ32" s="209">
        <v>1</v>
      </c>
      <c r="BA32" s="209">
        <v>1</v>
      </c>
      <c r="BB32" s="209">
        <v>1</v>
      </c>
      <c r="BC32" s="209">
        <v>1</v>
      </c>
      <c r="BD32" s="209">
        <v>1</v>
      </c>
      <c r="BE32" s="209">
        <v>1</v>
      </c>
      <c r="BF32" s="209">
        <v>1</v>
      </c>
      <c r="BG32" s="209">
        <v>1</v>
      </c>
      <c r="BH32" s="209">
        <v>1</v>
      </c>
      <c r="BI32" s="209">
        <v>1</v>
      </c>
      <c r="BJ32" s="209">
        <v>1</v>
      </c>
      <c r="BK32" s="209">
        <v>1</v>
      </c>
      <c r="BL32" s="209">
        <v>1</v>
      </c>
      <c r="BM32" s="209">
        <v>1</v>
      </c>
      <c r="BN32" s="209">
        <v>1</v>
      </c>
      <c r="BO32" s="209">
        <v>1</v>
      </c>
      <c r="BP32" s="209">
        <v>1</v>
      </c>
      <c r="BQ32" s="209">
        <v>1</v>
      </c>
      <c r="BR32" s="209">
        <v>1</v>
      </c>
      <c r="BS32" s="209">
        <v>1</v>
      </c>
      <c r="BT32" s="209">
        <v>1</v>
      </c>
      <c r="BU32" s="209">
        <v>1</v>
      </c>
      <c r="BV32" s="209">
        <v>1</v>
      </c>
      <c r="BW32" s="209">
        <v>1</v>
      </c>
      <c r="BX32" s="209">
        <v>1</v>
      </c>
      <c r="BY32" s="209">
        <v>1</v>
      </c>
      <c r="BZ32" s="209">
        <v>1</v>
      </c>
      <c r="CA32" s="209">
        <v>1</v>
      </c>
      <c r="CB32" s="209">
        <v>1</v>
      </c>
      <c r="CC32" s="209">
        <v>1</v>
      </c>
      <c r="CD32" s="210">
        <v>1</v>
      </c>
    </row>
    <row r="33" spans="1:82" x14ac:dyDescent="0.25">
      <c r="A33" s="32" t="s">
        <v>40</v>
      </c>
      <c r="B33" s="209">
        <v>0.84889000000000003</v>
      </c>
      <c r="C33" s="209">
        <v>0.84889000000000003</v>
      </c>
      <c r="D33" s="209">
        <v>0.84889000000000003</v>
      </c>
      <c r="E33" s="209">
        <v>0.84889000000000003</v>
      </c>
      <c r="F33" s="209">
        <v>0.84889000000000003</v>
      </c>
      <c r="G33" s="209">
        <v>0.84889000000000003</v>
      </c>
      <c r="H33" s="209">
        <v>0.84889000000000003</v>
      </c>
      <c r="I33" s="209">
        <v>0.84889000000000003</v>
      </c>
      <c r="J33" s="209">
        <v>0.84889000000000003</v>
      </c>
      <c r="K33" s="209">
        <v>0.84889000000000003</v>
      </c>
      <c r="L33" s="209">
        <v>0.84889000000000003</v>
      </c>
      <c r="M33" s="209">
        <v>0.84889000000000003</v>
      </c>
      <c r="N33" s="209">
        <v>0.84889000000000003</v>
      </c>
      <c r="O33" s="209">
        <v>0.84889000000000003</v>
      </c>
      <c r="P33" s="209">
        <v>0.84889000000000003</v>
      </c>
      <c r="Q33" s="209">
        <v>0.84889000000000003</v>
      </c>
      <c r="R33" s="209">
        <v>0.84889000000000003</v>
      </c>
      <c r="S33" s="209">
        <v>0.84889000000000003</v>
      </c>
      <c r="T33" s="209">
        <v>0.84889000000000003</v>
      </c>
      <c r="U33" s="209">
        <v>0.84889000000000003</v>
      </c>
      <c r="V33" s="209">
        <v>0.84889000000000003</v>
      </c>
      <c r="W33" s="209">
        <v>0.84889000000000003</v>
      </c>
      <c r="X33" s="209">
        <v>0.84889000000000003</v>
      </c>
      <c r="Y33" s="209">
        <v>0.84889000000000003</v>
      </c>
      <c r="Z33" s="209">
        <v>0.84889000000000003</v>
      </c>
      <c r="AA33" s="209">
        <v>0.84889000000000003</v>
      </c>
      <c r="AB33" s="209">
        <v>0.84889000000000003</v>
      </c>
      <c r="AC33" s="209">
        <v>0.84889000000000003</v>
      </c>
      <c r="AD33" s="209">
        <v>0.84889000000000003</v>
      </c>
      <c r="AE33" s="209">
        <v>0.84889000000000003</v>
      </c>
      <c r="AF33" s="209">
        <v>0.84889000000000003</v>
      </c>
      <c r="AG33" s="209">
        <v>0.84889000000000003</v>
      </c>
      <c r="AH33" s="209">
        <v>0.84889000000000003</v>
      </c>
      <c r="AI33" s="209">
        <v>0.84889000000000003</v>
      </c>
      <c r="AJ33" s="209">
        <v>0.84889000000000003</v>
      </c>
      <c r="AK33" s="209">
        <v>0.84889000000000003</v>
      </c>
      <c r="AL33" s="209">
        <v>0.84889000000000003</v>
      </c>
      <c r="AM33" s="209">
        <v>0.84889000000000003</v>
      </c>
      <c r="AN33" s="209">
        <v>0.84889000000000003</v>
      </c>
      <c r="AO33" s="209">
        <v>0.84889000000000003</v>
      </c>
      <c r="AP33" s="209">
        <v>0.84889000000000003</v>
      </c>
      <c r="AQ33" s="209">
        <v>0.84889000000000003</v>
      </c>
      <c r="AR33" s="209">
        <v>0.84889000000000003</v>
      </c>
      <c r="AS33" s="209">
        <v>0.84889000000000003</v>
      </c>
      <c r="AT33" s="209">
        <v>0.84889000000000003</v>
      </c>
      <c r="AU33" s="209">
        <v>0.84889000000000003</v>
      </c>
      <c r="AV33" s="209">
        <v>0.84889000000000003</v>
      </c>
      <c r="AW33" s="209">
        <v>0.84889000000000003</v>
      </c>
      <c r="AX33" s="209">
        <v>0.84889000000000003</v>
      </c>
      <c r="AY33" s="209">
        <v>0.84889000000000003</v>
      </c>
      <c r="AZ33" s="209">
        <v>0.84889000000000003</v>
      </c>
      <c r="BA33" s="209">
        <v>0.84889000000000003</v>
      </c>
      <c r="BB33" s="209">
        <v>0.84889000000000003</v>
      </c>
      <c r="BC33" s="209">
        <v>0.84889000000000003</v>
      </c>
      <c r="BD33" s="209">
        <v>0.84889000000000003</v>
      </c>
      <c r="BE33" s="209">
        <v>0.84889000000000003</v>
      </c>
      <c r="BF33" s="209">
        <v>0.84889000000000003</v>
      </c>
      <c r="BG33" s="209">
        <v>0.84889000000000003</v>
      </c>
      <c r="BH33" s="209">
        <v>0.84889000000000003</v>
      </c>
      <c r="BI33" s="209">
        <v>0.84889000000000003</v>
      </c>
      <c r="BJ33" s="209">
        <v>0.84889000000000003</v>
      </c>
      <c r="BK33" s="209">
        <v>0.84889000000000003</v>
      </c>
      <c r="BL33" s="209">
        <v>0.84889000000000003</v>
      </c>
      <c r="BM33" s="209">
        <v>0.84889000000000003</v>
      </c>
      <c r="BN33" s="209">
        <v>0.84889000000000003</v>
      </c>
      <c r="BO33" s="209">
        <v>0.84889000000000003</v>
      </c>
      <c r="BP33" s="209">
        <v>0.84889000000000003</v>
      </c>
      <c r="BQ33" s="209">
        <v>0.84889000000000003</v>
      </c>
      <c r="BR33" s="209">
        <v>0.84889000000000003</v>
      </c>
      <c r="BS33" s="209">
        <v>0.84889000000000003</v>
      </c>
      <c r="BT33" s="209">
        <v>0.84889000000000003</v>
      </c>
      <c r="BU33" s="209">
        <v>0.84889000000000003</v>
      </c>
      <c r="BV33" s="209">
        <v>0.84889000000000003</v>
      </c>
      <c r="BW33" s="209">
        <v>0.84889000000000003</v>
      </c>
      <c r="BX33" s="209">
        <v>0.84889000000000003</v>
      </c>
      <c r="BY33" s="209">
        <v>0.84889000000000003</v>
      </c>
      <c r="BZ33" s="209">
        <v>0.84889000000000003</v>
      </c>
      <c r="CA33" s="209">
        <v>0.84889000000000003</v>
      </c>
      <c r="CB33" s="209">
        <v>0.84889000000000003</v>
      </c>
      <c r="CC33" s="209">
        <v>0.84889000000000003</v>
      </c>
      <c r="CD33" s="210">
        <v>0.84889000000000003</v>
      </c>
    </row>
    <row r="34" spans="1:82" x14ac:dyDescent="0.25">
      <c r="A34" s="32" t="s">
        <v>41</v>
      </c>
      <c r="B34" s="209">
        <v>0.68445</v>
      </c>
      <c r="C34" s="209">
        <v>0.68445</v>
      </c>
      <c r="D34" s="209">
        <v>0.68445</v>
      </c>
      <c r="E34" s="209">
        <v>0.68445</v>
      </c>
      <c r="F34" s="209">
        <v>0.68445</v>
      </c>
      <c r="G34" s="209">
        <v>0.68445</v>
      </c>
      <c r="H34" s="209">
        <v>0.68445</v>
      </c>
      <c r="I34" s="209">
        <v>0.68445</v>
      </c>
      <c r="J34" s="209">
        <v>0.68445</v>
      </c>
      <c r="K34" s="209">
        <v>0.68445</v>
      </c>
      <c r="L34" s="209">
        <v>0.68445</v>
      </c>
      <c r="M34" s="209">
        <v>0.68445</v>
      </c>
      <c r="N34" s="209">
        <v>0.68445</v>
      </c>
      <c r="O34" s="209">
        <v>0.68445</v>
      </c>
      <c r="P34" s="209">
        <v>0.68445</v>
      </c>
      <c r="Q34" s="209">
        <v>0.68445</v>
      </c>
      <c r="R34" s="209">
        <v>0.68445</v>
      </c>
      <c r="S34" s="209">
        <v>0.68445</v>
      </c>
      <c r="T34" s="209">
        <v>0.68445</v>
      </c>
      <c r="U34" s="209">
        <v>0.68445</v>
      </c>
      <c r="V34" s="209">
        <v>0.68445</v>
      </c>
      <c r="W34" s="209">
        <v>0.68445</v>
      </c>
      <c r="X34" s="209">
        <v>0.68445</v>
      </c>
      <c r="Y34" s="209">
        <v>0.68445</v>
      </c>
      <c r="Z34" s="209">
        <v>0.68445</v>
      </c>
      <c r="AA34" s="209">
        <v>0.68445</v>
      </c>
      <c r="AB34" s="209">
        <v>0.68445</v>
      </c>
      <c r="AC34" s="209">
        <v>0.68445</v>
      </c>
      <c r="AD34" s="209">
        <v>0.68445</v>
      </c>
      <c r="AE34" s="209">
        <v>0.68445</v>
      </c>
      <c r="AF34" s="209">
        <v>0.68445</v>
      </c>
      <c r="AG34" s="209">
        <v>0.68445</v>
      </c>
      <c r="AH34" s="209">
        <v>0.68445</v>
      </c>
      <c r="AI34" s="209">
        <v>0.68445</v>
      </c>
      <c r="AJ34" s="209">
        <v>0.68445</v>
      </c>
      <c r="AK34" s="209">
        <v>0.68445</v>
      </c>
      <c r="AL34" s="209">
        <v>0.68445</v>
      </c>
      <c r="AM34" s="209">
        <v>0.68445</v>
      </c>
      <c r="AN34" s="209">
        <v>0.68445</v>
      </c>
      <c r="AO34" s="209">
        <v>0.68445</v>
      </c>
      <c r="AP34" s="209">
        <v>0.68445</v>
      </c>
      <c r="AQ34" s="209">
        <v>0.68445</v>
      </c>
      <c r="AR34" s="209">
        <v>0.68445</v>
      </c>
      <c r="AS34" s="209">
        <v>0.68445</v>
      </c>
      <c r="AT34" s="209">
        <v>0.68445</v>
      </c>
      <c r="AU34" s="209">
        <v>0.68445</v>
      </c>
      <c r="AV34" s="209">
        <v>0.68445</v>
      </c>
      <c r="AW34" s="209">
        <v>0.68445</v>
      </c>
      <c r="AX34" s="209">
        <v>0.68445</v>
      </c>
      <c r="AY34" s="209">
        <v>0.68445</v>
      </c>
      <c r="AZ34" s="209">
        <v>0.68445</v>
      </c>
      <c r="BA34" s="209">
        <v>0.68445</v>
      </c>
      <c r="BB34" s="209">
        <v>0.68445</v>
      </c>
      <c r="BC34" s="209">
        <v>0.68445</v>
      </c>
      <c r="BD34" s="209">
        <v>0.68445</v>
      </c>
      <c r="BE34" s="209">
        <v>0.68445</v>
      </c>
      <c r="BF34" s="209">
        <v>0.68445</v>
      </c>
      <c r="BG34" s="209">
        <v>0.68445</v>
      </c>
      <c r="BH34" s="209">
        <v>0.68445</v>
      </c>
      <c r="BI34" s="209">
        <v>0.68445</v>
      </c>
      <c r="BJ34" s="209">
        <v>0.68445</v>
      </c>
      <c r="BK34" s="209">
        <v>0.68445</v>
      </c>
      <c r="BL34" s="209">
        <v>0.68445</v>
      </c>
      <c r="BM34" s="209">
        <v>0.68445</v>
      </c>
      <c r="BN34" s="209">
        <v>0.68445</v>
      </c>
      <c r="BO34" s="209">
        <v>0.68445</v>
      </c>
      <c r="BP34" s="209">
        <v>0.68445</v>
      </c>
      <c r="BQ34" s="209">
        <v>0.68445</v>
      </c>
      <c r="BR34" s="209">
        <v>0.68445</v>
      </c>
      <c r="BS34" s="209">
        <v>0.68445</v>
      </c>
      <c r="BT34" s="209">
        <v>0.68445</v>
      </c>
      <c r="BU34" s="209">
        <v>0.68445</v>
      </c>
      <c r="BV34" s="209">
        <v>0.68445</v>
      </c>
      <c r="BW34" s="209">
        <v>0.68445</v>
      </c>
      <c r="BX34" s="209">
        <v>0.68445</v>
      </c>
      <c r="BY34" s="209">
        <v>0.68445</v>
      </c>
      <c r="BZ34" s="209">
        <v>0.68445</v>
      </c>
      <c r="CA34" s="209">
        <v>0.68445</v>
      </c>
      <c r="CB34" s="209">
        <v>0.68445</v>
      </c>
      <c r="CC34" s="209">
        <v>0.68445</v>
      </c>
      <c r="CD34" s="210">
        <v>0.68445</v>
      </c>
    </row>
    <row r="35" spans="1:82" x14ac:dyDescent="0.25">
      <c r="A35" s="32" t="s">
        <v>42</v>
      </c>
      <c r="B35" s="209">
        <v>0.55079</v>
      </c>
      <c r="C35" s="209">
        <v>0.55079</v>
      </c>
      <c r="D35" s="209">
        <v>0.55079</v>
      </c>
      <c r="E35" s="209">
        <v>0.55079</v>
      </c>
      <c r="F35" s="209">
        <v>0.55079</v>
      </c>
      <c r="G35" s="209">
        <v>0.55079</v>
      </c>
      <c r="H35" s="209">
        <v>0.55079</v>
      </c>
      <c r="I35" s="209">
        <v>0.55079</v>
      </c>
      <c r="J35" s="209">
        <v>0.55079</v>
      </c>
      <c r="K35" s="209">
        <v>0.55079</v>
      </c>
      <c r="L35" s="209">
        <v>0.55079</v>
      </c>
      <c r="M35" s="209">
        <v>0.55079</v>
      </c>
      <c r="N35" s="209">
        <v>0.55079</v>
      </c>
      <c r="O35" s="209">
        <v>0.55079</v>
      </c>
      <c r="P35" s="209">
        <v>0.55079</v>
      </c>
      <c r="Q35" s="209">
        <v>0.55079</v>
      </c>
      <c r="R35" s="209">
        <v>0.55079</v>
      </c>
      <c r="S35" s="209">
        <v>0.55079</v>
      </c>
      <c r="T35" s="209">
        <v>0.55079</v>
      </c>
      <c r="U35" s="209">
        <v>0.55079</v>
      </c>
      <c r="V35" s="209">
        <v>0.55079</v>
      </c>
      <c r="W35" s="209">
        <v>0.55079</v>
      </c>
      <c r="X35" s="209">
        <v>0.55079</v>
      </c>
      <c r="Y35" s="209">
        <v>0.55079</v>
      </c>
      <c r="Z35" s="209">
        <v>0.55079</v>
      </c>
      <c r="AA35" s="209">
        <v>0.55079</v>
      </c>
      <c r="AB35" s="209">
        <v>0.55079</v>
      </c>
      <c r="AC35" s="209">
        <v>0.55079</v>
      </c>
      <c r="AD35" s="209">
        <v>0.55079</v>
      </c>
      <c r="AE35" s="209">
        <v>0.55079</v>
      </c>
      <c r="AF35" s="209">
        <v>0.55079</v>
      </c>
      <c r="AG35" s="209">
        <v>0.55079</v>
      </c>
      <c r="AH35" s="209">
        <v>0.55079</v>
      </c>
      <c r="AI35" s="209">
        <v>0.55079</v>
      </c>
      <c r="AJ35" s="209">
        <v>0.55079</v>
      </c>
      <c r="AK35" s="209">
        <v>0.55079</v>
      </c>
      <c r="AL35" s="209">
        <v>0.55079</v>
      </c>
      <c r="AM35" s="209">
        <v>0.55079</v>
      </c>
      <c r="AN35" s="209">
        <v>0.55079</v>
      </c>
      <c r="AO35" s="209">
        <v>0.55079</v>
      </c>
      <c r="AP35" s="209">
        <v>0.55079</v>
      </c>
      <c r="AQ35" s="209">
        <v>0.55079</v>
      </c>
      <c r="AR35" s="209">
        <v>0.55079</v>
      </c>
      <c r="AS35" s="209">
        <v>0.55079</v>
      </c>
      <c r="AT35" s="209">
        <v>0.55079</v>
      </c>
      <c r="AU35" s="209">
        <v>0.55079</v>
      </c>
      <c r="AV35" s="209">
        <v>0.55079</v>
      </c>
      <c r="AW35" s="209">
        <v>0.55079</v>
      </c>
      <c r="AX35" s="209">
        <v>0.55079</v>
      </c>
      <c r="AY35" s="209">
        <v>0.55079</v>
      </c>
      <c r="AZ35" s="209">
        <v>0.55079</v>
      </c>
      <c r="BA35" s="209">
        <v>0.55079</v>
      </c>
      <c r="BB35" s="209">
        <v>0.55079</v>
      </c>
      <c r="BC35" s="209">
        <v>0.55079</v>
      </c>
      <c r="BD35" s="209">
        <v>0.55079</v>
      </c>
      <c r="BE35" s="209">
        <v>0.55079</v>
      </c>
      <c r="BF35" s="209">
        <v>0.55079</v>
      </c>
      <c r="BG35" s="209">
        <v>0.55079</v>
      </c>
      <c r="BH35" s="209">
        <v>0.55079</v>
      </c>
      <c r="BI35" s="209">
        <v>0.55079</v>
      </c>
      <c r="BJ35" s="209">
        <v>0.55079</v>
      </c>
      <c r="BK35" s="209">
        <v>0.55079</v>
      </c>
      <c r="BL35" s="209">
        <v>0.55079</v>
      </c>
      <c r="BM35" s="209">
        <v>0.55079</v>
      </c>
      <c r="BN35" s="209">
        <v>0.55079</v>
      </c>
      <c r="BO35" s="209">
        <v>0.55079</v>
      </c>
      <c r="BP35" s="209">
        <v>0.55079</v>
      </c>
      <c r="BQ35" s="209">
        <v>0.55079</v>
      </c>
      <c r="BR35" s="209">
        <v>0.55079</v>
      </c>
      <c r="BS35" s="209">
        <v>0.55079</v>
      </c>
      <c r="BT35" s="209">
        <v>0.55079</v>
      </c>
      <c r="BU35" s="209">
        <v>0.55079</v>
      </c>
      <c r="BV35" s="209">
        <v>0.55079</v>
      </c>
      <c r="BW35" s="209">
        <v>0.55079</v>
      </c>
      <c r="BX35" s="209">
        <v>0.55079</v>
      </c>
      <c r="BY35" s="209">
        <v>0.55079</v>
      </c>
      <c r="BZ35" s="209">
        <v>0.55079</v>
      </c>
      <c r="CA35" s="209">
        <v>0.55079</v>
      </c>
      <c r="CB35" s="209">
        <v>0.55079</v>
      </c>
      <c r="CC35" s="209">
        <v>0.55079</v>
      </c>
      <c r="CD35" s="210">
        <v>0.55079</v>
      </c>
    </row>
    <row r="36" spans="1:82" x14ac:dyDescent="0.25">
      <c r="A36" s="32" t="s">
        <v>43</v>
      </c>
      <c r="B36" s="209">
        <v>0.44025999999999998</v>
      </c>
      <c r="C36" s="209">
        <v>0.44025999999999998</v>
      </c>
      <c r="D36" s="209">
        <v>0.44025999999999998</v>
      </c>
      <c r="E36" s="209">
        <v>0.44025999999999998</v>
      </c>
      <c r="F36" s="209">
        <v>0.44025999999999998</v>
      </c>
      <c r="G36" s="209">
        <v>0.44025999999999998</v>
      </c>
      <c r="H36" s="209">
        <v>0.44025999999999998</v>
      </c>
      <c r="I36" s="209">
        <v>0.44025999999999998</v>
      </c>
      <c r="J36" s="209">
        <v>0.44025999999999998</v>
      </c>
      <c r="K36" s="209">
        <v>0.44025999999999998</v>
      </c>
      <c r="L36" s="209">
        <v>0.44025999999999998</v>
      </c>
      <c r="M36" s="209">
        <v>0.44025999999999998</v>
      </c>
      <c r="N36" s="209">
        <v>0.44025999999999998</v>
      </c>
      <c r="O36" s="209">
        <v>0.44025999999999998</v>
      </c>
      <c r="P36" s="209">
        <v>0.44025999999999998</v>
      </c>
      <c r="Q36" s="209">
        <v>0.44025999999999998</v>
      </c>
      <c r="R36" s="209">
        <v>0.44025999999999998</v>
      </c>
      <c r="S36" s="209">
        <v>0.44025999999999998</v>
      </c>
      <c r="T36" s="209">
        <v>0.44025999999999998</v>
      </c>
      <c r="U36" s="209">
        <v>0.44025999999999998</v>
      </c>
      <c r="V36" s="209">
        <v>0.44025999999999998</v>
      </c>
      <c r="W36" s="209">
        <v>0.44025999999999998</v>
      </c>
      <c r="X36" s="209">
        <v>0.44025999999999998</v>
      </c>
      <c r="Y36" s="209">
        <v>0.44025999999999998</v>
      </c>
      <c r="Z36" s="209">
        <v>0.44025999999999998</v>
      </c>
      <c r="AA36" s="209">
        <v>0.44025999999999998</v>
      </c>
      <c r="AB36" s="209">
        <v>0.44025999999999998</v>
      </c>
      <c r="AC36" s="209">
        <v>0.44025999999999998</v>
      </c>
      <c r="AD36" s="209">
        <v>0.44025999999999998</v>
      </c>
      <c r="AE36" s="209">
        <v>0.44025999999999998</v>
      </c>
      <c r="AF36" s="209">
        <v>0.44025999999999998</v>
      </c>
      <c r="AG36" s="209">
        <v>0.44025999999999998</v>
      </c>
      <c r="AH36" s="209">
        <v>0.44025999999999998</v>
      </c>
      <c r="AI36" s="209">
        <v>0.44025999999999998</v>
      </c>
      <c r="AJ36" s="209">
        <v>0.44025999999999998</v>
      </c>
      <c r="AK36" s="209">
        <v>0.44025999999999998</v>
      </c>
      <c r="AL36" s="209">
        <v>0.44025999999999998</v>
      </c>
      <c r="AM36" s="209">
        <v>0.44025999999999998</v>
      </c>
      <c r="AN36" s="209">
        <v>0.44025999999999998</v>
      </c>
      <c r="AO36" s="209">
        <v>0.44025999999999998</v>
      </c>
      <c r="AP36" s="209">
        <v>0.44025999999999998</v>
      </c>
      <c r="AQ36" s="209">
        <v>0.44025999999999998</v>
      </c>
      <c r="AR36" s="209">
        <v>0.44025999999999998</v>
      </c>
      <c r="AS36" s="209">
        <v>0.44025999999999998</v>
      </c>
      <c r="AT36" s="209">
        <v>0.44025999999999998</v>
      </c>
      <c r="AU36" s="209">
        <v>0.44025999999999998</v>
      </c>
      <c r="AV36" s="209">
        <v>0.44025999999999998</v>
      </c>
      <c r="AW36" s="209">
        <v>0.44025999999999998</v>
      </c>
      <c r="AX36" s="209">
        <v>0.44025999999999998</v>
      </c>
      <c r="AY36" s="209">
        <v>0.44025999999999998</v>
      </c>
      <c r="AZ36" s="209">
        <v>0.44025999999999998</v>
      </c>
      <c r="BA36" s="209">
        <v>0.44025999999999998</v>
      </c>
      <c r="BB36" s="209">
        <v>0.44025999999999998</v>
      </c>
      <c r="BC36" s="209">
        <v>0.44025999999999998</v>
      </c>
      <c r="BD36" s="209">
        <v>0.44025999999999998</v>
      </c>
      <c r="BE36" s="209">
        <v>0.44025999999999998</v>
      </c>
      <c r="BF36" s="209">
        <v>0.44025999999999998</v>
      </c>
      <c r="BG36" s="209">
        <v>0.44025999999999998</v>
      </c>
      <c r="BH36" s="209">
        <v>0.44025999999999998</v>
      </c>
      <c r="BI36" s="209">
        <v>0.44025999999999998</v>
      </c>
      <c r="BJ36" s="209">
        <v>0.44025999999999998</v>
      </c>
      <c r="BK36" s="209">
        <v>0.44025999999999998</v>
      </c>
      <c r="BL36" s="209">
        <v>0.44025999999999998</v>
      </c>
      <c r="BM36" s="209">
        <v>0.44025999999999998</v>
      </c>
      <c r="BN36" s="209">
        <v>0.44025999999999998</v>
      </c>
      <c r="BO36" s="209">
        <v>0.44025999999999998</v>
      </c>
      <c r="BP36" s="209">
        <v>0.44025999999999998</v>
      </c>
      <c r="BQ36" s="209">
        <v>0.44025999999999998</v>
      </c>
      <c r="BR36" s="209">
        <v>0.44025999999999998</v>
      </c>
      <c r="BS36" s="209">
        <v>0.44025999999999998</v>
      </c>
      <c r="BT36" s="209">
        <v>0.44025999999999998</v>
      </c>
      <c r="BU36" s="209">
        <v>0.44025999999999998</v>
      </c>
      <c r="BV36" s="209">
        <v>0.44025999999999998</v>
      </c>
      <c r="BW36" s="209">
        <v>0.44025999999999998</v>
      </c>
      <c r="BX36" s="209">
        <v>0.44025999999999998</v>
      </c>
      <c r="BY36" s="209">
        <v>0.44025999999999998</v>
      </c>
      <c r="BZ36" s="209">
        <v>0.44025999999999998</v>
      </c>
      <c r="CA36" s="209">
        <v>0.44025999999999998</v>
      </c>
      <c r="CB36" s="209">
        <v>0.44025999999999998</v>
      </c>
      <c r="CC36" s="209">
        <v>0.44025999999999998</v>
      </c>
      <c r="CD36" s="210">
        <v>0.44025999999999998</v>
      </c>
    </row>
    <row r="37" spans="1:82" x14ac:dyDescent="0.25">
      <c r="A37" s="30" t="s">
        <v>44</v>
      </c>
      <c r="B37" s="209">
        <v>0.33672000000000002</v>
      </c>
      <c r="C37" s="209">
        <v>0.33672000000000002</v>
      </c>
      <c r="D37" s="209">
        <v>0.33672000000000002</v>
      </c>
      <c r="E37" s="209">
        <v>0.33672000000000002</v>
      </c>
      <c r="F37" s="209">
        <v>0.33672000000000002</v>
      </c>
      <c r="G37" s="209">
        <v>0.33672000000000002</v>
      </c>
      <c r="H37" s="209">
        <v>0.33672000000000002</v>
      </c>
      <c r="I37" s="209">
        <v>0.33672000000000002</v>
      </c>
      <c r="J37" s="209">
        <v>0.33672000000000002</v>
      </c>
      <c r="K37" s="209">
        <v>0.33672000000000002</v>
      </c>
      <c r="L37" s="209">
        <v>0.33672000000000002</v>
      </c>
      <c r="M37" s="209">
        <v>0.33672000000000002</v>
      </c>
      <c r="N37" s="209">
        <v>0.33672000000000002</v>
      </c>
      <c r="O37" s="209">
        <v>0.33672000000000002</v>
      </c>
      <c r="P37" s="209">
        <v>0.33672000000000002</v>
      </c>
      <c r="Q37" s="209">
        <v>0.33672000000000002</v>
      </c>
      <c r="R37" s="209">
        <v>0.33672000000000002</v>
      </c>
      <c r="S37" s="209">
        <v>0.33672000000000002</v>
      </c>
      <c r="T37" s="209">
        <v>0.33672000000000002</v>
      </c>
      <c r="U37" s="209">
        <v>0.33672000000000002</v>
      </c>
      <c r="V37" s="209">
        <v>0.33672000000000002</v>
      </c>
      <c r="W37" s="209">
        <v>0.33672000000000002</v>
      </c>
      <c r="X37" s="209">
        <v>0.33672000000000002</v>
      </c>
      <c r="Y37" s="209">
        <v>0.33672000000000002</v>
      </c>
      <c r="Z37" s="209">
        <v>0.33672000000000002</v>
      </c>
      <c r="AA37" s="209">
        <v>0.33672000000000002</v>
      </c>
      <c r="AB37" s="209">
        <v>0.33672000000000002</v>
      </c>
      <c r="AC37" s="209">
        <v>0.33672000000000002</v>
      </c>
      <c r="AD37" s="209">
        <v>0.33672000000000002</v>
      </c>
      <c r="AE37" s="209">
        <v>0.33672000000000002</v>
      </c>
      <c r="AF37" s="209">
        <v>0.33672000000000002</v>
      </c>
      <c r="AG37" s="209">
        <v>0.33672000000000002</v>
      </c>
      <c r="AH37" s="209">
        <v>0.33672000000000002</v>
      </c>
      <c r="AI37" s="209">
        <v>0.33672000000000002</v>
      </c>
      <c r="AJ37" s="209">
        <v>0.33672000000000002</v>
      </c>
      <c r="AK37" s="209">
        <v>0.33672000000000002</v>
      </c>
      <c r="AL37" s="209">
        <v>0.33672000000000002</v>
      </c>
      <c r="AM37" s="209">
        <v>0.33672000000000002</v>
      </c>
      <c r="AN37" s="209">
        <v>0.33672000000000002</v>
      </c>
      <c r="AO37" s="209">
        <v>0.33672000000000002</v>
      </c>
      <c r="AP37" s="209">
        <v>0.33672000000000002</v>
      </c>
      <c r="AQ37" s="209">
        <v>0.33672000000000002</v>
      </c>
      <c r="AR37" s="209">
        <v>0.33672000000000002</v>
      </c>
      <c r="AS37" s="209">
        <v>0.33672000000000002</v>
      </c>
      <c r="AT37" s="209">
        <v>0.33672000000000002</v>
      </c>
      <c r="AU37" s="209">
        <v>0.33672000000000002</v>
      </c>
      <c r="AV37" s="209">
        <v>0.33672000000000002</v>
      </c>
      <c r="AW37" s="209">
        <v>0.33672000000000002</v>
      </c>
      <c r="AX37" s="209">
        <v>0.33672000000000002</v>
      </c>
      <c r="AY37" s="209">
        <v>0.33672000000000002</v>
      </c>
      <c r="AZ37" s="209">
        <v>0.33672000000000002</v>
      </c>
      <c r="BA37" s="209">
        <v>0.33672000000000002</v>
      </c>
      <c r="BB37" s="209">
        <v>0.33672000000000002</v>
      </c>
      <c r="BC37" s="209">
        <v>0.33672000000000002</v>
      </c>
      <c r="BD37" s="209">
        <v>0.33672000000000002</v>
      </c>
      <c r="BE37" s="209">
        <v>0.33672000000000002</v>
      </c>
      <c r="BF37" s="209">
        <v>0.33672000000000002</v>
      </c>
      <c r="BG37" s="209">
        <v>0.33672000000000002</v>
      </c>
      <c r="BH37" s="209">
        <v>0.33672000000000002</v>
      </c>
      <c r="BI37" s="209">
        <v>0.33672000000000002</v>
      </c>
      <c r="BJ37" s="209">
        <v>0.33672000000000002</v>
      </c>
      <c r="BK37" s="209">
        <v>0.33672000000000002</v>
      </c>
      <c r="BL37" s="209">
        <v>0.33672000000000002</v>
      </c>
      <c r="BM37" s="209">
        <v>0.33672000000000002</v>
      </c>
      <c r="BN37" s="209">
        <v>0.33672000000000002</v>
      </c>
      <c r="BO37" s="209">
        <v>0.33672000000000002</v>
      </c>
      <c r="BP37" s="209">
        <v>0.33672000000000002</v>
      </c>
      <c r="BQ37" s="209">
        <v>0.33672000000000002</v>
      </c>
      <c r="BR37" s="209">
        <v>0.33672000000000002</v>
      </c>
      <c r="BS37" s="209">
        <v>0.33672000000000002</v>
      </c>
      <c r="BT37" s="209">
        <v>0.33672000000000002</v>
      </c>
      <c r="BU37" s="209">
        <v>0.33672000000000002</v>
      </c>
      <c r="BV37" s="209">
        <v>0.33672000000000002</v>
      </c>
      <c r="BW37" s="209">
        <v>0.33672000000000002</v>
      </c>
      <c r="BX37" s="209">
        <v>0.33672000000000002</v>
      </c>
      <c r="BY37" s="209">
        <v>0.33672000000000002</v>
      </c>
      <c r="BZ37" s="209">
        <v>0.33672000000000002</v>
      </c>
      <c r="CA37" s="209">
        <v>0.33672000000000002</v>
      </c>
      <c r="CB37" s="209">
        <v>0.33672000000000002</v>
      </c>
      <c r="CC37" s="209">
        <v>0.33672000000000002</v>
      </c>
      <c r="CD37" s="210">
        <v>0.33672000000000002</v>
      </c>
    </row>
    <row r="38" spans="1:82" x14ac:dyDescent="0.25">
      <c r="A38" s="30" t="s">
        <v>45</v>
      </c>
      <c r="B38" s="209">
        <v>0.23946999999999999</v>
      </c>
      <c r="C38" s="209">
        <v>0.23946999999999999</v>
      </c>
      <c r="D38" s="209">
        <v>0.23946999999999999</v>
      </c>
      <c r="E38" s="209">
        <v>0.23946999999999999</v>
      </c>
      <c r="F38" s="209">
        <v>0.23946999999999999</v>
      </c>
      <c r="G38" s="209">
        <v>0.23946999999999999</v>
      </c>
      <c r="H38" s="209">
        <v>0.23946999999999999</v>
      </c>
      <c r="I38" s="209">
        <v>0.23946999999999999</v>
      </c>
      <c r="J38" s="209">
        <v>0.23946999999999999</v>
      </c>
      <c r="K38" s="209">
        <v>0.23946999999999999</v>
      </c>
      <c r="L38" s="209">
        <v>0.23946999999999999</v>
      </c>
      <c r="M38" s="209">
        <v>0.23946999999999999</v>
      </c>
      <c r="N38" s="209">
        <v>0.23946999999999999</v>
      </c>
      <c r="O38" s="209">
        <v>0.23946999999999999</v>
      </c>
      <c r="P38" s="209">
        <v>0.23946999999999999</v>
      </c>
      <c r="Q38" s="209">
        <v>0.23946999999999999</v>
      </c>
      <c r="R38" s="209">
        <v>0.23946999999999999</v>
      </c>
      <c r="S38" s="209">
        <v>0.23946999999999999</v>
      </c>
      <c r="T38" s="209">
        <v>0.23946999999999999</v>
      </c>
      <c r="U38" s="209">
        <v>0.23946999999999999</v>
      </c>
      <c r="V38" s="209">
        <v>0.23946999999999999</v>
      </c>
      <c r="W38" s="209">
        <v>0.23946999999999999</v>
      </c>
      <c r="X38" s="209">
        <v>0.23946999999999999</v>
      </c>
      <c r="Y38" s="209">
        <v>0.23946999999999999</v>
      </c>
      <c r="Z38" s="209">
        <v>0.23946999999999999</v>
      </c>
      <c r="AA38" s="209">
        <v>0.23946999999999999</v>
      </c>
      <c r="AB38" s="209">
        <v>0.23946999999999999</v>
      </c>
      <c r="AC38" s="209">
        <v>0.23946999999999999</v>
      </c>
      <c r="AD38" s="209">
        <v>0.23946999999999999</v>
      </c>
      <c r="AE38" s="209">
        <v>0.23946999999999999</v>
      </c>
      <c r="AF38" s="209">
        <v>0.23946999999999999</v>
      </c>
      <c r="AG38" s="209">
        <v>0.23946999999999999</v>
      </c>
      <c r="AH38" s="209">
        <v>0.23946999999999999</v>
      </c>
      <c r="AI38" s="209">
        <v>0.23946999999999999</v>
      </c>
      <c r="AJ38" s="209">
        <v>0.23946999999999999</v>
      </c>
      <c r="AK38" s="209">
        <v>0.23946999999999999</v>
      </c>
      <c r="AL38" s="209">
        <v>0.23946999999999999</v>
      </c>
      <c r="AM38" s="209">
        <v>0.23946999999999999</v>
      </c>
      <c r="AN38" s="209">
        <v>0.23946999999999999</v>
      </c>
      <c r="AO38" s="209">
        <v>0.23946999999999999</v>
      </c>
      <c r="AP38" s="209">
        <v>0.23946999999999999</v>
      </c>
      <c r="AQ38" s="209">
        <v>0.23946999999999999</v>
      </c>
      <c r="AR38" s="209">
        <v>0.23946999999999999</v>
      </c>
      <c r="AS38" s="209">
        <v>0.23946999999999999</v>
      </c>
      <c r="AT38" s="209">
        <v>0.23946999999999999</v>
      </c>
      <c r="AU38" s="209">
        <v>0.23946999999999999</v>
      </c>
      <c r="AV38" s="209">
        <v>0.23946999999999999</v>
      </c>
      <c r="AW38" s="209">
        <v>0.23946999999999999</v>
      </c>
      <c r="AX38" s="209">
        <v>0.23946999999999999</v>
      </c>
      <c r="AY38" s="209">
        <v>0.23946999999999999</v>
      </c>
      <c r="AZ38" s="209">
        <v>0.23946999999999999</v>
      </c>
      <c r="BA38" s="209">
        <v>0.23946999999999999</v>
      </c>
      <c r="BB38" s="209">
        <v>0.23946999999999999</v>
      </c>
      <c r="BC38" s="209">
        <v>0.23946999999999999</v>
      </c>
      <c r="BD38" s="209">
        <v>0.23946999999999999</v>
      </c>
      <c r="BE38" s="209">
        <v>0.23946999999999999</v>
      </c>
      <c r="BF38" s="209">
        <v>0.23946999999999999</v>
      </c>
      <c r="BG38" s="209">
        <v>0.23946999999999999</v>
      </c>
      <c r="BH38" s="209">
        <v>0.23946999999999999</v>
      </c>
      <c r="BI38" s="209">
        <v>0.23946999999999999</v>
      </c>
      <c r="BJ38" s="209">
        <v>0.23946999999999999</v>
      </c>
      <c r="BK38" s="209">
        <v>0.23946999999999999</v>
      </c>
      <c r="BL38" s="209">
        <v>0.23946999999999999</v>
      </c>
      <c r="BM38" s="209">
        <v>0.23946999999999999</v>
      </c>
      <c r="BN38" s="209">
        <v>0.23946999999999999</v>
      </c>
      <c r="BO38" s="209">
        <v>0.23946999999999999</v>
      </c>
      <c r="BP38" s="209">
        <v>0.23946999999999999</v>
      </c>
      <c r="BQ38" s="209">
        <v>0.23946999999999999</v>
      </c>
      <c r="BR38" s="209">
        <v>0.23946999999999999</v>
      </c>
      <c r="BS38" s="209">
        <v>0.23946999999999999</v>
      </c>
      <c r="BT38" s="209">
        <v>0.23946999999999999</v>
      </c>
      <c r="BU38" s="209">
        <v>0.23946999999999999</v>
      </c>
      <c r="BV38" s="209">
        <v>0.23946999999999999</v>
      </c>
      <c r="BW38" s="209">
        <v>0.23946999999999999</v>
      </c>
      <c r="BX38" s="209">
        <v>0.23946999999999999</v>
      </c>
      <c r="BY38" s="209">
        <v>0.23946999999999999</v>
      </c>
      <c r="BZ38" s="209">
        <v>0.23946999999999999</v>
      </c>
      <c r="CA38" s="209">
        <v>0.23946999999999999</v>
      </c>
      <c r="CB38" s="209">
        <v>0.23946999999999999</v>
      </c>
      <c r="CC38" s="209">
        <v>0.23946999999999999</v>
      </c>
      <c r="CD38" s="210">
        <v>0.23946999999999999</v>
      </c>
    </row>
    <row r="39" spans="1:82" x14ac:dyDescent="0.25">
      <c r="A39" s="30" t="s">
        <v>46</v>
      </c>
      <c r="B39" s="209">
        <v>0.16789000000000001</v>
      </c>
      <c r="C39" s="209">
        <v>0.16789000000000001</v>
      </c>
      <c r="D39" s="209">
        <v>0.16789000000000001</v>
      </c>
      <c r="E39" s="209">
        <v>0.16789000000000001</v>
      </c>
      <c r="F39" s="209">
        <v>0.16789000000000001</v>
      </c>
      <c r="G39" s="209">
        <v>0.16789000000000001</v>
      </c>
      <c r="H39" s="209">
        <v>0.16789000000000001</v>
      </c>
      <c r="I39" s="209">
        <v>0.16789000000000001</v>
      </c>
      <c r="J39" s="209">
        <v>0.16789000000000001</v>
      </c>
      <c r="K39" s="209">
        <v>0.16789000000000001</v>
      </c>
      <c r="L39" s="209">
        <v>0.16789000000000001</v>
      </c>
      <c r="M39" s="209">
        <v>0.16789000000000001</v>
      </c>
      <c r="N39" s="209">
        <v>0.16789000000000001</v>
      </c>
      <c r="O39" s="209">
        <v>0.16789000000000001</v>
      </c>
      <c r="P39" s="209">
        <v>0.16789000000000001</v>
      </c>
      <c r="Q39" s="209">
        <v>0.16789000000000001</v>
      </c>
      <c r="R39" s="209">
        <v>0.16789000000000001</v>
      </c>
      <c r="S39" s="209">
        <v>0.16789000000000001</v>
      </c>
      <c r="T39" s="209">
        <v>0.16789000000000001</v>
      </c>
      <c r="U39" s="209">
        <v>0.16789000000000001</v>
      </c>
      <c r="V39" s="209">
        <v>0.16789000000000001</v>
      </c>
      <c r="W39" s="209">
        <v>0.16789000000000001</v>
      </c>
      <c r="X39" s="209">
        <v>0.16789000000000001</v>
      </c>
      <c r="Y39" s="209">
        <v>0.16789000000000001</v>
      </c>
      <c r="Z39" s="209">
        <v>0.16789000000000001</v>
      </c>
      <c r="AA39" s="209">
        <v>0.16789000000000001</v>
      </c>
      <c r="AB39" s="209">
        <v>0.16789000000000001</v>
      </c>
      <c r="AC39" s="209">
        <v>0.16789000000000001</v>
      </c>
      <c r="AD39" s="209">
        <v>0.16789000000000001</v>
      </c>
      <c r="AE39" s="209">
        <v>0.16789000000000001</v>
      </c>
      <c r="AF39" s="209">
        <v>0.16789000000000001</v>
      </c>
      <c r="AG39" s="209">
        <v>0.16789000000000001</v>
      </c>
      <c r="AH39" s="209">
        <v>0.16789000000000001</v>
      </c>
      <c r="AI39" s="209">
        <v>0.16789000000000001</v>
      </c>
      <c r="AJ39" s="209">
        <v>0.16789000000000001</v>
      </c>
      <c r="AK39" s="209">
        <v>0.16789000000000001</v>
      </c>
      <c r="AL39" s="209">
        <v>0.16789000000000001</v>
      </c>
      <c r="AM39" s="209">
        <v>0.16789000000000001</v>
      </c>
      <c r="AN39" s="209">
        <v>0.16789000000000001</v>
      </c>
      <c r="AO39" s="209">
        <v>0.16789000000000001</v>
      </c>
      <c r="AP39" s="209">
        <v>0.16789000000000001</v>
      </c>
      <c r="AQ39" s="209">
        <v>0.16789000000000001</v>
      </c>
      <c r="AR39" s="209">
        <v>0.16789000000000001</v>
      </c>
      <c r="AS39" s="209">
        <v>0.16789000000000001</v>
      </c>
      <c r="AT39" s="209">
        <v>0.16789000000000001</v>
      </c>
      <c r="AU39" s="209">
        <v>0.16789000000000001</v>
      </c>
      <c r="AV39" s="209">
        <v>0.16789000000000001</v>
      </c>
      <c r="AW39" s="209">
        <v>0.16789000000000001</v>
      </c>
      <c r="AX39" s="209">
        <v>0.16789000000000001</v>
      </c>
      <c r="AY39" s="209">
        <v>0.16789000000000001</v>
      </c>
      <c r="AZ39" s="209">
        <v>0.16789000000000001</v>
      </c>
      <c r="BA39" s="209">
        <v>0.16789000000000001</v>
      </c>
      <c r="BB39" s="209">
        <v>0.16789000000000001</v>
      </c>
      <c r="BC39" s="209">
        <v>0.16789000000000001</v>
      </c>
      <c r="BD39" s="209">
        <v>0.16789000000000001</v>
      </c>
      <c r="BE39" s="209">
        <v>0.16789000000000001</v>
      </c>
      <c r="BF39" s="209">
        <v>0.16789000000000001</v>
      </c>
      <c r="BG39" s="209">
        <v>0.16789000000000001</v>
      </c>
      <c r="BH39" s="209">
        <v>0.16789000000000001</v>
      </c>
      <c r="BI39" s="209">
        <v>0.16789000000000001</v>
      </c>
      <c r="BJ39" s="209">
        <v>0.16789000000000001</v>
      </c>
      <c r="BK39" s="209">
        <v>0.16789000000000001</v>
      </c>
      <c r="BL39" s="209">
        <v>0.16789000000000001</v>
      </c>
      <c r="BM39" s="209">
        <v>0.16789000000000001</v>
      </c>
      <c r="BN39" s="209">
        <v>0.16789000000000001</v>
      </c>
      <c r="BO39" s="209">
        <v>0.16789000000000001</v>
      </c>
      <c r="BP39" s="209">
        <v>0.16789000000000001</v>
      </c>
      <c r="BQ39" s="209">
        <v>0.16789000000000001</v>
      </c>
      <c r="BR39" s="209">
        <v>0.16789000000000001</v>
      </c>
      <c r="BS39" s="209">
        <v>0.16789000000000001</v>
      </c>
      <c r="BT39" s="209">
        <v>0.16789000000000001</v>
      </c>
      <c r="BU39" s="209">
        <v>0.16789000000000001</v>
      </c>
      <c r="BV39" s="209">
        <v>0.16789000000000001</v>
      </c>
      <c r="BW39" s="209">
        <v>0.16789000000000001</v>
      </c>
      <c r="BX39" s="209">
        <v>0.16789000000000001</v>
      </c>
      <c r="BY39" s="209">
        <v>0.16789000000000001</v>
      </c>
      <c r="BZ39" s="209">
        <v>0.16789000000000001</v>
      </c>
      <c r="CA39" s="209">
        <v>0.16789000000000001</v>
      </c>
      <c r="CB39" s="209">
        <v>0.16789000000000001</v>
      </c>
      <c r="CC39" s="209">
        <v>0.16789000000000001</v>
      </c>
      <c r="CD39" s="210">
        <v>0.16789000000000001</v>
      </c>
    </row>
    <row r="40" spans="1:82" x14ac:dyDescent="0.25">
      <c r="A40" s="30" t="s">
        <v>47</v>
      </c>
      <c r="B40" s="209">
        <v>0.14659</v>
      </c>
      <c r="C40" s="209">
        <v>0.14659</v>
      </c>
      <c r="D40" s="209">
        <v>0.14659</v>
      </c>
      <c r="E40" s="209">
        <v>0.14659</v>
      </c>
      <c r="F40" s="209">
        <v>0.14659</v>
      </c>
      <c r="G40" s="209">
        <v>0.14659</v>
      </c>
      <c r="H40" s="209">
        <v>0.14659</v>
      </c>
      <c r="I40" s="209">
        <v>0.14659</v>
      </c>
      <c r="J40" s="209">
        <v>0.14659</v>
      </c>
      <c r="K40" s="209">
        <v>0.14659</v>
      </c>
      <c r="L40" s="209">
        <v>0.14659</v>
      </c>
      <c r="M40" s="209">
        <v>0.14659</v>
      </c>
      <c r="N40" s="209">
        <v>0.14659</v>
      </c>
      <c r="O40" s="209">
        <v>0.14659</v>
      </c>
      <c r="P40" s="209">
        <v>0.14659</v>
      </c>
      <c r="Q40" s="209">
        <v>0.14659</v>
      </c>
      <c r="R40" s="209">
        <v>0.14659</v>
      </c>
      <c r="S40" s="209">
        <v>0.14659</v>
      </c>
      <c r="T40" s="209">
        <v>0.14659</v>
      </c>
      <c r="U40" s="209">
        <v>0.14659</v>
      </c>
      <c r="V40" s="209">
        <v>0.14659</v>
      </c>
      <c r="W40" s="209">
        <v>0.14659</v>
      </c>
      <c r="X40" s="209">
        <v>0.14659</v>
      </c>
      <c r="Y40" s="209">
        <v>0.14659</v>
      </c>
      <c r="Z40" s="209">
        <v>0.14659</v>
      </c>
      <c r="AA40" s="209">
        <v>0.14659</v>
      </c>
      <c r="AB40" s="209">
        <v>0.14659</v>
      </c>
      <c r="AC40" s="209">
        <v>0.14659</v>
      </c>
      <c r="AD40" s="209">
        <v>0.14659</v>
      </c>
      <c r="AE40" s="209">
        <v>0.14659</v>
      </c>
      <c r="AF40" s="209">
        <v>0.14659</v>
      </c>
      <c r="AG40" s="209">
        <v>0.14659</v>
      </c>
      <c r="AH40" s="209">
        <v>0.14659</v>
      </c>
      <c r="AI40" s="209">
        <v>0.14659</v>
      </c>
      <c r="AJ40" s="209">
        <v>0.14659</v>
      </c>
      <c r="AK40" s="209">
        <v>0.14659</v>
      </c>
      <c r="AL40" s="209">
        <v>0.14659</v>
      </c>
      <c r="AM40" s="209">
        <v>0.14659</v>
      </c>
      <c r="AN40" s="209">
        <v>0.14659</v>
      </c>
      <c r="AO40" s="209">
        <v>0.14659</v>
      </c>
      <c r="AP40" s="209">
        <v>0.14659</v>
      </c>
      <c r="AQ40" s="209">
        <v>0.14659</v>
      </c>
      <c r="AR40" s="209">
        <v>0.14659</v>
      </c>
      <c r="AS40" s="209">
        <v>0.14659</v>
      </c>
      <c r="AT40" s="209">
        <v>0.14659</v>
      </c>
      <c r="AU40" s="209">
        <v>0.14659</v>
      </c>
      <c r="AV40" s="209">
        <v>0.14659</v>
      </c>
      <c r="AW40" s="209">
        <v>0.14659</v>
      </c>
      <c r="AX40" s="209">
        <v>0.14659</v>
      </c>
      <c r="AY40" s="209">
        <v>0.14659</v>
      </c>
      <c r="AZ40" s="209">
        <v>0.14659</v>
      </c>
      <c r="BA40" s="209">
        <v>0.14659</v>
      </c>
      <c r="BB40" s="209">
        <v>0.14659</v>
      </c>
      <c r="BC40" s="209">
        <v>0.14659</v>
      </c>
      <c r="BD40" s="209">
        <v>0.14659</v>
      </c>
      <c r="BE40" s="209">
        <v>0.14659</v>
      </c>
      <c r="BF40" s="209">
        <v>0.14659</v>
      </c>
      <c r="BG40" s="209">
        <v>0.14659</v>
      </c>
      <c r="BH40" s="209">
        <v>0.14659</v>
      </c>
      <c r="BI40" s="209">
        <v>0.14659</v>
      </c>
      <c r="BJ40" s="209">
        <v>0.14659</v>
      </c>
      <c r="BK40" s="209">
        <v>0.14659</v>
      </c>
      <c r="BL40" s="209">
        <v>0.14659</v>
      </c>
      <c r="BM40" s="209">
        <v>0.14659</v>
      </c>
      <c r="BN40" s="209">
        <v>0.14659</v>
      </c>
      <c r="BO40" s="209">
        <v>0.14659</v>
      </c>
      <c r="BP40" s="209">
        <v>0.14659</v>
      </c>
      <c r="BQ40" s="209">
        <v>0.14659</v>
      </c>
      <c r="BR40" s="209">
        <v>0.14659</v>
      </c>
      <c r="BS40" s="209">
        <v>0.14659</v>
      </c>
      <c r="BT40" s="209">
        <v>0.14659</v>
      </c>
      <c r="BU40" s="209">
        <v>0.14659</v>
      </c>
      <c r="BV40" s="209">
        <v>0.14659</v>
      </c>
      <c r="BW40" s="209">
        <v>0.14659</v>
      </c>
      <c r="BX40" s="209">
        <v>0.14659</v>
      </c>
      <c r="BY40" s="209">
        <v>0.14659</v>
      </c>
      <c r="BZ40" s="209">
        <v>0.14659</v>
      </c>
      <c r="CA40" s="209">
        <v>0.14659</v>
      </c>
      <c r="CB40" s="209">
        <v>0.14659</v>
      </c>
      <c r="CC40" s="209">
        <v>0.14659</v>
      </c>
      <c r="CD40" s="210">
        <v>0.14659</v>
      </c>
    </row>
    <row r="41" spans="1:82" x14ac:dyDescent="0.25">
      <c r="A41" s="30" t="s">
        <v>48</v>
      </c>
      <c r="B41" s="209">
        <v>0.17135</v>
      </c>
      <c r="C41" s="209">
        <v>0.17135</v>
      </c>
      <c r="D41" s="209">
        <v>0.17135</v>
      </c>
      <c r="E41" s="209">
        <v>0.17135</v>
      </c>
      <c r="F41" s="209">
        <v>0.17135</v>
      </c>
      <c r="G41" s="209">
        <v>0.17135</v>
      </c>
      <c r="H41" s="209">
        <v>0.17135</v>
      </c>
      <c r="I41" s="209">
        <v>0.17135</v>
      </c>
      <c r="J41" s="209">
        <v>0.17135</v>
      </c>
      <c r="K41" s="209">
        <v>0.17135</v>
      </c>
      <c r="L41" s="209">
        <v>0.17135</v>
      </c>
      <c r="M41" s="209">
        <v>0.17135</v>
      </c>
      <c r="N41" s="209">
        <v>0.17135</v>
      </c>
      <c r="O41" s="209">
        <v>0.17135</v>
      </c>
      <c r="P41" s="209">
        <v>0.17135</v>
      </c>
      <c r="Q41" s="209">
        <v>0.17135</v>
      </c>
      <c r="R41" s="209">
        <v>0.17135</v>
      </c>
      <c r="S41" s="209">
        <v>0.17135</v>
      </c>
      <c r="T41" s="209">
        <v>0.17135</v>
      </c>
      <c r="U41" s="209">
        <v>0.17135</v>
      </c>
      <c r="V41" s="209">
        <v>0.17135</v>
      </c>
      <c r="W41" s="209">
        <v>0.17135</v>
      </c>
      <c r="X41" s="209">
        <v>0.17135</v>
      </c>
      <c r="Y41" s="209">
        <v>0.17135</v>
      </c>
      <c r="Z41" s="209">
        <v>0.17135</v>
      </c>
      <c r="AA41" s="209">
        <v>0.17135</v>
      </c>
      <c r="AB41" s="209">
        <v>0.17135</v>
      </c>
      <c r="AC41" s="209">
        <v>0.17135</v>
      </c>
      <c r="AD41" s="209">
        <v>0.17135</v>
      </c>
      <c r="AE41" s="209">
        <v>0.17135</v>
      </c>
      <c r="AF41" s="209">
        <v>0.17135</v>
      </c>
      <c r="AG41" s="209">
        <v>0.17135</v>
      </c>
      <c r="AH41" s="209">
        <v>0.17135</v>
      </c>
      <c r="AI41" s="209">
        <v>0.17135</v>
      </c>
      <c r="AJ41" s="209">
        <v>0.17135</v>
      </c>
      <c r="AK41" s="209">
        <v>0.17135</v>
      </c>
      <c r="AL41" s="209">
        <v>0.17135</v>
      </c>
      <c r="AM41" s="209">
        <v>0.17135</v>
      </c>
      <c r="AN41" s="209">
        <v>0.17135</v>
      </c>
      <c r="AO41" s="209">
        <v>0.17135</v>
      </c>
      <c r="AP41" s="209">
        <v>0.17135</v>
      </c>
      <c r="AQ41" s="209">
        <v>0.17135</v>
      </c>
      <c r="AR41" s="209">
        <v>0.17135</v>
      </c>
      <c r="AS41" s="209">
        <v>0.17135</v>
      </c>
      <c r="AT41" s="209">
        <v>0.17135</v>
      </c>
      <c r="AU41" s="209">
        <v>0.17135</v>
      </c>
      <c r="AV41" s="209">
        <v>0.17135</v>
      </c>
      <c r="AW41" s="209">
        <v>0.17135</v>
      </c>
      <c r="AX41" s="209">
        <v>0.17135</v>
      </c>
      <c r="AY41" s="209">
        <v>0.17135</v>
      </c>
      <c r="AZ41" s="209">
        <v>0.17135</v>
      </c>
      <c r="BA41" s="209">
        <v>0.17135</v>
      </c>
      <c r="BB41" s="209">
        <v>0.17135</v>
      </c>
      <c r="BC41" s="209">
        <v>0.17135</v>
      </c>
      <c r="BD41" s="209">
        <v>0.17135</v>
      </c>
      <c r="BE41" s="209">
        <v>0.17135</v>
      </c>
      <c r="BF41" s="209">
        <v>0.17135</v>
      </c>
      <c r="BG41" s="209">
        <v>0.17135</v>
      </c>
      <c r="BH41" s="209">
        <v>0.17135</v>
      </c>
      <c r="BI41" s="209">
        <v>0.17135</v>
      </c>
      <c r="BJ41" s="209">
        <v>0.17135</v>
      </c>
      <c r="BK41" s="209">
        <v>0.17135</v>
      </c>
      <c r="BL41" s="209">
        <v>0.17135</v>
      </c>
      <c r="BM41" s="209">
        <v>0.17135</v>
      </c>
      <c r="BN41" s="209">
        <v>0.17135</v>
      </c>
      <c r="BO41" s="209">
        <v>0.17135</v>
      </c>
      <c r="BP41" s="209">
        <v>0.17135</v>
      </c>
      <c r="BQ41" s="209">
        <v>0.17135</v>
      </c>
      <c r="BR41" s="209">
        <v>0.17135</v>
      </c>
      <c r="BS41" s="209">
        <v>0.17135</v>
      </c>
      <c r="BT41" s="209">
        <v>0.17135</v>
      </c>
      <c r="BU41" s="209">
        <v>0.17135</v>
      </c>
      <c r="BV41" s="209">
        <v>0.17135</v>
      </c>
      <c r="BW41" s="209">
        <v>0.17135</v>
      </c>
      <c r="BX41" s="209">
        <v>0.17135</v>
      </c>
      <c r="BY41" s="209">
        <v>0.17135</v>
      </c>
      <c r="BZ41" s="209">
        <v>0.17135</v>
      </c>
      <c r="CA41" s="209">
        <v>0.17135</v>
      </c>
      <c r="CB41" s="209">
        <v>0.17135</v>
      </c>
      <c r="CC41" s="209">
        <v>0.17135</v>
      </c>
      <c r="CD41" s="210">
        <v>0.17135</v>
      </c>
    </row>
    <row r="42" spans="1:82" x14ac:dyDescent="0.25">
      <c r="A42" s="30" t="s">
        <v>49</v>
      </c>
      <c r="B42" s="209">
        <v>0</v>
      </c>
      <c r="C42" s="209">
        <v>0</v>
      </c>
      <c r="D42" s="209">
        <v>0</v>
      </c>
      <c r="E42" s="209">
        <v>0</v>
      </c>
      <c r="F42" s="209">
        <v>0</v>
      </c>
      <c r="G42" s="209">
        <v>0</v>
      </c>
      <c r="H42" s="209">
        <v>0</v>
      </c>
      <c r="I42" s="209">
        <v>0</v>
      </c>
      <c r="J42" s="209">
        <v>0</v>
      </c>
      <c r="K42" s="209">
        <v>0</v>
      </c>
      <c r="L42" s="209">
        <v>0</v>
      </c>
      <c r="M42" s="209">
        <v>0</v>
      </c>
      <c r="N42" s="209">
        <v>0</v>
      </c>
      <c r="O42" s="209">
        <v>0</v>
      </c>
      <c r="P42" s="209">
        <v>0</v>
      </c>
      <c r="Q42" s="209">
        <v>0</v>
      </c>
      <c r="R42" s="209">
        <v>0</v>
      </c>
      <c r="S42" s="209">
        <v>0</v>
      </c>
      <c r="T42" s="209">
        <v>0</v>
      </c>
      <c r="U42" s="209">
        <v>0</v>
      </c>
      <c r="V42" s="209">
        <v>0</v>
      </c>
      <c r="W42" s="209">
        <v>0</v>
      </c>
      <c r="X42" s="209">
        <v>0</v>
      </c>
      <c r="Y42" s="209">
        <v>0</v>
      </c>
      <c r="Z42" s="209">
        <v>0</v>
      </c>
      <c r="AA42" s="209">
        <v>0</v>
      </c>
      <c r="AB42" s="209">
        <v>0</v>
      </c>
      <c r="AC42" s="209">
        <v>0</v>
      </c>
      <c r="AD42" s="209">
        <v>0</v>
      </c>
      <c r="AE42" s="209">
        <v>0</v>
      </c>
      <c r="AF42" s="209">
        <v>0</v>
      </c>
      <c r="AG42" s="209">
        <v>0</v>
      </c>
      <c r="AH42" s="209">
        <v>0</v>
      </c>
      <c r="AI42" s="209">
        <v>0</v>
      </c>
      <c r="AJ42" s="209">
        <v>0</v>
      </c>
      <c r="AK42" s="209">
        <v>0</v>
      </c>
      <c r="AL42" s="209">
        <v>0</v>
      </c>
      <c r="AM42" s="209">
        <v>0</v>
      </c>
      <c r="AN42" s="209">
        <v>0</v>
      </c>
      <c r="AO42" s="209">
        <v>0</v>
      </c>
      <c r="AP42" s="209">
        <v>0</v>
      </c>
      <c r="AQ42" s="209">
        <v>0</v>
      </c>
      <c r="AR42" s="209">
        <v>0</v>
      </c>
      <c r="AS42" s="209">
        <v>0</v>
      </c>
      <c r="AT42" s="209">
        <v>0</v>
      </c>
      <c r="AU42" s="209">
        <v>0</v>
      </c>
      <c r="AV42" s="209">
        <v>0</v>
      </c>
      <c r="AW42" s="209">
        <v>0</v>
      </c>
      <c r="AX42" s="209">
        <v>0</v>
      </c>
      <c r="AY42" s="209">
        <v>0</v>
      </c>
      <c r="AZ42" s="209">
        <v>0</v>
      </c>
      <c r="BA42" s="209">
        <v>0</v>
      </c>
      <c r="BB42" s="209">
        <v>0</v>
      </c>
      <c r="BC42" s="209">
        <v>0</v>
      </c>
      <c r="BD42" s="209">
        <v>0</v>
      </c>
      <c r="BE42" s="209">
        <v>0</v>
      </c>
      <c r="BF42" s="209">
        <v>0</v>
      </c>
      <c r="BG42" s="209">
        <v>0</v>
      </c>
      <c r="BH42" s="209">
        <v>0</v>
      </c>
      <c r="BI42" s="209">
        <v>0</v>
      </c>
      <c r="BJ42" s="209">
        <v>0</v>
      </c>
      <c r="BK42" s="209">
        <v>0</v>
      </c>
      <c r="BL42" s="209">
        <v>0</v>
      </c>
      <c r="BM42" s="209">
        <v>0</v>
      </c>
      <c r="BN42" s="209">
        <v>0</v>
      </c>
      <c r="BO42" s="209">
        <v>0</v>
      </c>
      <c r="BP42" s="209">
        <v>0</v>
      </c>
      <c r="BQ42" s="209">
        <v>0</v>
      </c>
      <c r="BR42" s="209">
        <v>0</v>
      </c>
      <c r="BS42" s="209">
        <v>0</v>
      </c>
      <c r="BT42" s="209">
        <v>0</v>
      </c>
      <c r="BU42" s="209">
        <v>0</v>
      </c>
      <c r="BV42" s="209">
        <v>0</v>
      </c>
      <c r="BW42" s="209">
        <v>0</v>
      </c>
      <c r="BX42" s="209">
        <v>0</v>
      </c>
      <c r="BY42" s="209">
        <v>0</v>
      </c>
      <c r="BZ42" s="209">
        <v>0</v>
      </c>
      <c r="CA42" s="209">
        <v>0</v>
      </c>
      <c r="CB42" s="209">
        <v>0</v>
      </c>
      <c r="CC42" s="209">
        <v>0</v>
      </c>
      <c r="CD42" s="210">
        <v>0</v>
      </c>
    </row>
    <row r="43" spans="1:82" x14ac:dyDescent="0.25">
      <c r="A43" s="30" t="s">
        <v>50</v>
      </c>
      <c r="B43" s="209">
        <v>0</v>
      </c>
      <c r="C43" s="209">
        <v>0</v>
      </c>
      <c r="D43" s="209">
        <v>0</v>
      </c>
      <c r="E43" s="209">
        <v>0</v>
      </c>
      <c r="F43" s="209">
        <v>0</v>
      </c>
      <c r="G43" s="209">
        <v>0</v>
      </c>
      <c r="H43" s="209">
        <v>0</v>
      </c>
      <c r="I43" s="209">
        <v>0</v>
      </c>
      <c r="J43" s="209">
        <v>0</v>
      </c>
      <c r="K43" s="209">
        <v>0</v>
      </c>
      <c r="L43" s="209">
        <v>0</v>
      </c>
      <c r="M43" s="209">
        <v>0</v>
      </c>
      <c r="N43" s="209">
        <v>0</v>
      </c>
      <c r="O43" s="209">
        <v>0</v>
      </c>
      <c r="P43" s="209">
        <v>0</v>
      </c>
      <c r="Q43" s="209">
        <v>0</v>
      </c>
      <c r="R43" s="209">
        <v>0</v>
      </c>
      <c r="S43" s="209">
        <v>0</v>
      </c>
      <c r="T43" s="209">
        <v>0</v>
      </c>
      <c r="U43" s="209">
        <v>0</v>
      </c>
      <c r="V43" s="209">
        <v>0</v>
      </c>
      <c r="W43" s="209">
        <v>0</v>
      </c>
      <c r="X43" s="209">
        <v>0</v>
      </c>
      <c r="Y43" s="209">
        <v>0</v>
      </c>
      <c r="Z43" s="209">
        <v>0</v>
      </c>
      <c r="AA43" s="209">
        <v>0</v>
      </c>
      <c r="AB43" s="209">
        <v>0</v>
      </c>
      <c r="AC43" s="209">
        <v>0</v>
      </c>
      <c r="AD43" s="209">
        <v>0</v>
      </c>
      <c r="AE43" s="209">
        <v>0</v>
      </c>
      <c r="AF43" s="209">
        <v>0</v>
      </c>
      <c r="AG43" s="209">
        <v>0</v>
      </c>
      <c r="AH43" s="209">
        <v>0</v>
      </c>
      <c r="AI43" s="209">
        <v>0</v>
      </c>
      <c r="AJ43" s="209">
        <v>0</v>
      </c>
      <c r="AK43" s="209">
        <v>0</v>
      </c>
      <c r="AL43" s="209">
        <v>0</v>
      </c>
      <c r="AM43" s="209">
        <v>0</v>
      </c>
      <c r="AN43" s="209">
        <v>0</v>
      </c>
      <c r="AO43" s="209">
        <v>0</v>
      </c>
      <c r="AP43" s="209">
        <v>0</v>
      </c>
      <c r="AQ43" s="209">
        <v>0</v>
      </c>
      <c r="AR43" s="209">
        <v>0</v>
      </c>
      <c r="AS43" s="209">
        <v>0</v>
      </c>
      <c r="AT43" s="209">
        <v>0</v>
      </c>
      <c r="AU43" s="209">
        <v>0</v>
      </c>
      <c r="AV43" s="209">
        <v>0</v>
      </c>
      <c r="AW43" s="209">
        <v>0</v>
      </c>
      <c r="AX43" s="209">
        <v>0</v>
      </c>
      <c r="AY43" s="209">
        <v>0</v>
      </c>
      <c r="AZ43" s="209">
        <v>0</v>
      </c>
      <c r="BA43" s="209">
        <v>0</v>
      </c>
      <c r="BB43" s="209">
        <v>0</v>
      </c>
      <c r="BC43" s="209">
        <v>0</v>
      </c>
      <c r="BD43" s="209">
        <v>0</v>
      </c>
      <c r="BE43" s="209">
        <v>0</v>
      </c>
      <c r="BF43" s="209">
        <v>0</v>
      </c>
      <c r="BG43" s="209">
        <v>0</v>
      </c>
      <c r="BH43" s="209">
        <v>0</v>
      </c>
      <c r="BI43" s="209">
        <v>0</v>
      </c>
      <c r="BJ43" s="209">
        <v>0</v>
      </c>
      <c r="BK43" s="209">
        <v>0</v>
      </c>
      <c r="BL43" s="209">
        <v>0</v>
      </c>
      <c r="BM43" s="209">
        <v>0</v>
      </c>
      <c r="BN43" s="209">
        <v>0</v>
      </c>
      <c r="BO43" s="209">
        <v>0</v>
      </c>
      <c r="BP43" s="209">
        <v>0</v>
      </c>
      <c r="BQ43" s="209">
        <v>0</v>
      </c>
      <c r="BR43" s="209">
        <v>0</v>
      </c>
      <c r="BS43" s="209">
        <v>0</v>
      </c>
      <c r="BT43" s="209">
        <v>0</v>
      </c>
      <c r="BU43" s="209">
        <v>0</v>
      </c>
      <c r="BV43" s="209">
        <v>0</v>
      </c>
      <c r="BW43" s="209">
        <v>0</v>
      </c>
      <c r="BX43" s="209">
        <v>0</v>
      </c>
      <c r="BY43" s="209">
        <v>0</v>
      </c>
      <c r="BZ43" s="209">
        <v>0</v>
      </c>
      <c r="CA43" s="209">
        <v>0</v>
      </c>
      <c r="CB43" s="209">
        <v>0</v>
      </c>
      <c r="CC43" s="209">
        <v>0</v>
      </c>
      <c r="CD43" s="210">
        <v>0</v>
      </c>
    </row>
    <row r="44" spans="1:82" x14ac:dyDescent="0.25">
      <c r="A44" s="200"/>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1"/>
    </row>
    <row r="45" spans="1:82" x14ac:dyDescent="0.25">
      <c r="A45" s="211"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2"/>
    </row>
    <row r="46" spans="1:82" x14ac:dyDescent="0.25">
      <c r="A46" s="208" t="s">
        <v>239</v>
      </c>
      <c r="B46" s="152">
        <v>1970</v>
      </c>
      <c r="C46" s="152">
        <v>1971</v>
      </c>
      <c r="D46" s="152">
        <v>1972</v>
      </c>
      <c r="E46" s="152">
        <v>1973</v>
      </c>
      <c r="F46" s="152">
        <v>1974</v>
      </c>
      <c r="G46" s="152">
        <v>1975</v>
      </c>
      <c r="H46" s="152">
        <v>1976</v>
      </c>
      <c r="I46" s="152">
        <v>1977</v>
      </c>
      <c r="J46" s="152">
        <v>1978</v>
      </c>
      <c r="K46" s="152">
        <v>1979</v>
      </c>
      <c r="L46" s="152">
        <v>1980</v>
      </c>
      <c r="M46" s="152">
        <v>1981</v>
      </c>
      <c r="N46" s="152">
        <v>1982</v>
      </c>
      <c r="O46" s="152">
        <v>1983</v>
      </c>
      <c r="P46" s="152">
        <v>1984</v>
      </c>
      <c r="Q46" s="152">
        <v>1985</v>
      </c>
      <c r="R46" s="152">
        <v>1986</v>
      </c>
      <c r="S46" s="152">
        <v>1987</v>
      </c>
      <c r="T46" s="152">
        <v>1988</v>
      </c>
      <c r="U46" s="152">
        <v>1989</v>
      </c>
      <c r="V46" s="152">
        <v>1990</v>
      </c>
      <c r="W46" s="152">
        <v>1991</v>
      </c>
      <c r="X46" s="152">
        <v>1992</v>
      </c>
      <c r="Y46" s="152">
        <v>1993</v>
      </c>
      <c r="Z46" s="152">
        <v>1994</v>
      </c>
      <c r="AA46" s="152">
        <v>1995</v>
      </c>
      <c r="AB46" s="152">
        <v>1996</v>
      </c>
      <c r="AC46" s="152">
        <v>1997</v>
      </c>
      <c r="AD46" s="152">
        <v>1998</v>
      </c>
      <c r="AE46" s="152">
        <v>1999</v>
      </c>
      <c r="AF46" s="152">
        <v>2000</v>
      </c>
      <c r="AG46" s="152">
        <v>2001</v>
      </c>
      <c r="AH46" s="152">
        <v>2002</v>
      </c>
      <c r="AI46" s="152">
        <v>2003</v>
      </c>
      <c r="AJ46" s="152">
        <v>2004</v>
      </c>
      <c r="AK46" s="152">
        <v>2005</v>
      </c>
      <c r="AL46" s="152">
        <v>2006</v>
      </c>
      <c r="AM46" s="152">
        <v>2007</v>
      </c>
      <c r="AN46" s="152">
        <v>2008</v>
      </c>
      <c r="AO46" s="152">
        <v>2009</v>
      </c>
      <c r="AP46" s="152">
        <v>2010</v>
      </c>
      <c r="AQ46" s="152">
        <v>2011</v>
      </c>
      <c r="AR46" s="152">
        <v>2012</v>
      </c>
      <c r="AS46" s="152">
        <v>2013</v>
      </c>
      <c r="AT46" s="152">
        <v>2014</v>
      </c>
      <c r="AU46" s="152">
        <v>2015</v>
      </c>
      <c r="AV46" s="152">
        <v>2016</v>
      </c>
      <c r="AW46" s="152">
        <v>2017</v>
      </c>
      <c r="AX46" s="152">
        <v>2018</v>
      </c>
      <c r="AY46" s="152">
        <v>2019</v>
      </c>
      <c r="AZ46" s="152">
        <v>2020</v>
      </c>
      <c r="BA46" s="152">
        <v>2021</v>
      </c>
      <c r="BB46" s="152">
        <v>2022</v>
      </c>
      <c r="BC46" s="152">
        <v>2023</v>
      </c>
      <c r="BD46" s="152">
        <v>2024</v>
      </c>
      <c r="BE46" s="152">
        <v>2025</v>
      </c>
      <c r="BF46" s="152">
        <v>2026</v>
      </c>
      <c r="BG46" s="152">
        <v>2027</v>
      </c>
      <c r="BH46" s="152">
        <v>2028</v>
      </c>
      <c r="BI46" s="152">
        <v>2029</v>
      </c>
      <c r="BJ46" s="152">
        <v>2030</v>
      </c>
      <c r="BK46" s="152">
        <v>2031</v>
      </c>
      <c r="BL46" s="152">
        <v>2032</v>
      </c>
      <c r="BM46" s="152">
        <v>2033</v>
      </c>
      <c r="BN46" s="152">
        <v>2034</v>
      </c>
      <c r="BO46" s="152">
        <v>2035</v>
      </c>
      <c r="BP46" s="152">
        <v>2036</v>
      </c>
      <c r="BQ46" s="152">
        <v>2037</v>
      </c>
      <c r="BR46" s="152">
        <v>2038</v>
      </c>
      <c r="BS46" s="152">
        <v>2039</v>
      </c>
      <c r="BT46" s="152">
        <v>2040</v>
      </c>
      <c r="BU46" s="152">
        <v>2041</v>
      </c>
      <c r="BV46" s="152">
        <v>2042</v>
      </c>
      <c r="BW46" s="152">
        <v>2043</v>
      </c>
      <c r="BX46" s="152">
        <v>2044</v>
      </c>
      <c r="BY46" s="152">
        <v>2045</v>
      </c>
      <c r="BZ46" s="152">
        <v>2046</v>
      </c>
      <c r="CA46" s="152">
        <v>2047</v>
      </c>
      <c r="CB46" s="152">
        <v>2048</v>
      </c>
      <c r="CC46" s="152">
        <v>2049</v>
      </c>
      <c r="CD46" s="213">
        <v>2050</v>
      </c>
    </row>
    <row r="47" spans="1:82" x14ac:dyDescent="0.25">
      <c r="A47" s="214" t="s">
        <v>76</v>
      </c>
      <c r="B47" s="215">
        <v>1</v>
      </c>
      <c r="C47" s="216">
        <v>1</v>
      </c>
      <c r="D47" s="216">
        <v>1</v>
      </c>
      <c r="E47" s="216">
        <v>1</v>
      </c>
      <c r="F47" s="216">
        <v>1</v>
      </c>
      <c r="G47" s="216">
        <v>1</v>
      </c>
      <c r="H47" s="216">
        <v>1</v>
      </c>
      <c r="I47" s="216">
        <v>1</v>
      </c>
      <c r="J47" s="216">
        <v>1</v>
      </c>
      <c r="K47" s="216">
        <v>1</v>
      </c>
      <c r="L47" s="216">
        <v>1</v>
      </c>
      <c r="M47" s="216">
        <v>1</v>
      </c>
      <c r="N47" s="216">
        <v>1</v>
      </c>
      <c r="O47" s="216">
        <v>1</v>
      </c>
      <c r="P47" s="216">
        <v>1</v>
      </c>
      <c r="Q47" s="216">
        <v>1</v>
      </c>
      <c r="R47" s="216">
        <v>1</v>
      </c>
      <c r="S47" s="216">
        <v>1</v>
      </c>
      <c r="T47" s="216">
        <v>1</v>
      </c>
      <c r="U47" s="216">
        <v>1</v>
      </c>
      <c r="V47" s="216">
        <v>1</v>
      </c>
      <c r="W47" s="216">
        <v>1</v>
      </c>
      <c r="X47" s="216">
        <v>1</v>
      </c>
      <c r="Y47" s="216">
        <v>1</v>
      </c>
      <c r="Z47" s="216">
        <v>1</v>
      </c>
      <c r="AA47" s="216">
        <v>1</v>
      </c>
      <c r="AB47" s="216">
        <v>1</v>
      </c>
      <c r="AC47" s="216">
        <v>1</v>
      </c>
      <c r="AD47" s="216">
        <v>1</v>
      </c>
      <c r="AE47" s="216">
        <v>1</v>
      </c>
      <c r="AF47" s="216">
        <v>1</v>
      </c>
      <c r="AG47" s="216">
        <v>1</v>
      </c>
      <c r="AH47" s="216">
        <v>1</v>
      </c>
      <c r="AI47" s="216">
        <v>1</v>
      </c>
      <c r="AJ47" s="216">
        <v>1</v>
      </c>
      <c r="AK47" s="216">
        <v>1</v>
      </c>
      <c r="AL47" s="216">
        <v>1</v>
      </c>
      <c r="AM47" s="216">
        <v>1</v>
      </c>
      <c r="AN47" s="216">
        <v>1</v>
      </c>
      <c r="AO47" s="216">
        <v>1</v>
      </c>
      <c r="AP47" s="216">
        <v>1</v>
      </c>
      <c r="AQ47" s="216">
        <v>1</v>
      </c>
      <c r="AR47" s="216">
        <v>1</v>
      </c>
      <c r="AS47" s="216">
        <v>1</v>
      </c>
      <c r="AT47" s="216">
        <v>1</v>
      </c>
      <c r="AU47" s="216">
        <v>1</v>
      </c>
      <c r="AV47" s="216">
        <v>1</v>
      </c>
      <c r="AW47" s="216">
        <v>1</v>
      </c>
      <c r="AX47" s="216">
        <v>1</v>
      </c>
      <c r="AY47" s="216">
        <v>1</v>
      </c>
      <c r="AZ47" s="216">
        <v>1</v>
      </c>
      <c r="BA47" s="216">
        <v>1</v>
      </c>
      <c r="BB47" s="216">
        <v>1</v>
      </c>
      <c r="BC47" s="216">
        <v>1</v>
      </c>
      <c r="BD47" s="216">
        <v>1</v>
      </c>
      <c r="BE47" s="216">
        <v>1</v>
      </c>
      <c r="BF47" s="216">
        <v>1</v>
      </c>
      <c r="BG47" s="216">
        <v>1</v>
      </c>
      <c r="BH47" s="216">
        <v>1</v>
      </c>
      <c r="BI47" s="216">
        <v>1</v>
      </c>
      <c r="BJ47" s="216">
        <v>1</v>
      </c>
      <c r="BK47" s="216">
        <v>1</v>
      </c>
      <c r="BL47" s="216">
        <v>1</v>
      </c>
      <c r="BM47" s="216">
        <v>1</v>
      </c>
      <c r="BN47" s="216">
        <v>1</v>
      </c>
      <c r="BO47" s="216">
        <v>1</v>
      </c>
      <c r="BP47" s="216">
        <v>1</v>
      </c>
      <c r="BQ47" s="216">
        <v>1</v>
      </c>
      <c r="BR47" s="216">
        <v>1</v>
      </c>
      <c r="BS47" s="216">
        <v>1</v>
      </c>
      <c r="BT47" s="216">
        <v>1</v>
      </c>
      <c r="BU47" s="216">
        <v>1</v>
      </c>
      <c r="BV47" s="216">
        <v>1</v>
      </c>
      <c r="BW47" s="216">
        <v>1</v>
      </c>
      <c r="BX47" s="216">
        <v>1</v>
      </c>
      <c r="BY47" s="216">
        <v>1</v>
      </c>
      <c r="BZ47" s="216">
        <v>1</v>
      </c>
      <c r="CA47" s="216">
        <v>1</v>
      </c>
      <c r="CB47" s="216">
        <v>1</v>
      </c>
      <c r="CC47" s="216">
        <v>1</v>
      </c>
      <c r="CD47" s="217">
        <v>1</v>
      </c>
    </row>
    <row r="48" spans="1:82" x14ac:dyDescent="0.25">
      <c r="A48" s="214" t="s">
        <v>77</v>
      </c>
      <c r="B48" s="218">
        <v>1</v>
      </c>
      <c r="C48" s="150">
        <v>1</v>
      </c>
      <c r="D48" s="150">
        <v>1</v>
      </c>
      <c r="E48" s="150">
        <v>1</v>
      </c>
      <c r="F48" s="150">
        <v>1</v>
      </c>
      <c r="G48" s="150">
        <v>1</v>
      </c>
      <c r="H48" s="150">
        <v>1</v>
      </c>
      <c r="I48" s="150">
        <v>1</v>
      </c>
      <c r="J48" s="150">
        <v>1</v>
      </c>
      <c r="K48" s="150">
        <v>1</v>
      </c>
      <c r="L48" s="150">
        <v>1</v>
      </c>
      <c r="M48" s="150">
        <v>1</v>
      </c>
      <c r="N48" s="150">
        <v>1</v>
      </c>
      <c r="O48" s="150">
        <v>1</v>
      </c>
      <c r="P48" s="150">
        <v>1</v>
      </c>
      <c r="Q48" s="150">
        <v>1</v>
      </c>
      <c r="R48" s="150">
        <v>1</v>
      </c>
      <c r="S48" s="150">
        <v>1</v>
      </c>
      <c r="T48" s="150">
        <v>1</v>
      </c>
      <c r="U48" s="150">
        <v>1</v>
      </c>
      <c r="V48" s="150">
        <v>1</v>
      </c>
      <c r="W48" s="150">
        <v>1</v>
      </c>
      <c r="X48" s="150">
        <v>1</v>
      </c>
      <c r="Y48" s="150">
        <v>1</v>
      </c>
      <c r="Z48" s="150">
        <v>1</v>
      </c>
      <c r="AA48" s="150">
        <v>1</v>
      </c>
      <c r="AB48" s="150">
        <v>1</v>
      </c>
      <c r="AC48" s="150">
        <v>1</v>
      </c>
      <c r="AD48" s="150">
        <v>1</v>
      </c>
      <c r="AE48" s="150">
        <v>1</v>
      </c>
      <c r="AF48" s="150">
        <v>1</v>
      </c>
      <c r="AG48" s="150">
        <v>1</v>
      </c>
      <c r="AH48" s="150">
        <v>1</v>
      </c>
      <c r="AI48" s="150">
        <v>1</v>
      </c>
      <c r="AJ48" s="150">
        <v>1</v>
      </c>
      <c r="AK48" s="150">
        <v>1</v>
      </c>
      <c r="AL48" s="150">
        <v>1</v>
      </c>
      <c r="AM48" s="150">
        <v>1</v>
      </c>
      <c r="AN48" s="150">
        <v>1</v>
      </c>
      <c r="AO48" s="150">
        <v>1</v>
      </c>
      <c r="AP48" s="150">
        <v>1</v>
      </c>
      <c r="AQ48" s="150">
        <v>1</v>
      </c>
      <c r="AR48" s="150">
        <v>1</v>
      </c>
      <c r="AS48" s="150">
        <v>1</v>
      </c>
      <c r="AT48" s="150">
        <v>1</v>
      </c>
      <c r="AU48" s="150">
        <v>1</v>
      </c>
      <c r="AV48" s="150">
        <v>1</v>
      </c>
      <c r="AW48" s="150">
        <v>1</v>
      </c>
      <c r="AX48" s="150">
        <v>1</v>
      </c>
      <c r="AY48" s="150">
        <v>1</v>
      </c>
      <c r="AZ48" s="150">
        <v>1</v>
      </c>
      <c r="BA48" s="150">
        <v>1</v>
      </c>
      <c r="BB48" s="150">
        <v>1</v>
      </c>
      <c r="BC48" s="150">
        <v>1</v>
      </c>
      <c r="BD48" s="150">
        <v>1</v>
      </c>
      <c r="BE48" s="150">
        <v>1</v>
      </c>
      <c r="BF48" s="150">
        <v>1</v>
      </c>
      <c r="BG48" s="150">
        <v>1</v>
      </c>
      <c r="BH48" s="150">
        <v>1</v>
      </c>
      <c r="BI48" s="150">
        <v>1</v>
      </c>
      <c r="BJ48" s="150">
        <v>1</v>
      </c>
      <c r="BK48" s="150">
        <v>1</v>
      </c>
      <c r="BL48" s="150">
        <v>1</v>
      </c>
      <c r="BM48" s="150">
        <v>1</v>
      </c>
      <c r="BN48" s="150">
        <v>1</v>
      </c>
      <c r="BO48" s="150">
        <v>1</v>
      </c>
      <c r="BP48" s="150">
        <v>1</v>
      </c>
      <c r="BQ48" s="150">
        <v>1</v>
      </c>
      <c r="BR48" s="150">
        <v>1</v>
      </c>
      <c r="BS48" s="150">
        <v>1</v>
      </c>
      <c r="BT48" s="150">
        <v>1</v>
      </c>
      <c r="BU48" s="150">
        <v>1</v>
      </c>
      <c r="BV48" s="150">
        <v>1</v>
      </c>
      <c r="BW48" s="150">
        <v>1</v>
      </c>
      <c r="BX48" s="150">
        <v>1</v>
      </c>
      <c r="BY48" s="150">
        <v>1</v>
      </c>
      <c r="BZ48" s="150">
        <v>1</v>
      </c>
      <c r="CA48" s="150">
        <v>1</v>
      </c>
      <c r="CB48" s="150">
        <v>1</v>
      </c>
      <c r="CC48" s="150">
        <v>1</v>
      </c>
      <c r="CD48" s="219">
        <v>1</v>
      </c>
    </row>
    <row r="49" spans="1:82" x14ac:dyDescent="0.25">
      <c r="A49" s="214" t="s">
        <v>79</v>
      </c>
      <c r="B49" s="218">
        <v>1</v>
      </c>
      <c r="C49" s="150">
        <v>1</v>
      </c>
      <c r="D49" s="150">
        <v>1</v>
      </c>
      <c r="E49" s="150">
        <v>1</v>
      </c>
      <c r="F49" s="150">
        <v>1</v>
      </c>
      <c r="G49" s="150">
        <v>1</v>
      </c>
      <c r="H49" s="150">
        <v>1</v>
      </c>
      <c r="I49" s="150">
        <v>1</v>
      </c>
      <c r="J49" s="150">
        <v>1</v>
      </c>
      <c r="K49" s="150">
        <v>1</v>
      </c>
      <c r="L49" s="150">
        <v>1</v>
      </c>
      <c r="M49" s="150">
        <v>1</v>
      </c>
      <c r="N49" s="150">
        <v>1</v>
      </c>
      <c r="O49" s="150">
        <v>1</v>
      </c>
      <c r="P49" s="150">
        <v>1</v>
      </c>
      <c r="Q49" s="150">
        <v>1</v>
      </c>
      <c r="R49" s="150">
        <v>1</v>
      </c>
      <c r="S49" s="150">
        <v>1</v>
      </c>
      <c r="T49" s="150">
        <v>1</v>
      </c>
      <c r="U49" s="150">
        <v>1</v>
      </c>
      <c r="V49" s="150">
        <v>1</v>
      </c>
      <c r="W49" s="150">
        <v>1</v>
      </c>
      <c r="X49" s="150">
        <v>1</v>
      </c>
      <c r="Y49" s="150">
        <v>1</v>
      </c>
      <c r="Z49" s="150">
        <v>1</v>
      </c>
      <c r="AA49" s="150">
        <v>1</v>
      </c>
      <c r="AB49" s="150">
        <v>1</v>
      </c>
      <c r="AC49" s="150">
        <v>1</v>
      </c>
      <c r="AD49" s="150">
        <v>1</v>
      </c>
      <c r="AE49" s="150">
        <v>1</v>
      </c>
      <c r="AF49" s="150">
        <v>1</v>
      </c>
      <c r="AG49" s="150">
        <v>1</v>
      </c>
      <c r="AH49" s="150">
        <v>1</v>
      </c>
      <c r="AI49" s="150">
        <v>1</v>
      </c>
      <c r="AJ49" s="150">
        <v>1</v>
      </c>
      <c r="AK49" s="150">
        <v>1</v>
      </c>
      <c r="AL49" s="150">
        <v>1</v>
      </c>
      <c r="AM49" s="150">
        <v>1</v>
      </c>
      <c r="AN49" s="150">
        <v>1</v>
      </c>
      <c r="AO49" s="150">
        <v>1</v>
      </c>
      <c r="AP49" s="150">
        <v>1</v>
      </c>
      <c r="AQ49" s="150">
        <v>1</v>
      </c>
      <c r="AR49" s="150">
        <v>1</v>
      </c>
      <c r="AS49" s="150">
        <v>1</v>
      </c>
      <c r="AT49" s="150">
        <v>1</v>
      </c>
      <c r="AU49" s="150">
        <v>1</v>
      </c>
      <c r="AV49" s="150">
        <v>1</v>
      </c>
      <c r="AW49" s="150">
        <v>1</v>
      </c>
      <c r="AX49" s="150">
        <v>1</v>
      </c>
      <c r="AY49" s="150">
        <v>1</v>
      </c>
      <c r="AZ49" s="150">
        <v>1</v>
      </c>
      <c r="BA49" s="150">
        <v>1</v>
      </c>
      <c r="BB49" s="150">
        <v>1</v>
      </c>
      <c r="BC49" s="150">
        <v>1</v>
      </c>
      <c r="BD49" s="150">
        <v>1</v>
      </c>
      <c r="BE49" s="150">
        <v>1</v>
      </c>
      <c r="BF49" s="150">
        <v>1</v>
      </c>
      <c r="BG49" s="150">
        <v>1</v>
      </c>
      <c r="BH49" s="150">
        <v>1</v>
      </c>
      <c r="BI49" s="150">
        <v>1</v>
      </c>
      <c r="BJ49" s="150">
        <v>1</v>
      </c>
      <c r="BK49" s="150">
        <v>1</v>
      </c>
      <c r="BL49" s="150">
        <v>1</v>
      </c>
      <c r="BM49" s="150">
        <v>1</v>
      </c>
      <c r="BN49" s="150">
        <v>1</v>
      </c>
      <c r="BO49" s="150">
        <v>1</v>
      </c>
      <c r="BP49" s="150">
        <v>1</v>
      </c>
      <c r="BQ49" s="150">
        <v>1</v>
      </c>
      <c r="BR49" s="150">
        <v>1</v>
      </c>
      <c r="BS49" s="150">
        <v>1</v>
      </c>
      <c r="BT49" s="150">
        <v>1</v>
      </c>
      <c r="BU49" s="150">
        <v>1</v>
      </c>
      <c r="BV49" s="150">
        <v>1</v>
      </c>
      <c r="BW49" s="150">
        <v>1</v>
      </c>
      <c r="BX49" s="150">
        <v>1</v>
      </c>
      <c r="BY49" s="150">
        <v>1</v>
      </c>
      <c r="BZ49" s="150">
        <v>1</v>
      </c>
      <c r="CA49" s="150">
        <v>1</v>
      </c>
      <c r="CB49" s="150">
        <v>1</v>
      </c>
      <c r="CC49" s="150">
        <v>1</v>
      </c>
      <c r="CD49" s="219">
        <v>1</v>
      </c>
    </row>
    <row r="50" spans="1:82" x14ac:dyDescent="0.25">
      <c r="A50" s="214" t="s">
        <v>78</v>
      </c>
      <c r="B50" s="218">
        <v>1</v>
      </c>
      <c r="C50" s="150">
        <v>1</v>
      </c>
      <c r="D50" s="150">
        <v>1</v>
      </c>
      <c r="E50" s="150">
        <v>1</v>
      </c>
      <c r="F50" s="150">
        <v>1</v>
      </c>
      <c r="G50" s="150">
        <v>1</v>
      </c>
      <c r="H50" s="150">
        <v>1</v>
      </c>
      <c r="I50" s="150">
        <v>1</v>
      </c>
      <c r="J50" s="150">
        <v>1</v>
      </c>
      <c r="K50" s="150">
        <v>1</v>
      </c>
      <c r="L50" s="150">
        <v>1</v>
      </c>
      <c r="M50" s="150">
        <v>1</v>
      </c>
      <c r="N50" s="150">
        <v>1</v>
      </c>
      <c r="O50" s="150">
        <v>1</v>
      </c>
      <c r="P50" s="150">
        <v>1</v>
      </c>
      <c r="Q50" s="150">
        <v>1</v>
      </c>
      <c r="R50" s="150">
        <v>1</v>
      </c>
      <c r="S50" s="150">
        <v>1</v>
      </c>
      <c r="T50" s="150">
        <v>1</v>
      </c>
      <c r="U50" s="150">
        <v>1</v>
      </c>
      <c r="V50" s="150">
        <v>1</v>
      </c>
      <c r="W50" s="150">
        <v>1</v>
      </c>
      <c r="X50" s="150">
        <v>1</v>
      </c>
      <c r="Y50" s="150">
        <v>1</v>
      </c>
      <c r="Z50" s="150">
        <v>1</v>
      </c>
      <c r="AA50" s="150">
        <v>1</v>
      </c>
      <c r="AB50" s="150">
        <v>1</v>
      </c>
      <c r="AC50" s="150">
        <v>1</v>
      </c>
      <c r="AD50" s="150">
        <v>1</v>
      </c>
      <c r="AE50" s="150">
        <v>1</v>
      </c>
      <c r="AF50" s="150">
        <v>1</v>
      </c>
      <c r="AG50" s="150">
        <v>1</v>
      </c>
      <c r="AH50" s="150">
        <v>1</v>
      </c>
      <c r="AI50" s="150">
        <v>1</v>
      </c>
      <c r="AJ50" s="150">
        <v>1</v>
      </c>
      <c r="AK50" s="150">
        <v>1</v>
      </c>
      <c r="AL50" s="150">
        <v>1</v>
      </c>
      <c r="AM50" s="150">
        <v>1</v>
      </c>
      <c r="AN50" s="150">
        <v>1</v>
      </c>
      <c r="AO50" s="150">
        <v>1</v>
      </c>
      <c r="AP50" s="150">
        <v>1</v>
      </c>
      <c r="AQ50" s="150">
        <v>1</v>
      </c>
      <c r="AR50" s="150">
        <v>1</v>
      </c>
      <c r="AS50" s="150">
        <v>1</v>
      </c>
      <c r="AT50" s="150">
        <v>1</v>
      </c>
      <c r="AU50" s="150">
        <v>1</v>
      </c>
      <c r="AV50" s="150">
        <v>1</v>
      </c>
      <c r="AW50" s="150">
        <v>1</v>
      </c>
      <c r="AX50" s="150">
        <v>1</v>
      </c>
      <c r="AY50" s="150">
        <v>1</v>
      </c>
      <c r="AZ50" s="150">
        <v>1</v>
      </c>
      <c r="BA50" s="150">
        <v>1</v>
      </c>
      <c r="BB50" s="150">
        <v>1</v>
      </c>
      <c r="BC50" s="150">
        <v>1</v>
      </c>
      <c r="BD50" s="150">
        <v>1</v>
      </c>
      <c r="BE50" s="150">
        <v>1</v>
      </c>
      <c r="BF50" s="150">
        <v>1</v>
      </c>
      <c r="BG50" s="150">
        <v>1</v>
      </c>
      <c r="BH50" s="150">
        <v>1</v>
      </c>
      <c r="BI50" s="150">
        <v>1</v>
      </c>
      <c r="BJ50" s="150">
        <v>1</v>
      </c>
      <c r="BK50" s="150">
        <v>1</v>
      </c>
      <c r="BL50" s="150">
        <v>1</v>
      </c>
      <c r="BM50" s="150">
        <v>1</v>
      </c>
      <c r="BN50" s="150">
        <v>1</v>
      </c>
      <c r="BO50" s="150">
        <v>1</v>
      </c>
      <c r="BP50" s="150">
        <v>1</v>
      </c>
      <c r="BQ50" s="150">
        <v>1</v>
      </c>
      <c r="BR50" s="150">
        <v>1</v>
      </c>
      <c r="BS50" s="150">
        <v>1</v>
      </c>
      <c r="BT50" s="150">
        <v>1</v>
      </c>
      <c r="BU50" s="150">
        <v>1</v>
      </c>
      <c r="BV50" s="150">
        <v>1</v>
      </c>
      <c r="BW50" s="150">
        <v>1</v>
      </c>
      <c r="BX50" s="150">
        <v>1</v>
      </c>
      <c r="BY50" s="150">
        <v>1</v>
      </c>
      <c r="BZ50" s="150">
        <v>1</v>
      </c>
      <c r="CA50" s="150">
        <v>1</v>
      </c>
      <c r="CB50" s="150">
        <v>1</v>
      </c>
      <c r="CC50" s="150">
        <v>1</v>
      </c>
      <c r="CD50" s="219">
        <v>1</v>
      </c>
    </row>
    <row r="51" spans="1:82" x14ac:dyDescent="0.25">
      <c r="A51" s="214" t="s">
        <v>80</v>
      </c>
      <c r="B51" s="218">
        <v>1</v>
      </c>
      <c r="C51" s="150">
        <v>1</v>
      </c>
      <c r="D51" s="150">
        <v>1</v>
      </c>
      <c r="E51" s="150">
        <v>1</v>
      </c>
      <c r="F51" s="150">
        <v>1</v>
      </c>
      <c r="G51" s="150">
        <v>1</v>
      </c>
      <c r="H51" s="150">
        <v>1</v>
      </c>
      <c r="I51" s="150">
        <v>1</v>
      </c>
      <c r="J51" s="150">
        <v>1</v>
      </c>
      <c r="K51" s="150">
        <v>1</v>
      </c>
      <c r="L51" s="150">
        <v>1</v>
      </c>
      <c r="M51" s="150">
        <v>1</v>
      </c>
      <c r="N51" s="150">
        <v>1</v>
      </c>
      <c r="O51" s="150">
        <v>1</v>
      </c>
      <c r="P51" s="150">
        <v>1</v>
      </c>
      <c r="Q51" s="150">
        <v>1</v>
      </c>
      <c r="R51" s="150">
        <v>1</v>
      </c>
      <c r="S51" s="150">
        <v>1</v>
      </c>
      <c r="T51" s="150">
        <v>1</v>
      </c>
      <c r="U51" s="150">
        <v>1</v>
      </c>
      <c r="V51" s="150">
        <v>1</v>
      </c>
      <c r="W51" s="150">
        <v>1</v>
      </c>
      <c r="X51" s="150">
        <v>1</v>
      </c>
      <c r="Y51" s="150">
        <v>1</v>
      </c>
      <c r="Z51" s="150">
        <v>1</v>
      </c>
      <c r="AA51" s="150">
        <v>1</v>
      </c>
      <c r="AB51" s="150">
        <v>1</v>
      </c>
      <c r="AC51" s="150">
        <v>1</v>
      </c>
      <c r="AD51" s="150">
        <v>1</v>
      </c>
      <c r="AE51" s="150">
        <v>1</v>
      </c>
      <c r="AF51" s="150">
        <v>1</v>
      </c>
      <c r="AG51" s="150">
        <v>1</v>
      </c>
      <c r="AH51" s="150">
        <v>1</v>
      </c>
      <c r="AI51" s="150">
        <v>1</v>
      </c>
      <c r="AJ51" s="150">
        <v>1</v>
      </c>
      <c r="AK51" s="150">
        <v>1</v>
      </c>
      <c r="AL51" s="150">
        <v>1</v>
      </c>
      <c r="AM51" s="150">
        <v>1</v>
      </c>
      <c r="AN51" s="150">
        <v>1</v>
      </c>
      <c r="AO51" s="150">
        <v>1</v>
      </c>
      <c r="AP51" s="150">
        <v>1</v>
      </c>
      <c r="AQ51" s="150">
        <v>1</v>
      </c>
      <c r="AR51" s="150">
        <v>1</v>
      </c>
      <c r="AS51" s="150">
        <v>1</v>
      </c>
      <c r="AT51" s="150">
        <v>1</v>
      </c>
      <c r="AU51" s="150">
        <v>1</v>
      </c>
      <c r="AV51" s="150">
        <v>1</v>
      </c>
      <c r="AW51" s="150">
        <v>1</v>
      </c>
      <c r="AX51" s="150">
        <v>1</v>
      </c>
      <c r="AY51" s="150">
        <v>1</v>
      </c>
      <c r="AZ51" s="150">
        <v>1</v>
      </c>
      <c r="BA51" s="150">
        <v>1</v>
      </c>
      <c r="BB51" s="150">
        <v>1</v>
      </c>
      <c r="BC51" s="150">
        <v>1</v>
      </c>
      <c r="BD51" s="150">
        <v>1</v>
      </c>
      <c r="BE51" s="150">
        <v>1</v>
      </c>
      <c r="BF51" s="150">
        <v>1</v>
      </c>
      <c r="BG51" s="150">
        <v>1</v>
      </c>
      <c r="BH51" s="150">
        <v>1</v>
      </c>
      <c r="BI51" s="150">
        <v>1</v>
      </c>
      <c r="BJ51" s="150">
        <v>1</v>
      </c>
      <c r="BK51" s="150">
        <v>1</v>
      </c>
      <c r="BL51" s="150">
        <v>1</v>
      </c>
      <c r="BM51" s="150">
        <v>1</v>
      </c>
      <c r="BN51" s="150">
        <v>1</v>
      </c>
      <c r="BO51" s="150">
        <v>1</v>
      </c>
      <c r="BP51" s="150">
        <v>1</v>
      </c>
      <c r="BQ51" s="150">
        <v>1</v>
      </c>
      <c r="BR51" s="150">
        <v>1</v>
      </c>
      <c r="BS51" s="150">
        <v>1</v>
      </c>
      <c r="BT51" s="150">
        <v>1</v>
      </c>
      <c r="BU51" s="150">
        <v>1</v>
      </c>
      <c r="BV51" s="150">
        <v>1</v>
      </c>
      <c r="BW51" s="150">
        <v>1</v>
      </c>
      <c r="BX51" s="150">
        <v>1</v>
      </c>
      <c r="BY51" s="150">
        <v>1</v>
      </c>
      <c r="BZ51" s="150">
        <v>1</v>
      </c>
      <c r="CA51" s="150">
        <v>1</v>
      </c>
      <c r="CB51" s="150">
        <v>1</v>
      </c>
      <c r="CC51" s="150">
        <v>1</v>
      </c>
      <c r="CD51" s="219">
        <v>1</v>
      </c>
    </row>
    <row r="52" spans="1:82" x14ac:dyDescent="0.25">
      <c r="A52" s="214" t="s">
        <v>305</v>
      </c>
      <c r="B52" s="218">
        <v>1</v>
      </c>
      <c r="C52" s="150">
        <v>1</v>
      </c>
      <c r="D52" s="150">
        <v>1</v>
      </c>
      <c r="E52" s="150">
        <v>1</v>
      </c>
      <c r="F52" s="150">
        <v>1</v>
      </c>
      <c r="G52" s="150">
        <v>1</v>
      </c>
      <c r="H52" s="150">
        <v>1</v>
      </c>
      <c r="I52" s="150">
        <v>1</v>
      </c>
      <c r="J52" s="150">
        <v>1</v>
      </c>
      <c r="K52" s="150">
        <v>1</v>
      </c>
      <c r="L52" s="150">
        <v>1</v>
      </c>
      <c r="M52" s="150">
        <v>1</v>
      </c>
      <c r="N52" s="150">
        <v>1</v>
      </c>
      <c r="O52" s="150">
        <v>1</v>
      </c>
      <c r="P52" s="150">
        <v>1</v>
      </c>
      <c r="Q52" s="150">
        <v>1</v>
      </c>
      <c r="R52" s="150">
        <v>1</v>
      </c>
      <c r="S52" s="150">
        <v>1</v>
      </c>
      <c r="T52" s="150">
        <v>1</v>
      </c>
      <c r="U52" s="150">
        <v>1</v>
      </c>
      <c r="V52" s="150">
        <v>1</v>
      </c>
      <c r="W52" s="150">
        <v>1</v>
      </c>
      <c r="X52" s="150">
        <v>1</v>
      </c>
      <c r="Y52" s="150">
        <v>1</v>
      </c>
      <c r="Z52" s="150">
        <v>1</v>
      </c>
      <c r="AA52" s="150">
        <v>1</v>
      </c>
      <c r="AB52" s="150">
        <v>1</v>
      </c>
      <c r="AC52" s="150">
        <v>1</v>
      </c>
      <c r="AD52" s="150">
        <v>1</v>
      </c>
      <c r="AE52" s="150">
        <v>1</v>
      </c>
      <c r="AF52" s="150">
        <v>1</v>
      </c>
      <c r="AG52" s="150">
        <v>1</v>
      </c>
      <c r="AH52" s="150">
        <v>1</v>
      </c>
      <c r="AI52" s="150">
        <v>1</v>
      </c>
      <c r="AJ52" s="150">
        <v>1</v>
      </c>
      <c r="AK52" s="150">
        <v>1</v>
      </c>
      <c r="AL52" s="150">
        <v>1</v>
      </c>
      <c r="AM52" s="150">
        <v>1</v>
      </c>
      <c r="AN52" s="150">
        <v>1</v>
      </c>
      <c r="AO52" s="150">
        <v>1</v>
      </c>
      <c r="AP52" s="150">
        <v>1</v>
      </c>
      <c r="AQ52" s="150">
        <v>1</v>
      </c>
      <c r="AR52" s="150">
        <v>1</v>
      </c>
      <c r="AS52" s="150">
        <v>1</v>
      </c>
      <c r="AT52" s="150">
        <v>1</v>
      </c>
      <c r="AU52" s="150">
        <v>1</v>
      </c>
      <c r="AV52" s="150">
        <v>1</v>
      </c>
      <c r="AW52" s="150">
        <v>1</v>
      </c>
      <c r="AX52" s="150">
        <v>1</v>
      </c>
      <c r="AY52" s="150">
        <v>1</v>
      </c>
      <c r="AZ52" s="150">
        <v>1</v>
      </c>
      <c r="BA52" s="150">
        <v>1</v>
      </c>
      <c r="BB52" s="150">
        <v>1</v>
      </c>
      <c r="BC52" s="150">
        <v>1</v>
      </c>
      <c r="BD52" s="150">
        <v>1</v>
      </c>
      <c r="BE52" s="150">
        <v>1</v>
      </c>
      <c r="BF52" s="150">
        <v>1</v>
      </c>
      <c r="BG52" s="150">
        <v>1</v>
      </c>
      <c r="BH52" s="150">
        <v>1</v>
      </c>
      <c r="BI52" s="150">
        <v>1</v>
      </c>
      <c r="BJ52" s="150">
        <v>1</v>
      </c>
      <c r="BK52" s="150">
        <v>1</v>
      </c>
      <c r="BL52" s="150">
        <v>1</v>
      </c>
      <c r="BM52" s="150">
        <v>1</v>
      </c>
      <c r="BN52" s="150">
        <v>1</v>
      </c>
      <c r="BO52" s="150">
        <v>1</v>
      </c>
      <c r="BP52" s="150">
        <v>1</v>
      </c>
      <c r="BQ52" s="150">
        <v>1</v>
      </c>
      <c r="BR52" s="150">
        <v>1</v>
      </c>
      <c r="BS52" s="150">
        <v>1</v>
      </c>
      <c r="BT52" s="150">
        <v>1</v>
      </c>
      <c r="BU52" s="150">
        <v>1</v>
      </c>
      <c r="BV52" s="150">
        <v>1</v>
      </c>
      <c r="BW52" s="150">
        <v>1</v>
      </c>
      <c r="BX52" s="150">
        <v>1</v>
      </c>
      <c r="BY52" s="150">
        <v>1</v>
      </c>
      <c r="BZ52" s="150">
        <v>1</v>
      </c>
      <c r="CA52" s="150">
        <v>1</v>
      </c>
      <c r="CB52" s="150">
        <v>1</v>
      </c>
      <c r="CC52" s="150">
        <v>1</v>
      </c>
      <c r="CD52" s="219">
        <v>1</v>
      </c>
    </row>
    <row r="53" spans="1:82" x14ac:dyDescent="0.25">
      <c r="A53" s="214" t="s">
        <v>81</v>
      </c>
      <c r="B53" s="220">
        <v>1</v>
      </c>
      <c r="C53" s="221">
        <v>1</v>
      </c>
      <c r="D53" s="221">
        <v>1</v>
      </c>
      <c r="E53" s="221">
        <v>1</v>
      </c>
      <c r="F53" s="221">
        <v>1</v>
      </c>
      <c r="G53" s="221">
        <v>1</v>
      </c>
      <c r="H53" s="221">
        <v>1</v>
      </c>
      <c r="I53" s="221">
        <v>1</v>
      </c>
      <c r="J53" s="221">
        <v>1</v>
      </c>
      <c r="K53" s="221">
        <v>1</v>
      </c>
      <c r="L53" s="221">
        <v>1</v>
      </c>
      <c r="M53" s="221">
        <v>1</v>
      </c>
      <c r="N53" s="221">
        <v>1</v>
      </c>
      <c r="O53" s="221">
        <v>1</v>
      </c>
      <c r="P53" s="221">
        <v>1</v>
      </c>
      <c r="Q53" s="221">
        <v>1</v>
      </c>
      <c r="R53" s="221">
        <v>1</v>
      </c>
      <c r="S53" s="221">
        <v>1</v>
      </c>
      <c r="T53" s="221">
        <v>1</v>
      </c>
      <c r="U53" s="221">
        <v>1</v>
      </c>
      <c r="V53" s="221">
        <v>1</v>
      </c>
      <c r="W53" s="221">
        <v>1</v>
      </c>
      <c r="X53" s="221">
        <v>1</v>
      </c>
      <c r="Y53" s="221">
        <v>1</v>
      </c>
      <c r="Z53" s="221">
        <v>1</v>
      </c>
      <c r="AA53" s="221">
        <v>1</v>
      </c>
      <c r="AB53" s="221">
        <v>1</v>
      </c>
      <c r="AC53" s="221">
        <v>1</v>
      </c>
      <c r="AD53" s="221">
        <v>1</v>
      </c>
      <c r="AE53" s="221">
        <v>1</v>
      </c>
      <c r="AF53" s="221">
        <v>1</v>
      </c>
      <c r="AG53" s="221">
        <v>1</v>
      </c>
      <c r="AH53" s="221">
        <v>1</v>
      </c>
      <c r="AI53" s="221">
        <v>1</v>
      </c>
      <c r="AJ53" s="221">
        <v>1</v>
      </c>
      <c r="AK53" s="221">
        <v>1</v>
      </c>
      <c r="AL53" s="221">
        <v>1</v>
      </c>
      <c r="AM53" s="221">
        <v>1</v>
      </c>
      <c r="AN53" s="221">
        <v>1</v>
      </c>
      <c r="AO53" s="221">
        <v>1</v>
      </c>
      <c r="AP53" s="221">
        <v>1</v>
      </c>
      <c r="AQ53" s="221">
        <v>1</v>
      </c>
      <c r="AR53" s="221">
        <v>1</v>
      </c>
      <c r="AS53" s="221">
        <v>1</v>
      </c>
      <c r="AT53" s="221">
        <v>1</v>
      </c>
      <c r="AU53" s="221">
        <v>1</v>
      </c>
      <c r="AV53" s="221">
        <v>1</v>
      </c>
      <c r="AW53" s="221">
        <v>1</v>
      </c>
      <c r="AX53" s="221">
        <v>1</v>
      </c>
      <c r="AY53" s="221">
        <v>1</v>
      </c>
      <c r="AZ53" s="221">
        <v>1</v>
      </c>
      <c r="BA53" s="221">
        <v>1</v>
      </c>
      <c r="BB53" s="221">
        <v>1</v>
      </c>
      <c r="BC53" s="221">
        <v>1</v>
      </c>
      <c r="BD53" s="221">
        <v>1</v>
      </c>
      <c r="BE53" s="221">
        <v>1</v>
      </c>
      <c r="BF53" s="221">
        <v>1</v>
      </c>
      <c r="BG53" s="221">
        <v>1</v>
      </c>
      <c r="BH53" s="221">
        <v>1</v>
      </c>
      <c r="BI53" s="221">
        <v>1</v>
      </c>
      <c r="BJ53" s="221">
        <v>1</v>
      </c>
      <c r="BK53" s="221">
        <v>1</v>
      </c>
      <c r="BL53" s="221">
        <v>1</v>
      </c>
      <c r="BM53" s="221">
        <v>1</v>
      </c>
      <c r="BN53" s="221">
        <v>1</v>
      </c>
      <c r="BO53" s="221">
        <v>1</v>
      </c>
      <c r="BP53" s="221">
        <v>1</v>
      </c>
      <c r="BQ53" s="221">
        <v>1</v>
      </c>
      <c r="BR53" s="221">
        <v>1</v>
      </c>
      <c r="BS53" s="221">
        <v>1</v>
      </c>
      <c r="BT53" s="221">
        <v>1</v>
      </c>
      <c r="BU53" s="221">
        <v>1</v>
      </c>
      <c r="BV53" s="221">
        <v>1</v>
      </c>
      <c r="BW53" s="221">
        <v>1</v>
      </c>
      <c r="BX53" s="221">
        <v>1</v>
      </c>
      <c r="BY53" s="221">
        <v>1</v>
      </c>
      <c r="BZ53" s="221">
        <v>1</v>
      </c>
      <c r="CA53" s="221">
        <v>1</v>
      </c>
      <c r="CB53" s="221">
        <v>1</v>
      </c>
      <c r="CC53" s="221">
        <v>1</v>
      </c>
      <c r="CD53" s="222">
        <v>1</v>
      </c>
    </row>
    <row r="54" spans="1:82" x14ac:dyDescent="0.25">
      <c r="A54" s="208" t="s">
        <v>240</v>
      </c>
      <c r="B54" s="223">
        <v>1970</v>
      </c>
      <c r="C54" s="223">
        <v>1971</v>
      </c>
      <c r="D54" s="223">
        <v>1972</v>
      </c>
      <c r="E54" s="223">
        <v>1973</v>
      </c>
      <c r="F54" s="223">
        <v>1974</v>
      </c>
      <c r="G54" s="223">
        <v>1975</v>
      </c>
      <c r="H54" s="223">
        <v>1976</v>
      </c>
      <c r="I54" s="223">
        <v>1977</v>
      </c>
      <c r="J54" s="223">
        <v>1978</v>
      </c>
      <c r="K54" s="223">
        <v>1979</v>
      </c>
      <c r="L54" s="223">
        <v>1980</v>
      </c>
      <c r="M54" s="223">
        <v>1981</v>
      </c>
      <c r="N54" s="223">
        <v>1982</v>
      </c>
      <c r="O54" s="223">
        <v>1983</v>
      </c>
      <c r="P54" s="223">
        <v>1984</v>
      </c>
      <c r="Q54" s="223">
        <v>1985</v>
      </c>
      <c r="R54" s="223">
        <v>1986</v>
      </c>
      <c r="S54" s="223">
        <v>1987</v>
      </c>
      <c r="T54" s="223">
        <v>1988</v>
      </c>
      <c r="U54" s="223">
        <v>1989</v>
      </c>
      <c r="V54" s="223">
        <v>1990</v>
      </c>
      <c r="W54" s="223">
        <v>1991</v>
      </c>
      <c r="X54" s="223">
        <v>1992</v>
      </c>
      <c r="Y54" s="223">
        <v>1993</v>
      </c>
      <c r="Z54" s="223">
        <v>1994</v>
      </c>
      <c r="AA54" s="223">
        <v>1995</v>
      </c>
      <c r="AB54" s="223">
        <v>1996</v>
      </c>
      <c r="AC54" s="223">
        <v>1997</v>
      </c>
      <c r="AD54" s="223">
        <v>1998</v>
      </c>
      <c r="AE54" s="223">
        <v>1999</v>
      </c>
      <c r="AF54" s="223">
        <v>2000</v>
      </c>
      <c r="AG54" s="223">
        <v>2001</v>
      </c>
      <c r="AH54" s="223">
        <v>2002</v>
      </c>
      <c r="AI54" s="223">
        <v>2003</v>
      </c>
      <c r="AJ54" s="223">
        <v>2004</v>
      </c>
      <c r="AK54" s="223">
        <v>2005</v>
      </c>
      <c r="AL54" s="223">
        <v>2006</v>
      </c>
      <c r="AM54" s="223">
        <v>2007</v>
      </c>
      <c r="AN54" s="223">
        <v>2008</v>
      </c>
      <c r="AO54" s="223">
        <v>2009</v>
      </c>
      <c r="AP54" s="223">
        <v>2010</v>
      </c>
      <c r="AQ54" s="223">
        <v>2011</v>
      </c>
      <c r="AR54" s="223">
        <v>2012</v>
      </c>
      <c r="AS54" s="223">
        <v>2013</v>
      </c>
      <c r="AT54" s="223">
        <v>2014</v>
      </c>
      <c r="AU54" s="223">
        <v>2015</v>
      </c>
      <c r="AV54" s="223">
        <v>2016</v>
      </c>
      <c r="AW54" s="223">
        <v>2017</v>
      </c>
      <c r="AX54" s="223">
        <v>2018</v>
      </c>
      <c r="AY54" s="223">
        <v>2019</v>
      </c>
      <c r="AZ54" s="223">
        <v>2020</v>
      </c>
      <c r="BA54" s="223">
        <v>2021</v>
      </c>
      <c r="BB54" s="223">
        <v>2022</v>
      </c>
      <c r="BC54" s="223">
        <v>2023</v>
      </c>
      <c r="BD54" s="223">
        <v>2024</v>
      </c>
      <c r="BE54" s="223">
        <v>2025</v>
      </c>
      <c r="BF54" s="223">
        <v>2026</v>
      </c>
      <c r="BG54" s="223">
        <v>2027</v>
      </c>
      <c r="BH54" s="223">
        <v>2028</v>
      </c>
      <c r="BI54" s="223">
        <v>2029</v>
      </c>
      <c r="BJ54" s="223">
        <v>2030</v>
      </c>
      <c r="BK54" s="223">
        <v>2031</v>
      </c>
      <c r="BL54" s="223">
        <v>2032</v>
      </c>
      <c r="BM54" s="223">
        <v>2033</v>
      </c>
      <c r="BN54" s="223">
        <v>2034</v>
      </c>
      <c r="BO54" s="223">
        <v>2035</v>
      </c>
      <c r="BP54" s="223">
        <v>2036</v>
      </c>
      <c r="BQ54" s="223">
        <v>2037</v>
      </c>
      <c r="BR54" s="223">
        <v>2038</v>
      </c>
      <c r="BS54" s="223">
        <v>2039</v>
      </c>
      <c r="BT54" s="223">
        <v>2040</v>
      </c>
      <c r="BU54" s="223">
        <v>2041</v>
      </c>
      <c r="BV54" s="223">
        <v>2042</v>
      </c>
      <c r="BW54" s="223">
        <v>2043</v>
      </c>
      <c r="BX54" s="223">
        <v>2044</v>
      </c>
      <c r="BY54" s="223">
        <v>2045</v>
      </c>
      <c r="BZ54" s="223">
        <v>2046</v>
      </c>
      <c r="CA54" s="223">
        <v>2047</v>
      </c>
      <c r="CB54" s="223">
        <v>2048</v>
      </c>
      <c r="CC54" s="223">
        <v>2049</v>
      </c>
      <c r="CD54" s="224">
        <v>2050</v>
      </c>
    </row>
    <row r="55" spans="1:82" x14ac:dyDescent="0.25">
      <c r="A55" s="214" t="s">
        <v>76</v>
      </c>
      <c r="B55" s="215">
        <v>1</v>
      </c>
      <c r="C55" s="216">
        <v>1</v>
      </c>
      <c r="D55" s="216">
        <v>1</v>
      </c>
      <c r="E55" s="216">
        <v>1</v>
      </c>
      <c r="F55" s="216">
        <v>1</v>
      </c>
      <c r="G55" s="216">
        <v>1</v>
      </c>
      <c r="H55" s="216">
        <v>1</v>
      </c>
      <c r="I55" s="216">
        <v>1</v>
      </c>
      <c r="J55" s="216">
        <v>1</v>
      </c>
      <c r="K55" s="216">
        <v>1</v>
      </c>
      <c r="L55" s="216">
        <v>1</v>
      </c>
      <c r="M55" s="216">
        <v>1</v>
      </c>
      <c r="N55" s="216">
        <v>1</v>
      </c>
      <c r="O55" s="216">
        <v>1</v>
      </c>
      <c r="P55" s="216">
        <v>1</v>
      </c>
      <c r="Q55" s="216">
        <v>1</v>
      </c>
      <c r="R55" s="216">
        <v>1</v>
      </c>
      <c r="S55" s="216">
        <v>1</v>
      </c>
      <c r="T55" s="216">
        <v>1</v>
      </c>
      <c r="U55" s="216">
        <v>1</v>
      </c>
      <c r="V55" s="216">
        <v>1</v>
      </c>
      <c r="W55" s="216">
        <v>1</v>
      </c>
      <c r="X55" s="216">
        <v>1</v>
      </c>
      <c r="Y55" s="216">
        <v>1</v>
      </c>
      <c r="Z55" s="216">
        <v>1</v>
      </c>
      <c r="AA55" s="216">
        <v>1</v>
      </c>
      <c r="AB55" s="216">
        <v>1</v>
      </c>
      <c r="AC55" s="216">
        <v>1</v>
      </c>
      <c r="AD55" s="216">
        <v>1</v>
      </c>
      <c r="AE55" s="216">
        <v>1</v>
      </c>
      <c r="AF55" s="216">
        <v>1</v>
      </c>
      <c r="AG55" s="216">
        <v>1</v>
      </c>
      <c r="AH55" s="216">
        <v>1</v>
      </c>
      <c r="AI55" s="216">
        <v>1</v>
      </c>
      <c r="AJ55" s="216">
        <v>1</v>
      </c>
      <c r="AK55" s="216">
        <v>1</v>
      </c>
      <c r="AL55" s="216">
        <v>1</v>
      </c>
      <c r="AM55" s="216">
        <v>1</v>
      </c>
      <c r="AN55" s="216">
        <v>1</v>
      </c>
      <c r="AO55" s="216">
        <v>1</v>
      </c>
      <c r="AP55" s="216">
        <v>1</v>
      </c>
      <c r="AQ55" s="216">
        <v>1</v>
      </c>
      <c r="AR55" s="216">
        <v>1</v>
      </c>
      <c r="AS55" s="216">
        <v>1</v>
      </c>
      <c r="AT55" s="216">
        <v>1</v>
      </c>
      <c r="AU55" s="216">
        <v>1</v>
      </c>
      <c r="AV55" s="216">
        <v>1</v>
      </c>
      <c r="AW55" s="216">
        <v>1</v>
      </c>
      <c r="AX55" s="216">
        <v>1</v>
      </c>
      <c r="AY55" s="216">
        <v>1</v>
      </c>
      <c r="AZ55" s="216">
        <v>1</v>
      </c>
      <c r="BA55" s="216">
        <v>1</v>
      </c>
      <c r="BB55" s="216">
        <v>1</v>
      </c>
      <c r="BC55" s="216">
        <v>1</v>
      </c>
      <c r="BD55" s="216">
        <v>1</v>
      </c>
      <c r="BE55" s="216">
        <v>1</v>
      </c>
      <c r="BF55" s="216">
        <v>1</v>
      </c>
      <c r="BG55" s="216">
        <v>1</v>
      </c>
      <c r="BH55" s="216">
        <v>1</v>
      </c>
      <c r="BI55" s="216">
        <v>1</v>
      </c>
      <c r="BJ55" s="216">
        <v>1</v>
      </c>
      <c r="BK55" s="216">
        <v>1</v>
      </c>
      <c r="BL55" s="216">
        <v>1</v>
      </c>
      <c r="BM55" s="216">
        <v>1</v>
      </c>
      <c r="BN55" s="216">
        <v>1</v>
      </c>
      <c r="BO55" s="216">
        <v>1</v>
      </c>
      <c r="BP55" s="216">
        <v>1</v>
      </c>
      <c r="BQ55" s="216">
        <v>1</v>
      </c>
      <c r="BR55" s="216">
        <v>1</v>
      </c>
      <c r="BS55" s="216">
        <v>1</v>
      </c>
      <c r="BT55" s="216">
        <v>1</v>
      </c>
      <c r="BU55" s="216">
        <v>1</v>
      </c>
      <c r="BV55" s="216">
        <v>1</v>
      </c>
      <c r="BW55" s="216">
        <v>1</v>
      </c>
      <c r="BX55" s="216">
        <v>1</v>
      </c>
      <c r="BY55" s="216">
        <v>1</v>
      </c>
      <c r="BZ55" s="216">
        <v>1</v>
      </c>
      <c r="CA55" s="216">
        <v>1</v>
      </c>
      <c r="CB55" s="216">
        <v>1</v>
      </c>
      <c r="CC55" s="216">
        <v>1</v>
      </c>
      <c r="CD55" s="217">
        <v>1</v>
      </c>
    </row>
    <row r="56" spans="1:82" x14ac:dyDescent="0.25">
      <c r="A56" s="214" t="s">
        <v>77</v>
      </c>
      <c r="B56" s="218">
        <v>1</v>
      </c>
      <c r="C56" s="150">
        <v>1</v>
      </c>
      <c r="D56" s="150">
        <v>1</v>
      </c>
      <c r="E56" s="150">
        <v>1</v>
      </c>
      <c r="F56" s="150">
        <v>1</v>
      </c>
      <c r="G56" s="150">
        <v>1</v>
      </c>
      <c r="H56" s="150">
        <v>1</v>
      </c>
      <c r="I56" s="150">
        <v>1</v>
      </c>
      <c r="J56" s="150">
        <v>1</v>
      </c>
      <c r="K56" s="150">
        <v>1</v>
      </c>
      <c r="L56" s="150">
        <v>1</v>
      </c>
      <c r="M56" s="150">
        <v>1</v>
      </c>
      <c r="N56" s="150">
        <v>1</v>
      </c>
      <c r="O56" s="150">
        <v>1</v>
      </c>
      <c r="P56" s="150">
        <v>1</v>
      </c>
      <c r="Q56" s="150">
        <v>1</v>
      </c>
      <c r="R56" s="150">
        <v>1</v>
      </c>
      <c r="S56" s="150">
        <v>1</v>
      </c>
      <c r="T56" s="150">
        <v>1</v>
      </c>
      <c r="U56" s="150">
        <v>1</v>
      </c>
      <c r="V56" s="150">
        <v>1</v>
      </c>
      <c r="W56" s="150">
        <v>1</v>
      </c>
      <c r="X56" s="150">
        <v>1</v>
      </c>
      <c r="Y56" s="150">
        <v>1</v>
      </c>
      <c r="Z56" s="150">
        <v>1</v>
      </c>
      <c r="AA56" s="150">
        <v>1</v>
      </c>
      <c r="AB56" s="150">
        <v>1</v>
      </c>
      <c r="AC56" s="150">
        <v>1</v>
      </c>
      <c r="AD56" s="150">
        <v>1</v>
      </c>
      <c r="AE56" s="150">
        <v>1</v>
      </c>
      <c r="AF56" s="150">
        <v>1</v>
      </c>
      <c r="AG56" s="150">
        <v>1</v>
      </c>
      <c r="AH56" s="150">
        <v>1</v>
      </c>
      <c r="AI56" s="150">
        <v>1</v>
      </c>
      <c r="AJ56" s="150">
        <v>1</v>
      </c>
      <c r="AK56" s="150">
        <v>1</v>
      </c>
      <c r="AL56" s="150">
        <v>1</v>
      </c>
      <c r="AM56" s="150">
        <v>1</v>
      </c>
      <c r="AN56" s="150">
        <v>1</v>
      </c>
      <c r="AO56" s="150">
        <v>1</v>
      </c>
      <c r="AP56" s="150">
        <v>1</v>
      </c>
      <c r="AQ56" s="150">
        <v>1</v>
      </c>
      <c r="AR56" s="150">
        <v>1</v>
      </c>
      <c r="AS56" s="150">
        <v>1</v>
      </c>
      <c r="AT56" s="150">
        <v>1</v>
      </c>
      <c r="AU56" s="150">
        <v>1</v>
      </c>
      <c r="AV56" s="150">
        <v>1</v>
      </c>
      <c r="AW56" s="150">
        <v>1</v>
      </c>
      <c r="AX56" s="150">
        <v>1</v>
      </c>
      <c r="AY56" s="150">
        <v>1</v>
      </c>
      <c r="AZ56" s="150">
        <v>1</v>
      </c>
      <c r="BA56" s="150">
        <v>1</v>
      </c>
      <c r="BB56" s="150">
        <v>1</v>
      </c>
      <c r="BC56" s="150">
        <v>1</v>
      </c>
      <c r="BD56" s="150">
        <v>1</v>
      </c>
      <c r="BE56" s="150">
        <v>1</v>
      </c>
      <c r="BF56" s="150">
        <v>1</v>
      </c>
      <c r="BG56" s="150">
        <v>1</v>
      </c>
      <c r="BH56" s="150">
        <v>1</v>
      </c>
      <c r="BI56" s="150">
        <v>1</v>
      </c>
      <c r="BJ56" s="150">
        <v>1</v>
      </c>
      <c r="BK56" s="150">
        <v>1</v>
      </c>
      <c r="BL56" s="150">
        <v>1</v>
      </c>
      <c r="BM56" s="150">
        <v>1</v>
      </c>
      <c r="BN56" s="150">
        <v>1</v>
      </c>
      <c r="BO56" s="150">
        <v>1</v>
      </c>
      <c r="BP56" s="150">
        <v>1</v>
      </c>
      <c r="BQ56" s="150">
        <v>1</v>
      </c>
      <c r="BR56" s="150">
        <v>1</v>
      </c>
      <c r="BS56" s="150">
        <v>1</v>
      </c>
      <c r="BT56" s="150">
        <v>1</v>
      </c>
      <c r="BU56" s="150">
        <v>1</v>
      </c>
      <c r="BV56" s="150">
        <v>1</v>
      </c>
      <c r="BW56" s="150">
        <v>1</v>
      </c>
      <c r="BX56" s="150">
        <v>1</v>
      </c>
      <c r="BY56" s="150">
        <v>1</v>
      </c>
      <c r="BZ56" s="150">
        <v>1</v>
      </c>
      <c r="CA56" s="150">
        <v>1</v>
      </c>
      <c r="CB56" s="150">
        <v>1</v>
      </c>
      <c r="CC56" s="150">
        <v>1</v>
      </c>
      <c r="CD56" s="219">
        <v>1</v>
      </c>
    </row>
    <row r="57" spans="1:82" x14ac:dyDescent="0.25">
      <c r="A57" s="214" t="s">
        <v>79</v>
      </c>
      <c r="B57" s="218">
        <v>1</v>
      </c>
      <c r="C57" s="150">
        <v>1</v>
      </c>
      <c r="D57" s="150">
        <v>1</v>
      </c>
      <c r="E57" s="150">
        <v>1</v>
      </c>
      <c r="F57" s="150">
        <v>1</v>
      </c>
      <c r="G57" s="150">
        <v>1</v>
      </c>
      <c r="H57" s="150">
        <v>1</v>
      </c>
      <c r="I57" s="150">
        <v>1</v>
      </c>
      <c r="J57" s="150">
        <v>1</v>
      </c>
      <c r="K57" s="150">
        <v>1</v>
      </c>
      <c r="L57" s="150">
        <v>1</v>
      </c>
      <c r="M57" s="150">
        <v>1</v>
      </c>
      <c r="N57" s="150">
        <v>1</v>
      </c>
      <c r="O57" s="150">
        <v>1</v>
      </c>
      <c r="P57" s="150">
        <v>1</v>
      </c>
      <c r="Q57" s="150">
        <v>1</v>
      </c>
      <c r="R57" s="150">
        <v>1</v>
      </c>
      <c r="S57" s="150">
        <v>1</v>
      </c>
      <c r="T57" s="150">
        <v>1</v>
      </c>
      <c r="U57" s="150">
        <v>1</v>
      </c>
      <c r="V57" s="150">
        <v>1</v>
      </c>
      <c r="W57" s="150">
        <v>1</v>
      </c>
      <c r="X57" s="150">
        <v>1</v>
      </c>
      <c r="Y57" s="150">
        <v>1</v>
      </c>
      <c r="Z57" s="150">
        <v>1</v>
      </c>
      <c r="AA57" s="150">
        <v>1</v>
      </c>
      <c r="AB57" s="150">
        <v>1</v>
      </c>
      <c r="AC57" s="150">
        <v>1</v>
      </c>
      <c r="AD57" s="150">
        <v>1</v>
      </c>
      <c r="AE57" s="150">
        <v>1</v>
      </c>
      <c r="AF57" s="150">
        <v>1</v>
      </c>
      <c r="AG57" s="150">
        <v>1</v>
      </c>
      <c r="AH57" s="150">
        <v>1</v>
      </c>
      <c r="AI57" s="150">
        <v>1</v>
      </c>
      <c r="AJ57" s="150">
        <v>1</v>
      </c>
      <c r="AK57" s="150">
        <v>1</v>
      </c>
      <c r="AL57" s="150">
        <v>1</v>
      </c>
      <c r="AM57" s="150">
        <v>1</v>
      </c>
      <c r="AN57" s="150">
        <v>1</v>
      </c>
      <c r="AO57" s="150">
        <v>1</v>
      </c>
      <c r="AP57" s="150">
        <v>1</v>
      </c>
      <c r="AQ57" s="150">
        <v>1</v>
      </c>
      <c r="AR57" s="150">
        <v>1</v>
      </c>
      <c r="AS57" s="150">
        <v>1</v>
      </c>
      <c r="AT57" s="150">
        <v>1</v>
      </c>
      <c r="AU57" s="150">
        <v>1</v>
      </c>
      <c r="AV57" s="150">
        <v>1</v>
      </c>
      <c r="AW57" s="150">
        <v>1</v>
      </c>
      <c r="AX57" s="150">
        <v>1</v>
      </c>
      <c r="AY57" s="150">
        <v>1</v>
      </c>
      <c r="AZ57" s="150">
        <v>1</v>
      </c>
      <c r="BA57" s="150">
        <v>1</v>
      </c>
      <c r="BB57" s="150">
        <v>1</v>
      </c>
      <c r="BC57" s="150">
        <v>1</v>
      </c>
      <c r="BD57" s="150">
        <v>1</v>
      </c>
      <c r="BE57" s="150">
        <v>1</v>
      </c>
      <c r="BF57" s="150">
        <v>1</v>
      </c>
      <c r="BG57" s="150">
        <v>1</v>
      </c>
      <c r="BH57" s="150">
        <v>1</v>
      </c>
      <c r="BI57" s="150">
        <v>1</v>
      </c>
      <c r="BJ57" s="150">
        <v>1</v>
      </c>
      <c r="BK57" s="150">
        <v>1</v>
      </c>
      <c r="BL57" s="150">
        <v>1</v>
      </c>
      <c r="BM57" s="150">
        <v>1</v>
      </c>
      <c r="BN57" s="150">
        <v>1</v>
      </c>
      <c r="BO57" s="150">
        <v>1</v>
      </c>
      <c r="BP57" s="150">
        <v>1</v>
      </c>
      <c r="BQ57" s="150">
        <v>1</v>
      </c>
      <c r="BR57" s="150">
        <v>1</v>
      </c>
      <c r="BS57" s="150">
        <v>1</v>
      </c>
      <c r="BT57" s="150">
        <v>1</v>
      </c>
      <c r="BU57" s="150">
        <v>1</v>
      </c>
      <c r="BV57" s="150">
        <v>1</v>
      </c>
      <c r="BW57" s="150">
        <v>1</v>
      </c>
      <c r="BX57" s="150">
        <v>1</v>
      </c>
      <c r="BY57" s="150">
        <v>1</v>
      </c>
      <c r="BZ57" s="150">
        <v>1</v>
      </c>
      <c r="CA57" s="150">
        <v>1</v>
      </c>
      <c r="CB57" s="150">
        <v>1</v>
      </c>
      <c r="CC57" s="150">
        <v>1</v>
      </c>
      <c r="CD57" s="219">
        <v>1</v>
      </c>
    </row>
    <row r="58" spans="1:82" x14ac:dyDescent="0.25">
      <c r="A58" s="214" t="s">
        <v>78</v>
      </c>
      <c r="B58" s="218">
        <v>1</v>
      </c>
      <c r="C58" s="150">
        <v>1</v>
      </c>
      <c r="D58" s="150">
        <v>1</v>
      </c>
      <c r="E58" s="150">
        <v>1</v>
      </c>
      <c r="F58" s="150">
        <v>1</v>
      </c>
      <c r="G58" s="150">
        <v>1</v>
      </c>
      <c r="H58" s="150">
        <v>1</v>
      </c>
      <c r="I58" s="150">
        <v>1</v>
      </c>
      <c r="J58" s="150">
        <v>1</v>
      </c>
      <c r="K58" s="150">
        <v>1</v>
      </c>
      <c r="L58" s="150">
        <v>1</v>
      </c>
      <c r="M58" s="150">
        <v>1</v>
      </c>
      <c r="N58" s="150">
        <v>1</v>
      </c>
      <c r="O58" s="150">
        <v>1</v>
      </c>
      <c r="P58" s="150">
        <v>1</v>
      </c>
      <c r="Q58" s="150">
        <v>1</v>
      </c>
      <c r="R58" s="150">
        <v>1</v>
      </c>
      <c r="S58" s="150">
        <v>1</v>
      </c>
      <c r="T58" s="150">
        <v>1</v>
      </c>
      <c r="U58" s="150">
        <v>1</v>
      </c>
      <c r="V58" s="150">
        <v>1</v>
      </c>
      <c r="W58" s="150">
        <v>1</v>
      </c>
      <c r="X58" s="150">
        <v>1</v>
      </c>
      <c r="Y58" s="150">
        <v>1</v>
      </c>
      <c r="Z58" s="150">
        <v>1</v>
      </c>
      <c r="AA58" s="150">
        <v>1</v>
      </c>
      <c r="AB58" s="150">
        <v>1</v>
      </c>
      <c r="AC58" s="150">
        <v>1</v>
      </c>
      <c r="AD58" s="150">
        <v>1</v>
      </c>
      <c r="AE58" s="150">
        <v>1</v>
      </c>
      <c r="AF58" s="150">
        <v>1</v>
      </c>
      <c r="AG58" s="150">
        <v>1</v>
      </c>
      <c r="AH58" s="150">
        <v>1</v>
      </c>
      <c r="AI58" s="150">
        <v>1</v>
      </c>
      <c r="AJ58" s="150">
        <v>1</v>
      </c>
      <c r="AK58" s="150">
        <v>1</v>
      </c>
      <c r="AL58" s="150">
        <v>1</v>
      </c>
      <c r="AM58" s="150">
        <v>1</v>
      </c>
      <c r="AN58" s="150">
        <v>1</v>
      </c>
      <c r="AO58" s="150">
        <v>1</v>
      </c>
      <c r="AP58" s="150">
        <v>1</v>
      </c>
      <c r="AQ58" s="150">
        <v>1</v>
      </c>
      <c r="AR58" s="150">
        <v>1</v>
      </c>
      <c r="AS58" s="150">
        <v>1</v>
      </c>
      <c r="AT58" s="150">
        <v>1</v>
      </c>
      <c r="AU58" s="150">
        <v>1</v>
      </c>
      <c r="AV58" s="150">
        <v>1</v>
      </c>
      <c r="AW58" s="150">
        <v>1</v>
      </c>
      <c r="AX58" s="150">
        <v>1</v>
      </c>
      <c r="AY58" s="150">
        <v>1</v>
      </c>
      <c r="AZ58" s="150">
        <v>1</v>
      </c>
      <c r="BA58" s="150">
        <v>1</v>
      </c>
      <c r="BB58" s="150">
        <v>1</v>
      </c>
      <c r="BC58" s="150">
        <v>1</v>
      </c>
      <c r="BD58" s="150">
        <v>1</v>
      </c>
      <c r="BE58" s="150">
        <v>1</v>
      </c>
      <c r="BF58" s="150">
        <v>1</v>
      </c>
      <c r="BG58" s="150">
        <v>1</v>
      </c>
      <c r="BH58" s="150">
        <v>1</v>
      </c>
      <c r="BI58" s="150">
        <v>1</v>
      </c>
      <c r="BJ58" s="150">
        <v>1</v>
      </c>
      <c r="BK58" s="150">
        <v>1</v>
      </c>
      <c r="BL58" s="150">
        <v>1</v>
      </c>
      <c r="BM58" s="150">
        <v>1</v>
      </c>
      <c r="BN58" s="150">
        <v>1</v>
      </c>
      <c r="BO58" s="150">
        <v>1</v>
      </c>
      <c r="BP58" s="150">
        <v>1</v>
      </c>
      <c r="BQ58" s="150">
        <v>1</v>
      </c>
      <c r="BR58" s="150">
        <v>1</v>
      </c>
      <c r="BS58" s="150">
        <v>1</v>
      </c>
      <c r="BT58" s="150">
        <v>1</v>
      </c>
      <c r="BU58" s="150">
        <v>1</v>
      </c>
      <c r="BV58" s="150">
        <v>1</v>
      </c>
      <c r="BW58" s="150">
        <v>1</v>
      </c>
      <c r="BX58" s="150">
        <v>1</v>
      </c>
      <c r="BY58" s="150">
        <v>1</v>
      </c>
      <c r="BZ58" s="150">
        <v>1</v>
      </c>
      <c r="CA58" s="150">
        <v>1</v>
      </c>
      <c r="CB58" s="150">
        <v>1</v>
      </c>
      <c r="CC58" s="150">
        <v>1</v>
      </c>
      <c r="CD58" s="219">
        <v>1</v>
      </c>
    </row>
    <row r="59" spans="1:82" x14ac:dyDescent="0.25">
      <c r="A59" s="214" t="s">
        <v>80</v>
      </c>
      <c r="B59" s="218">
        <v>1</v>
      </c>
      <c r="C59" s="150">
        <v>1</v>
      </c>
      <c r="D59" s="150">
        <v>1</v>
      </c>
      <c r="E59" s="150">
        <v>1</v>
      </c>
      <c r="F59" s="150">
        <v>1</v>
      </c>
      <c r="G59" s="150">
        <v>1</v>
      </c>
      <c r="H59" s="150">
        <v>1</v>
      </c>
      <c r="I59" s="150">
        <v>1</v>
      </c>
      <c r="J59" s="150">
        <v>1</v>
      </c>
      <c r="K59" s="150">
        <v>1</v>
      </c>
      <c r="L59" s="150">
        <v>1</v>
      </c>
      <c r="M59" s="150">
        <v>1</v>
      </c>
      <c r="N59" s="150">
        <v>1</v>
      </c>
      <c r="O59" s="150">
        <v>1</v>
      </c>
      <c r="P59" s="150">
        <v>1</v>
      </c>
      <c r="Q59" s="150">
        <v>1</v>
      </c>
      <c r="R59" s="150">
        <v>1</v>
      </c>
      <c r="S59" s="150">
        <v>1</v>
      </c>
      <c r="T59" s="150">
        <v>1</v>
      </c>
      <c r="U59" s="150">
        <v>1</v>
      </c>
      <c r="V59" s="150">
        <v>1</v>
      </c>
      <c r="W59" s="150">
        <v>1</v>
      </c>
      <c r="X59" s="150">
        <v>1</v>
      </c>
      <c r="Y59" s="150">
        <v>1</v>
      </c>
      <c r="Z59" s="150">
        <v>1</v>
      </c>
      <c r="AA59" s="150">
        <v>1</v>
      </c>
      <c r="AB59" s="150">
        <v>1</v>
      </c>
      <c r="AC59" s="150">
        <v>1</v>
      </c>
      <c r="AD59" s="150">
        <v>1</v>
      </c>
      <c r="AE59" s="150">
        <v>1</v>
      </c>
      <c r="AF59" s="150">
        <v>1</v>
      </c>
      <c r="AG59" s="150">
        <v>1</v>
      </c>
      <c r="AH59" s="150">
        <v>1</v>
      </c>
      <c r="AI59" s="150">
        <v>1</v>
      </c>
      <c r="AJ59" s="150">
        <v>1</v>
      </c>
      <c r="AK59" s="150">
        <v>1</v>
      </c>
      <c r="AL59" s="150">
        <v>1</v>
      </c>
      <c r="AM59" s="150">
        <v>1</v>
      </c>
      <c r="AN59" s="150">
        <v>1</v>
      </c>
      <c r="AO59" s="150">
        <v>1</v>
      </c>
      <c r="AP59" s="150">
        <v>1</v>
      </c>
      <c r="AQ59" s="150">
        <v>1</v>
      </c>
      <c r="AR59" s="150">
        <v>1</v>
      </c>
      <c r="AS59" s="150">
        <v>1</v>
      </c>
      <c r="AT59" s="150">
        <v>1</v>
      </c>
      <c r="AU59" s="150">
        <v>1</v>
      </c>
      <c r="AV59" s="150">
        <v>1</v>
      </c>
      <c r="AW59" s="150">
        <v>1</v>
      </c>
      <c r="AX59" s="150">
        <v>1</v>
      </c>
      <c r="AY59" s="150">
        <v>1</v>
      </c>
      <c r="AZ59" s="150">
        <v>1</v>
      </c>
      <c r="BA59" s="150">
        <v>1</v>
      </c>
      <c r="BB59" s="150">
        <v>1</v>
      </c>
      <c r="BC59" s="150">
        <v>1</v>
      </c>
      <c r="BD59" s="150">
        <v>1</v>
      </c>
      <c r="BE59" s="150">
        <v>1</v>
      </c>
      <c r="BF59" s="150">
        <v>1</v>
      </c>
      <c r="BG59" s="150">
        <v>1</v>
      </c>
      <c r="BH59" s="150">
        <v>1</v>
      </c>
      <c r="BI59" s="150">
        <v>1</v>
      </c>
      <c r="BJ59" s="150">
        <v>1</v>
      </c>
      <c r="BK59" s="150">
        <v>1</v>
      </c>
      <c r="BL59" s="150">
        <v>1</v>
      </c>
      <c r="BM59" s="150">
        <v>1</v>
      </c>
      <c r="BN59" s="150">
        <v>1</v>
      </c>
      <c r="BO59" s="150">
        <v>1</v>
      </c>
      <c r="BP59" s="150">
        <v>1</v>
      </c>
      <c r="BQ59" s="150">
        <v>1</v>
      </c>
      <c r="BR59" s="150">
        <v>1</v>
      </c>
      <c r="BS59" s="150">
        <v>1</v>
      </c>
      <c r="BT59" s="150">
        <v>1</v>
      </c>
      <c r="BU59" s="150">
        <v>1</v>
      </c>
      <c r="BV59" s="150">
        <v>1</v>
      </c>
      <c r="BW59" s="150">
        <v>1</v>
      </c>
      <c r="BX59" s="150">
        <v>1</v>
      </c>
      <c r="BY59" s="150">
        <v>1</v>
      </c>
      <c r="BZ59" s="150">
        <v>1</v>
      </c>
      <c r="CA59" s="150">
        <v>1</v>
      </c>
      <c r="CB59" s="150">
        <v>1</v>
      </c>
      <c r="CC59" s="150">
        <v>1</v>
      </c>
      <c r="CD59" s="219">
        <v>1</v>
      </c>
    </row>
    <row r="60" spans="1:82" x14ac:dyDescent="0.25">
      <c r="A60" s="214" t="s">
        <v>83</v>
      </c>
      <c r="B60" s="218">
        <v>1</v>
      </c>
      <c r="C60" s="150">
        <v>1</v>
      </c>
      <c r="D60" s="150">
        <v>1</v>
      </c>
      <c r="E60" s="150">
        <v>1</v>
      </c>
      <c r="F60" s="150">
        <v>1</v>
      </c>
      <c r="G60" s="150">
        <v>1</v>
      </c>
      <c r="H60" s="150">
        <v>1</v>
      </c>
      <c r="I60" s="150">
        <v>1</v>
      </c>
      <c r="J60" s="150">
        <v>1</v>
      </c>
      <c r="K60" s="150">
        <v>1</v>
      </c>
      <c r="L60" s="150">
        <v>1</v>
      </c>
      <c r="M60" s="150">
        <v>1</v>
      </c>
      <c r="N60" s="150">
        <v>1</v>
      </c>
      <c r="O60" s="150">
        <v>1</v>
      </c>
      <c r="P60" s="150">
        <v>1</v>
      </c>
      <c r="Q60" s="150">
        <v>1</v>
      </c>
      <c r="R60" s="150">
        <v>1</v>
      </c>
      <c r="S60" s="150">
        <v>1</v>
      </c>
      <c r="T60" s="150">
        <v>1</v>
      </c>
      <c r="U60" s="150">
        <v>1</v>
      </c>
      <c r="V60" s="150">
        <v>1</v>
      </c>
      <c r="W60" s="150">
        <v>1</v>
      </c>
      <c r="X60" s="150">
        <v>1</v>
      </c>
      <c r="Y60" s="150">
        <v>1</v>
      </c>
      <c r="Z60" s="150">
        <v>1</v>
      </c>
      <c r="AA60" s="150">
        <v>1</v>
      </c>
      <c r="AB60" s="150">
        <v>1</v>
      </c>
      <c r="AC60" s="150">
        <v>1</v>
      </c>
      <c r="AD60" s="150">
        <v>1</v>
      </c>
      <c r="AE60" s="150">
        <v>1</v>
      </c>
      <c r="AF60" s="150">
        <v>1</v>
      </c>
      <c r="AG60" s="150">
        <v>1</v>
      </c>
      <c r="AH60" s="150">
        <v>1</v>
      </c>
      <c r="AI60" s="150">
        <v>1</v>
      </c>
      <c r="AJ60" s="150">
        <v>1</v>
      </c>
      <c r="AK60" s="150">
        <v>1</v>
      </c>
      <c r="AL60" s="150">
        <v>1</v>
      </c>
      <c r="AM60" s="150">
        <v>1</v>
      </c>
      <c r="AN60" s="150">
        <v>1</v>
      </c>
      <c r="AO60" s="150">
        <v>1</v>
      </c>
      <c r="AP60" s="150">
        <v>1</v>
      </c>
      <c r="AQ60" s="150">
        <v>1</v>
      </c>
      <c r="AR60" s="150">
        <v>1</v>
      </c>
      <c r="AS60" s="150">
        <v>1</v>
      </c>
      <c r="AT60" s="150">
        <v>1</v>
      </c>
      <c r="AU60" s="150">
        <v>1</v>
      </c>
      <c r="AV60" s="150">
        <v>1</v>
      </c>
      <c r="AW60" s="150">
        <v>1</v>
      </c>
      <c r="AX60" s="150">
        <v>1</v>
      </c>
      <c r="AY60" s="150">
        <v>1</v>
      </c>
      <c r="AZ60" s="150">
        <v>1</v>
      </c>
      <c r="BA60" s="150">
        <v>1</v>
      </c>
      <c r="BB60" s="150">
        <v>1</v>
      </c>
      <c r="BC60" s="150">
        <v>1</v>
      </c>
      <c r="BD60" s="150">
        <v>1</v>
      </c>
      <c r="BE60" s="150">
        <v>1</v>
      </c>
      <c r="BF60" s="150">
        <v>1</v>
      </c>
      <c r="BG60" s="150">
        <v>1</v>
      </c>
      <c r="BH60" s="150">
        <v>1</v>
      </c>
      <c r="BI60" s="150">
        <v>1</v>
      </c>
      <c r="BJ60" s="150">
        <v>1</v>
      </c>
      <c r="BK60" s="150">
        <v>1</v>
      </c>
      <c r="BL60" s="150">
        <v>1</v>
      </c>
      <c r="BM60" s="150">
        <v>1</v>
      </c>
      <c r="BN60" s="150">
        <v>1</v>
      </c>
      <c r="BO60" s="150">
        <v>1</v>
      </c>
      <c r="BP60" s="150">
        <v>1</v>
      </c>
      <c r="BQ60" s="150">
        <v>1</v>
      </c>
      <c r="BR60" s="150">
        <v>1</v>
      </c>
      <c r="BS60" s="150">
        <v>1</v>
      </c>
      <c r="BT60" s="150">
        <v>1</v>
      </c>
      <c r="BU60" s="150">
        <v>1</v>
      </c>
      <c r="BV60" s="150">
        <v>1</v>
      </c>
      <c r="BW60" s="150">
        <v>1</v>
      </c>
      <c r="BX60" s="150">
        <v>1</v>
      </c>
      <c r="BY60" s="150">
        <v>1</v>
      </c>
      <c r="BZ60" s="150">
        <v>1</v>
      </c>
      <c r="CA60" s="150">
        <v>1</v>
      </c>
      <c r="CB60" s="150">
        <v>1</v>
      </c>
      <c r="CC60" s="150">
        <v>1</v>
      </c>
      <c r="CD60" s="219">
        <v>1</v>
      </c>
    </row>
    <row r="61" spans="1:82" x14ac:dyDescent="0.25">
      <c r="A61" s="214" t="s">
        <v>138</v>
      </c>
      <c r="B61" s="220">
        <v>1</v>
      </c>
      <c r="C61" s="221">
        <v>1</v>
      </c>
      <c r="D61" s="221">
        <v>1</v>
      </c>
      <c r="E61" s="221">
        <v>1</v>
      </c>
      <c r="F61" s="221">
        <v>1</v>
      </c>
      <c r="G61" s="221">
        <v>1</v>
      </c>
      <c r="H61" s="221">
        <v>1</v>
      </c>
      <c r="I61" s="221">
        <v>1</v>
      </c>
      <c r="J61" s="221">
        <v>1</v>
      </c>
      <c r="K61" s="221">
        <v>1</v>
      </c>
      <c r="L61" s="221">
        <v>1</v>
      </c>
      <c r="M61" s="221">
        <v>1</v>
      </c>
      <c r="N61" s="221">
        <v>1</v>
      </c>
      <c r="O61" s="221">
        <v>1</v>
      </c>
      <c r="P61" s="221">
        <v>1</v>
      </c>
      <c r="Q61" s="221">
        <v>1</v>
      </c>
      <c r="R61" s="221">
        <v>1</v>
      </c>
      <c r="S61" s="221">
        <v>1</v>
      </c>
      <c r="T61" s="221">
        <v>1</v>
      </c>
      <c r="U61" s="221">
        <v>1</v>
      </c>
      <c r="V61" s="221">
        <v>1</v>
      </c>
      <c r="W61" s="221">
        <v>1</v>
      </c>
      <c r="X61" s="221">
        <v>1</v>
      </c>
      <c r="Y61" s="221">
        <v>1</v>
      </c>
      <c r="Z61" s="221">
        <v>1</v>
      </c>
      <c r="AA61" s="221">
        <v>1</v>
      </c>
      <c r="AB61" s="221">
        <v>1</v>
      </c>
      <c r="AC61" s="221">
        <v>1</v>
      </c>
      <c r="AD61" s="221">
        <v>1</v>
      </c>
      <c r="AE61" s="221">
        <v>1</v>
      </c>
      <c r="AF61" s="221">
        <v>1</v>
      </c>
      <c r="AG61" s="221">
        <v>1</v>
      </c>
      <c r="AH61" s="221">
        <v>1</v>
      </c>
      <c r="AI61" s="221">
        <v>1</v>
      </c>
      <c r="AJ61" s="221">
        <v>1</v>
      </c>
      <c r="AK61" s="221">
        <v>1</v>
      </c>
      <c r="AL61" s="221">
        <v>1</v>
      </c>
      <c r="AM61" s="221">
        <v>1</v>
      </c>
      <c r="AN61" s="221">
        <v>1</v>
      </c>
      <c r="AO61" s="221">
        <v>1</v>
      </c>
      <c r="AP61" s="221">
        <v>1</v>
      </c>
      <c r="AQ61" s="221">
        <v>1</v>
      </c>
      <c r="AR61" s="221">
        <v>1</v>
      </c>
      <c r="AS61" s="221">
        <v>1</v>
      </c>
      <c r="AT61" s="221">
        <v>1</v>
      </c>
      <c r="AU61" s="221">
        <v>1</v>
      </c>
      <c r="AV61" s="221">
        <v>1</v>
      </c>
      <c r="AW61" s="221">
        <v>1</v>
      </c>
      <c r="AX61" s="221">
        <v>1</v>
      </c>
      <c r="AY61" s="221">
        <v>1</v>
      </c>
      <c r="AZ61" s="221">
        <v>1</v>
      </c>
      <c r="BA61" s="221">
        <v>1</v>
      </c>
      <c r="BB61" s="221">
        <v>1</v>
      </c>
      <c r="BC61" s="221">
        <v>1</v>
      </c>
      <c r="BD61" s="221">
        <v>1</v>
      </c>
      <c r="BE61" s="221">
        <v>1</v>
      </c>
      <c r="BF61" s="221">
        <v>1</v>
      </c>
      <c r="BG61" s="221">
        <v>1</v>
      </c>
      <c r="BH61" s="221">
        <v>1</v>
      </c>
      <c r="BI61" s="221">
        <v>1</v>
      </c>
      <c r="BJ61" s="221">
        <v>1</v>
      </c>
      <c r="BK61" s="221">
        <v>1</v>
      </c>
      <c r="BL61" s="221">
        <v>1</v>
      </c>
      <c r="BM61" s="221">
        <v>1</v>
      </c>
      <c r="BN61" s="221">
        <v>1</v>
      </c>
      <c r="BO61" s="221">
        <v>1</v>
      </c>
      <c r="BP61" s="221">
        <v>1</v>
      </c>
      <c r="BQ61" s="221">
        <v>1</v>
      </c>
      <c r="BR61" s="221">
        <v>1</v>
      </c>
      <c r="BS61" s="221">
        <v>1</v>
      </c>
      <c r="BT61" s="221">
        <v>1</v>
      </c>
      <c r="BU61" s="221">
        <v>1</v>
      </c>
      <c r="BV61" s="221">
        <v>1</v>
      </c>
      <c r="BW61" s="221">
        <v>1</v>
      </c>
      <c r="BX61" s="221">
        <v>1</v>
      </c>
      <c r="BY61" s="221">
        <v>1</v>
      </c>
      <c r="BZ61" s="221">
        <v>1</v>
      </c>
      <c r="CA61" s="221">
        <v>1</v>
      </c>
      <c r="CB61" s="221">
        <v>1</v>
      </c>
      <c r="CC61" s="221">
        <v>1</v>
      </c>
      <c r="CD61" s="222">
        <v>1</v>
      </c>
    </row>
    <row r="62" spans="1:82" x14ac:dyDescent="0.25">
      <c r="A62" s="78"/>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8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B15" sqref="B15"/>
    </sheetView>
  </sheetViews>
  <sheetFormatPr defaultRowHeight="15" x14ac:dyDescent="0.25"/>
  <cols>
    <col min="1" max="1" width="50.7109375" customWidth="1"/>
    <col min="26" max="26" width="9.140625" customWidth="1"/>
  </cols>
  <sheetData>
    <row r="1" spans="1:82" x14ac:dyDescent="0.25">
      <c r="A1" s="3" t="s">
        <v>306</v>
      </c>
      <c r="B1" s="63">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62" t="s">
        <v>240</v>
      </c>
      <c r="B2" s="58">
        <v>80.306680999999998</v>
      </c>
      <c r="C2" s="142">
        <v>80.306680999999998</v>
      </c>
      <c r="D2" s="142">
        <v>80.306680999999998</v>
      </c>
      <c r="E2" s="142">
        <v>80.306680999999998</v>
      </c>
      <c r="F2" s="142">
        <v>80.306680999999998</v>
      </c>
      <c r="G2" s="142">
        <v>80.306680999999998</v>
      </c>
      <c r="H2" s="142">
        <v>80.306680999999998</v>
      </c>
      <c r="I2" s="142">
        <v>80.306680999999998</v>
      </c>
      <c r="J2" s="142">
        <v>80.306680999999998</v>
      </c>
      <c r="K2" s="142">
        <v>80.306680999999998</v>
      </c>
      <c r="L2" s="142">
        <v>80.306680999999998</v>
      </c>
      <c r="M2" s="142">
        <v>80.306680999999998</v>
      </c>
      <c r="N2" s="142">
        <v>80.306680999999998</v>
      </c>
      <c r="O2" s="142">
        <v>80.306680999999998</v>
      </c>
      <c r="P2" s="142">
        <v>80.306680999999998</v>
      </c>
      <c r="Q2" s="142">
        <v>80.306680999999998</v>
      </c>
      <c r="R2" s="142">
        <v>80.306680999999998</v>
      </c>
      <c r="S2" s="142">
        <v>80.306680999999998</v>
      </c>
      <c r="T2" s="142">
        <v>80.306680999999998</v>
      </c>
      <c r="U2" s="142">
        <v>80.306680999999998</v>
      </c>
      <c r="V2" s="142">
        <v>80.306680999999998</v>
      </c>
      <c r="W2" s="142">
        <v>80.306680999999998</v>
      </c>
      <c r="X2" s="142">
        <v>80.306680999999998</v>
      </c>
      <c r="Y2" s="142">
        <v>80.306680999999998</v>
      </c>
      <c r="Z2" s="142">
        <v>80.306680999999998</v>
      </c>
      <c r="AA2" s="142">
        <v>80.306680999999998</v>
      </c>
      <c r="AB2" s="142">
        <v>80.306680999999998</v>
      </c>
      <c r="AC2" s="142">
        <v>80.306680999999998</v>
      </c>
      <c r="AD2" s="142">
        <v>80.306680999999998</v>
      </c>
      <c r="AE2" s="142">
        <v>80.306680999999998</v>
      </c>
      <c r="AF2" s="142">
        <v>80.306680999999998</v>
      </c>
      <c r="AG2" s="142">
        <v>80.306680999999998</v>
      </c>
      <c r="AH2" s="142">
        <v>80.306680999999998</v>
      </c>
      <c r="AI2" s="142">
        <v>80.306680999999998</v>
      </c>
      <c r="AJ2" s="142">
        <v>80.306680999999998</v>
      </c>
      <c r="AK2" s="142">
        <v>80.306680999999998</v>
      </c>
      <c r="AL2" s="142">
        <v>80.306680999999998</v>
      </c>
      <c r="AM2" s="142">
        <v>80.306680999999998</v>
      </c>
      <c r="AN2" s="142">
        <v>80.306680999999998</v>
      </c>
      <c r="AO2" s="142">
        <v>80.306680999999998</v>
      </c>
      <c r="AP2" s="142">
        <v>80.306680999999998</v>
      </c>
      <c r="AQ2" s="142">
        <v>80.306680999999998</v>
      </c>
      <c r="AR2" s="142">
        <v>80.306680999999998</v>
      </c>
      <c r="AS2" s="142">
        <v>80.306680999999998</v>
      </c>
      <c r="AT2" s="142">
        <v>80.306680999999998</v>
      </c>
      <c r="AU2" s="142">
        <v>80.306680999999998</v>
      </c>
      <c r="AV2" s="142">
        <v>80.306680999999998</v>
      </c>
      <c r="AW2" s="142">
        <v>80.306680999999998</v>
      </c>
      <c r="AX2" s="142">
        <v>80.306680999999998</v>
      </c>
      <c r="AY2" s="142">
        <v>80.306680999999998</v>
      </c>
      <c r="AZ2" s="142">
        <v>80.306680999999998</v>
      </c>
      <c r="BA2" s="142">
        <v>80.306680999999998</v>
      </c>
      <c r="BB2" s="142">
        <v>80.306680999999998</v>
      </c>
      <c r="BC2" s="142">
        <v>80.306680999999998</v>
      </c>
      <c r="BD2" s="142">
        <v>80.306680999999998</v>
      </c>
      <c r="BE2" s="142">
        <v>80.306680999999998</v>
      </c>
      <c r="BF2" s="142">
        <v>80.306680999999998</v>
      </c>
      <c r="BG2" s="142">
        <v>80.306680999999998</v>
      </c>
      <c r="BH2" s="142">
        <v>80.306680999999998</v>
      </c>
      <c r="BI2" s="142">
        <v>80.306680999999998</v>
      </c>
      <c r="BJ2" s="142">
        <v>80.306680999999998</v>
      </c>
      <c r="BK2" s="142">
        <v>80.306680999999998</v>
      </c>
      <c r="BL2" s="142">
        <v>80.306680999999998</v>
      </c>
      <c r="BM2" s="142">
        <v>80.306680999999998</v>
      </c>
      <c r="BN2" s="142">
        <v>80.306680999999998</v>
      </c>
      <c r="BO2" s="142">
        <v>80.306680999999998</v>
      </c>
      <c r="BP2" s="142">
        <v>80.306680999999998</v>
      </c>
      <c r="BQ2" s="142">
        <v>80.306680999999998</v>
      </c>
      <c r="BR2" s="142">
        <v>80.306680999999998</v>
      </c>
      <c r="BS2" s="142">
        <v>80.306680999999998</v>
      </c>
      <c r="BT2" s="142">
        <v>80.306680999999998</v>
      </c>
      <c r="BU2" s="142">
        <v>80.306680999999998</v>
      </c>
      <c r="BV2" s="142">
        <v>80.306680999999998</v>
      </c>
      <c r="BW2" s="142">
        <v>80.306680999999998</v>
      </c>
      <c r="BX2" s="142">
        <v>80.306680999999998</v>
      </c>
      <c r="BY2" s="142">
        <v>80.306680999999998</v>
      </c>
      <c r="BZ2" s="142">
        <v>80.306680999999998</v>
      </c>
      <c r="CA2" s="142">
        <v>80.306680999999998</v>
      </c>
      <c r="CB2" s="142">
        <v>80.306680999999998</v>
      </c>
      <c r="CC2" s="142">
        <v>80.306680999999998</v>
      </c>
      <c r="CD2" s="59">
        <v>80.306680999999998</v>
      </c>
    </row>
    <row r="3" spans="1:82" x14ac:dyDescent="0.25">
      <c r="A3" s="62" t="s">
        <v>239</v>
      </c>
      <c r="B3" s="60">
        <v>77.693117999999998</v>
      </c>
      <c r="C3" s="64">
        <v>77.693117999999998</v>
      </c>
      <c r="D3" s="64">
        <v>77.693117999999998</v>
      </c>
      <c r="E3" s="64">
        <v>77.693117999999998</v>
      </c>
      <c r="F3" s="64">
        <v>77.693117999999998</v>
      </c>
      <c r="G3" s="64">
        <v>77.693117999999998</v>
      </c>
      <c r="H3" s="64">
        <v>77.693117999999998</v>
      </c>
      <c r="I3" s="64">
        <v>77.693117999999998</v>
      </c>
      <c r="J3" s="64">
        <v>77.693117999999998</v>
      </c>
      <c r="K3" s="64">
        <v>77.693117999999998</v>
      </c>
      <c r="L3" s="64">
        <v>77.693117999999998</v>
      </c>
      <c r="M3" s="64">
        <v>77.693117999999998</v>
      </c>
      <c r="N3" s="64">
        <v>77.693117999999998</v>
      </c>
      <c r="O3" s="64">
        <v>77.693117999999998</v>
      </c>
      <c r="P3" s="64">
        <v>77.693117999999998</v>
      </c>
      <c r="Q3" s="64">
        <v>77.693117999999998</v>
      </c>
      <c r="R3" s="64">
        <v>77.693117999999998</v>
      </c>
      <c r="S3" s="64">
        <v>77.693117999999998</v>
      </c>
      <c r="T3" s="64">
        <v>77.693117999999998</v>
      </c>
      <c r="U3" s="64">
        <v>77.693117999999998</v>
      </c>
      <c r="V3" s="64">
        <v>77.693117999999998</v>
      </c>
      <c r="W3" s="64">
        <v>77.693117999999998</v>
      </c>
      <c r="X3" s="64">
        <v>77.693117999999998</v>
      </c>
      <c r="Y3" s="64">
        <v>77.693117999999998</v>
      </c>
      <c r="Z3" s="64">
        <v>77.693117999999998</v>
      </c>
      <c r="AA3" s="64">
        <v>77.693117999999998</v>
      </c>
      <c r="AB3" s="64">
        <v>77.693117999999998</v>
      </c>
      <c r="AC3" s="64">
        <v>77.693117999999998</v>
      </c>
      <c r="AD3" s="64">
        <v>77.693117999999998</v>
      </c>
      <c r="AE3" s="64">
        <v>77.693117999999998</v>
      </c>
      <c r="AF3" s="64">
        <v>77.693117999999998</v>
      </c>
      <c r="AG3" s="64">
        <v>77.693117999999998</v>
      </c>
      <c r="AH3" s="64">
        <v>77.693117999999998</v>
      </c>
      <c r="AI3" s="64">
        <v>77.693117999999998</v>
      </c>
      <c r="AJ3" s="64">
        <v>77.693117999999998</v>
      </c>
      <c r="AK3" s="64">
        <v>77.693117999999998</v>
      </c>
      <c r="AL3" s="64">
        <v>77.693117999999998</v>
      </c>
      <c r="AM3" s="64">
        <v>77.693117999999998</v>
      </c>
      <c r="AN3" s="64">
        <v>77.693117999999998</v>
      </c>
      <c r="AO3" s="64">
        <v>77.693117999999998</v>
      </c>
      <c r="AP3" s="64">
        <v>77.693117999999998</v>
      </c>
      <c r="AQ3" s="64">
        <v>77.693117999999998</v>
      </c>
      <c r="AR3" s="64">
        <v>77.693117999999998</v>
      </c>
      <c r="AS3" s="64">
        <v>77.693117999999998</v>
      </c>
      <c r="AT3" s="64">
        <v>77.693117999999998</v>
      </c>
      <c r="AU3" s="64">
        <v>77.693117999999998</v>
      </c>
      <c r="AV3" s="64">
        <v>77.693117999999998</v>
      </c>
      <c r="AW3" s="64">
        <v>77.693117999999998</v>
      </c>
      <c r="AX3" s="64">
        <v>77.693117999999998</v>
      </c>
      <c r="AY3" s="64">
        <v>77.693117999999998</v>
      </c>
      <c r="AZ3" s="64">
        <v>77.693117999999998</v>
      </c>
      <c r="BA3" s="64">
        <v>77.693117999999998</v>
      </c>
      <c r="BB3" s="64">
        <v>77.693117999999998</v>
      </c>
      <c r="BC3" s="64">
        <v>77.693117999999998</v>
      </c>
      <c r="BD3" s="64">
        <v>77.693117999999998</v>
      </c>
      <c r="BE3" s="64">
        <v>77.693117999999998</v>
      </c>
      <c r="BF3" s="64">
        <v>77.693117999999998</v>
      </c>
      <c r="BG3" s="64">
        <v>77.693117999999998</v>
      </c>
      <c r="BH3" s="64">
        <v>77.693117999999998</v>
      </c>
      <c r="BI3" s="64">
        <v>77.693117999999998</v>
      </c>
      <c r="BJ3" s="64">
        <v>77.693117999999998</v>
      </c>
      <c r="BK3" s="64">
        <v>77.693117999999998</v>
      </c>
      <c r="BL3" s="64">
        <v>77.693117999999998</v>
      </c>
      <c r="BM3" s="64">
        <v>77.693117999999998</v>
      </c>
      <c r="BN3" s="64">
        <v>77.693117999999998</v>
      </c>
      <c r="BO3" s="64">
        <v>77.693117999999998</v>
      </c>
      <c r="BP3" s="64">
        <v>77.693117999999998</v>
      </c>
      <c r="BQ3" s="64">
        <v>77.693117999999998</v>
      </c>
      <c r="BR3" s="64">
        <v>77.693117999999998</v>
      </c>
      <c r="BS3" s="64">
        <v>77.693117999999998</v>
      </c>
      <c r="BT3" s="64">
        <v>77.693117999999998</v>
      </c>
      <c r="BU3" s="64">
        <v>77.693117999999998</v>
      </c>
      <c r="BV3" s="64">
        <v>77.693117999999998</v>
      </c>
      <c r="BW3" s="64">
        <v>77.693117999999998</v>
      </c>
      <c r="BX3" s="64">
        <v>77.693117999999998</v>
      </c>
      <c r="BY3" s="64">
        <v>77.693117999999998</v>
      </c>
      <c r="BZ3" s="64">
        <v>77.693117999999998</v>
      </c>
      <c r="CA3" s="64">
        <v>77.693117999999998</v>
      </c>
      <c r="CB3" s="64">
        <v>77.693117999999998</v>
      </c>
      <c r="CC3" s="64">
        <v>77.693117999999998</v>
      </c>
      <c r="CD3" s="61">
        <v>77.693117999999998</v>
      </c>
    </row>
    <row r="4" spans="1:82" x14ac:dyDescent="0.25">
      <c r="A4" s="75"/>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6"/>
    </row>
    <row r="5" spans="1:82" x14ac:dyDescent="0.25">
      <c r="A5" s="3" t="s">
        <v>307</v>
      </c>
      <c r="B5" s="57" t="s">
        <v>240</v>
      </c>
      <c r="C5" s="57" t="s">
        <v>239</v>
      </c>
      <c r="D5" s="296" t="s">
        <v>142</v>
      </c>
      <c r="E5" s="296"/>
      <c r="F5" s="296"/>
      <c r="G5" s="296"/>
      <c r="H5" s="296"/>
      <c r="I5" s="296"/>
      <c r="J5" s="296"/>
      <c r="K5" s="296"/>
      <c r="L5" s="20"/>
      <c r="M5" s="20"/>
      <c r="N5" s="20"/>
      <c r="O5" s="20"/>
      <c r="P5" s="20"/>
      <c r="Q5" s="20"/>
      <c r="R5" s="20"/>
      <c r="S5" s="20"/>
      <c r="T5" s="20"/>
      <c r="U5" s="20"/>
      <c r="V5" s="314" t="s">
        <v>63</v>
      </c>
      <c r="W5" s="315"/>
      <c r="X5" s="315"/>
      <c r="Y5" s="315"/>
      <c r="Z5" s="316"/>
      <c r="AA5" s="20"/>
      <c r="AB5" s="314" t="s">
        <v>163</v>
      </c>
      <c r="AC5" s="315"/>
      <c r="AD5" s="316"/>
      <c r="AE5" s="20"/>
      <c r="AF5" s="20"/>
      <c r="AG5" s="126"/>
      <c r="AH5" s="126"/>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6"/>
    </row>
    <row r="6" spans="1:82" x14ac:dyDescent="0.25">
      <c r="A6" s="62" t="s">
        <v>235</v>
      </c>
      <c r="B6" s="134">
        <v>29.032914999999999</v>
      </c>
      <c r="C6" s="132">
        <v>28.445250000000001</v>
      </c>
      <c r="D6" s="317" t="s">
        <v>308</v>
      </c>
      <c r="E6" s="317"/>
      <c r="F6" s="317"/>
      <c r="G6" s="317"/>
      <c r="H6" s="317"/>
      <c r="I6" s="317"/>
      <c r="J6" s="317"/>
      <c r="K6" s="318"/>
      <c r="L6" s="20"/>
      <c r="M6" s="20"/>
      <c r="N6" s="20"/>
      <c r="O6" s="20"/>
      <c r="P6" s="20"/>
      <c r="Q6" s="20"/>
      <c r="R6" s="20"/>
      <c r="S6" s="20"/>
      <c r="T6" s="20"/>
      <c r="U6" s="20"/>
      <c r="V6" s="321" t="s">
        <v>162</v>
      </c>
      <c r="W6" s="322"/>
      <c r="X6" s="323"/>
      <c r="Y6" s="321" t="s">
        <v>164</v>
      </c>
      <c r="Z6" s="324"/>
      <c r="AA6" s="20"/>
      <c r="AB6" s="116" t="s">
        <v>143</v>
      </c>
      <c r="AC6" s="138" t="s">
        <v>240</v>
      </c>
      <c r="AD6" s="138" t="s">
        <v>239</v>
      </c>
      <c r="AE6" s="20"/>
      <c r="AF6" s="20"/>
      <c r="AG6" s="105"/>
      <c r="AH6" s="105"/>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6"/>
    </row>
    <row r="7" spans="1:82" x14ac:dyDescent="0.25">
      <c r="A7" s="62" t="s">
        <v>54</v>
      </c>
      <c r="B7" s="135">
        <v>2.7196479999999998</v>
      </c>
      <c r="C7" s="133">
        <v>3.687265</v>
      </c>
      <c r="D7" s="319"/>
      <c r="E7" s="319"/>
      <c r="F7" s="319"/>
      <c r="G7" s="319"/>
      <c r="H7" s="319"/>
      <c r="I7" s="319"/>
      <c r="J7" s="319"/>
      <c r="K7" s="320"/>
      <c r="L7" s="20"/>
      <c r="M7" s="20"/>
      <c r="N7" s="20"/>
      <c r="O7" s="20"/>
      <c r="P7" s="20"/>
      <c r="Q7" s="20"/>
      <c r="R7" s="20"/>
      <c r="S7" s="20"/>
      <c r="T7" s="20"/>
      <c r="U7" s="20"/>
      <c r="V7" s="107" t="s">
        <v>90</v>
      </c>
      <c r="W7" s="108" t="s">
        <v>240</v>
      </c>
      <c r="X7" s="109" t="s">
        <v>239</v>
      </c>
      <c r="Y7" s="108" t="s">
        <v>161</v>
      </c>
      <c r="Z7" s="109" t="s">
        <v>165</v>
      </c>
      <c r="AA7" s="20"/>
      <c r="AB7" s="137" t="s">
        <v>236</v>
      </c>
      <c r="AC7" s="139">
        <f>(B6-15)/(80-15)*B7</f>
        <v>0.58714752636799994</v>
      </c>
      <c r="AD7" s="140">
        <f>(C6-15)/(80-15)*C7</f>
        <v>0.76271076525000014</v>
      </c>
      <c r="AE7" s="20"/>
      <c r="AF7" s="20"/>
      <c r="AG7" s="126"/>
      <c r="AH7" s="126"/>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6"/>
    </row>
    <row r="8" spans="1:82" x14ac:dyDescent="0.25">
      <c r="A8" s="75"/>
      <c r="B8" s="20"/>
      <c r="C8" s="20"/>
      <c r="D8" s="20"/>
      <c r="E8" s="20"/>
      <c r="F8" s="20"/>
      <c r="G8" s="20"/>
      <c r="H8" s="20"/>
      <c r="I8" s="20"/>
      <c r="J8" s="20"/>
      <c r="K8" s="20"/>
      <c r="L8" s="20"/>
      <c r="M8" s="20"/>
      <c r="N8" s="20"/>
      <c r="O8" s="20"/>
      <c r="P8" s="20"/>
      <c r="Q8" s="20"/>
      <c r="R8" s="20"/>
      <c r="S8" s="20"/>
      <c r="T8" s="20"/>
      <c r="U8" s="20"/>
      <c r="V8" s="65">
        <v>15</v>
      </c>
      <c r="W8" s="66">
        <f>_xlfn.BETA.DIST(($V8+1-15)/(80-15),AC$7,AC$8,TRUE)-_xlfn.BETA.DIST(($V8-15)/(80-15),AC$7,AC$8,TRUE)</f>
        <v>0.14166773962553658</v>
      </c>
      <c r="X8" s="110">
        <f>_xlfn.BETA.DIST(($V8+1-15)/(80-15),AD$7,AD$8,TRUE)-_xlfn.BETA.DIST(($V8-15)/(80-15),AD$7,AD$8,TRUE)</f>
        <v>9.7595906675705682E-2</v>
      </c>
      <c r="Y8" s="24">
        <f>AC11</f>
        <v>-10</v>
      </c>
      <c r="Z8" s="110">
        <f>1/(1+POWER((Y8-$AC$11+1)/$AC$16,-$AC$15))</f>
        <v>4.1947259132630124E-7</v>
      </c>
      <c r="AA8" s="77"/>
      <c r="AB8" s="137" t="s">
        <v>237</v>
      </c>
      <c r="AC8" s="141">
        <f>(1-(B6-15)/(80-15))*B7</f>
        <v>2.1325004736319997</v>
      </c>
      <c r="AD8" s="136">
        <f>(1-(C6-15)/(80-15))*C7</f>
        <v>2.92455423475</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6"/>
    </row>
    <row r="9" spans="1:82" x14ac:dyDescent="0.25">
      <c r="A9" s="22" t="s">
        <v>309</v>
      </c>
      <c r="B9" s="160" t="s">
        <v>240</v>
      </c>
      <c r="C9" s="160" t="s">
        <v>239</v>
      </c>
      <c r="D9" s="303" t="s">
        <v>142</v>
      </c>
      <c r="E9" s="303"/>
      <c r="F9" s="303"/>
      <c r="G9" s="303"/>
      <c r="H9" s="303"/>
      <c r="I9" s="303"/>
      <c r="J9" s="303"/>
      <c r="K9" s="303"/>
      <c r="L9" s="20"/>
      <c r="M9" s="20"/>
      <c r="N9" s="20"/>
      <c r="O9" s="20"/>
      <c r="P9" s="20"/>
      <c r="Q9" s="20"/>
      <c r="R9" s="20"/>
      <c r="S9" s="20"/>
      <c r="T9" s="20"/>
      <c r="U9" s="20"/>
      <c r="V9" s="65">
        <f>V8+1</f>
        <v>16</v>
      </c>
      <c r="W9" s="66">
        <f t="shared" ref="W9:X72" si="0">_xlfn.BETA.DIST(($V9+1-15)/(80-15),AC$7,AC$8,TRUE)-_xlfn.BETA.DIST(($V9-15)/(80-15),AC$7,AC$8,TRUE)</f>
        <v>6.9777922958425415E-2</v>
      </c>
      <c r="X9" s="110">
        <f t="shared" si="0"/>
        <v>6.5873138609535767E-2</v>
      </c>
      <c r="Y9" s="24">
        <f>Y8+1</f>
        <v>-9</v>
      </c>
      <c r="Z9" s="110">
        <f t="shared" ref="Z9:Z58" si="1">1/(1+POWER((Y9-$AC$11+1)/$AC$16,-$AC$15))-1/(1+POWER((Y9-$AC$11)/$AC$16,-$AC$15))</f>
        <v>1.7234998956913837E-5</v>
      </c>
      <c r="AA9" s="77"/>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6"/>
    </row>
    <row r="10" spans="1:82" x14ac:dyDescent="0.25">
      <c r="A10" s="225" t="s">
        <v>77</v>
      </c>
      <c r="B10" s="134">
        <v>1</v>
      </c>
      <c r="C10" s="132">
        <v>1</v>
      </c>
      <c r="D10" s="328" t="s">
        <v>310</v>
      </c>
      <c r="E10" s="305"/>
      <c r="F10" s="305"/>
      <c r="G10" s="305"/>
      <c r="H10" s="305"/>
      <c r="I10" s="305"/>
      <c r="J10" s="305"/>
      <c r="K10" s="306"/>
      <c r="L10" s="20"/>
      <c r="M10" s="20"/>
      <c r="N10" s="20"/>
      <c r="O10" s="20"/>
      <c r="P10" s="20"/>
      <c r="Q10" s="20"/>
      <c r="R10" s="20"/>
      <c r="S10" s="20"/>
      <c r="T10" s="20"/>
      <c r="U10" s="20"/>
      <c r="V10" s="65">
        <f t="shared" ref="V10:V72" si="2">V9+1</f>
        <v>17</v>
      </c>
      <c r="W10" s="66">
        <f t="shared" si="0"/>
        <v>5.5089382694233552E-2</v>
      </c>
      <c r="X10" s="110">
        <f t="shared" si="0"/>
        <v>5.6381166790407361E-2</v>
      </c>
      <c r="Y10" s="24">
        <f t="shared" ref="Y10:Y58" si="3">Y9+1</f>
        <v>-8</v>
      </c>
      <c r="Z10" s="110">
        <f t="shared" si="1"/>
        <v>1.3969523424883776E-4</v>
      </c>
      <c r="AA10" s="20"/>
      <c r="AB10" s="116" t="s">
        <v>143</v>
      </c>
      <c r="AC10" s="116"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6"/>
    </row>
    <row r="11" spans="1:82" x14ac:dyDescent="0.25">
      <c r="A11" s="226" t="s">
        <v>79</v>
      </c>
      <c r="B11" s="227">
        <v>0.2</v>
      </c>
      <c r="C11" s="228">
        <v>0.2</v>
      </c>
      <c r="D11" s="308"/>
      <c r="E11" s="308"/>
      <c r="F11" s="308"/>
      <c r="G11" s="308"/>
      <c r="H11" s="308"/>
      <c r="I11" s="308"/>
      <c r="J11" s="308"/>
      <c r="K11" s="309"/>
      <c r="L11" s="20"/>
      <c r="M11" s="20"/>
      <c r="N11" s="20"/>
      <c r="O11" s="20"/>
      <c r="P11" s="20"/>
      <c r="Q11" s="20"/>
      <c r="R11" s="20"/>
      <c r="S11" s="20"/>
      <c r="T11" s="20"/>
      <c r="U11" s="20"/>
      <c r="V11" s="65">
        <f t="shared" si="2"/>
        <v>18</v>
      </c>
      <c r="W11" s="66">
        <f t="shared" si="0"/>
        <v>4.698177196679576E-2</v>
      </c>
      <c r="X11" s="110">
        <f t="shared" si="0"/>
        <v>5.0410817290868049E-2</v>
      </c>
      <c r="Y11" s="24">
        <f t="shared" si="3"/>
        <v>-7</v>
      </c>
      <c r="Z11" s="110">
        <f t="shared" si="1"/>
        <v>5.8515365424218401E-4</v>
      </c>
      <c r="AA11" s="20"/>
      <c r="AB11" s="112" t="s">
        <v>152</v>
      </c>
      <c r="AC11" s="118">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6"/>
    </row>
    <row r="12" spans="1:82" x14ac:dyDescent="0.25">
      <c r="A12" s="226" t="s">
        <v>78</v>
      </c>
      <c r="B12" s="227">
        <v>1</v>
      </c>
      <c r="C12" s="228">
        <v>1</v>
      </c>
      <c r="D12" s="308"/>
      <c r="E12" s="308"/>
      <c r="F12" s="308"/>
      <c r="G12" s="308"/>
      <c r="H12" s="308"/>
      <c r="I12" s="308"/>
      <c r="J12" s="308"/>
      <c r="K12" s="309"/>
      <c r="L12" s="20"/>
      <c r="M12" s="20"/>
      <c r="N12" s="20"/>
      <c r="O12" s="20"/>
      <c r="P12" s="20"/>
      <c r="Q12" s="20"/>
      <c r="R12" s="20"/>
      <c r="S12" s="20"/>
      <c r="T12" s="20"/>
      <c r="U12" s="20"/>
      <c r="V12" s="65">
        <f t="shared" si="2"/>
        <v>19</v>
      </c>
      <c r="W12" s="66">
        <f t="shared" si="0"/>
        <v>4.1537903300942869E-2</v>
      </c>
      <c r="X12" s="110">
        <f t="shared" si="0"/>
        <v>4.599740863713575E-2</v>
      </c>
      <c r="Y12" s="24">
        <f t="shared" si="3"/>
        <v>-6</v>
      </c>
      <c r="Z12" s="110">
        <f t="shared" si="1"/>
        <v>1.728133896947606E-3</v>
      </c>
      <c r="AA12" s="20"/>
      <c r="AB12" s="112" t="s">
        <v>153</v>
      </c>
      <c r="AC12" s="119">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6"/>
    </row>
    <row r="13" spans="1:82" x14ac:dyDescent="0.25">
      <c r="A13" s="226" t="s">
        <v>311</v>
      </c>
      <c r="B13" s="227">
        <v>0.8</v>
      </c>
      <c r="C13" s="228">
        <v>0.8</v>
      </c>
      <c r="D13" s="308"/>
      <c r="E13" s="308"/>
      <c r="F13" s="308"/>
      <c r="G13" s="308"/>
      <c r="H13" s="308"/>
      <c r="I13" s="308"/>
      <c r="J13" s="308"/>
      <c r="K13" s="309"/>
      <c r="L13" s="20"/>
      <c r="M13" s="20"/>
      <c r="N13" s="20"/>
      <c r="O13" s="20"/>
      <c r="P13" s="20"/>
      <c r="Q13" s="20"/>
      <c r="R13" s="20"/>
      <c r="S13" s="20"/>
      <c r="T13" s="20"/>
      <c r="U13" s="20"/>
      <c r="V13" s="65">
        <f t="shared" si="2"/>
        <v>20</v>
      </c>
      <c r="W13" s="66">
        <f t="shared" si="0"/>
        <v>3.7504448910050836E-2</v>
      </c>
      <c r="X13" s="110">
        <f t="shared" si="0"/>
        <v>4.2464453224095644E-2</v>
      </c>
      <c r="Y13" s="24">
        <f t="shared" si="3"/>
        <v>-5</v>
      </c>
      <c r="Z13" s="110">
        <f t="shared" si="1"/>
        <v>4.1093612500317997E-3</v>
      </c>
      <c r="AA13" s="20"/>
      <c r="AB13" s="112" t="s">
        <v>159</v>
      </c>
      <c r="AC13" s="119">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6"/>
    </row>
    <row r="14" spans="1:82" x14ac:dyDescent="0.25">
      <c r="A14" s="226" t="s">
        <v>312</v>
      </c>
      <c r="B14" s="227">
        <v>41.028312999999997</v>
      </c>
      <c r="C14" s="228">
        <v>40.143900000000002</v>
      </c>
      <c r="D14" s="308"/>
      <c r="E14" s="308"/>
      <c r="F14" s="308"/>
      <c r="G14" s="308"/>
      <c r="H14" s="308"/>
      <c r="I14" s="308"/>
      <c r="J14" s="308"/>
      <c r="K14" s="309"/>
      <c r="L14" s="20"/>
      <c r="M14" s="20"/>
      <c r="N14" s="20"/>
      <c r="O14" s="20"/>
      <c r="P14" s="20"/>
      <c r="Q14" s="20"/>
      <c r="R14" s="20"/>
      <c r="S14" s="20"/>
      <c r="T14" s="20"/>
      <c r="U14" s="20"/>
      <c r="V14" s="65">
        <f t="shared" si="2"/>
        <v>21</v>
      </c>
      <c r="W14" s="66">
        <f>_xlfn.BETA.DIST(($V14+1-15)/(80-15),AC$7,AC$8,TRUE)-_xlfn.BETA.DIST(($V14-15)/(80-15),AC$7,AC$8,TRUE)</f>
        <v>3.4331025696931916E-2</v>
      </c>
      <c r="X14" s="110">
        <f t="shared" si="0"/>
        <v>3.9499020230448711E-2</v>
      </c>
      <c r="Y14" s="24">
        <f t="shared" si="3"/>
        <v>-4</v>
      </c>
      <c r="Z14" s="110">
        <f t="shared" si="1"/>
        <v>8.4077057491201493E-3</v>
      </c>
      <c r="AA14" s="20"/>
      <c r="AB14" s="112" t="s">
        <v>151</v>
      </c>
      <c r="AC14" s="120">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6"/>
    </row>
    <row r="15" spans="1:82" x14ac:dyDescent="0.25">
      <c r="A15" s="226" t="s">
        <v>81</v>
      </c>
      <c r="B15" s="248"/>
      <c r="C15" s="228">
        <v>1</v>
      </c>
      <c r="D15" s="308"/>
      <c r="E15" s="308"/>
      <c r="F15" s="308"/>
      <c r="G15" s="308"/>
      <c r="H15" s="308"/>
      <c r="I15" s="308"/>
      <c r="J15" s="308"/>
      <c r="K15" s="309"/>
      <c r="L15" s="20"/>
      <c r="M15" s="20"/>
      <c r="N15" s="20"/>
      <c r="O15" s="20"/>
      <c r="P15" s="20"/>
      <c r="Q15" s="20"/>
      <c r="R15" s="20"/>
      <c r="S15" s="20"/>
      <c r="T15" s="20"/>
      <c r="U15" s="20"/>
      <c r="V15" s="65">
        <f t="shared" si="2"/>
        <v>22</v>
      </c>
      <c r="W15" s="66">
        <f>_xlfn.BETA.DIST(($V15+1-15)/(80-15),AC$7,AC$8,TRUE)-_xlfn.BETA.DIST(($V15-15)/(80-15),AC$7,AC$8,TRUE)</f>
        <v>3.1730798704234675E-2</v>
      </c>
      <c r="X15" s="110">
        <f t="shared" si="0"/>
        <v>3.6931075377843459E-2</v>
      </c>
      <c r="Y15" s="24">
        <f t="shared" si="3"/>
        <v>-3</v>
      </c>
      <c r="Z15" s="110">
        <f t="shared" si="1"/>
        <v>1.5337635373105134E-2</v>
      </c>
      <c r="AA15" s="20"/>
      <c r="AB15" s="112" t="s">
        <v>156</v>
      </c>
      <c r="AC15" s="121">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6"/>
    </row>
    <row r="16" spans="1:82" x14ac:dyDescent="0.25">
      <c r="A16" s="226" t="s">
        <v>138</v>
      </c>
      <c r="B16" s="135">
        <v>1</v>
      </c>
      <c r="C16" s="249"/>
      <c r="D16" s="311"/>
      <c r="E16" s="311"/>
      <c r="F16" s="311"/>
      <c r="G16" s="311"/>
      <c r="H16" s="311"/>
      <c r="I16" s="311"/>
      <c r="J16" s="311"/>
      <c r="K16" s="312"/>
      <c r="L16" s="20"/>
      <c r="M16" s="20"/>
      <c r="N16" s="20"/>
      <c r="O16" s="20"/>
      <c r="P16" s="20"/>
      <c r="Q16" s="20"/>
      <c r="R16" s="20"/>
      <c r="S16" s="20"/>
      <c r="T16" s="20"/>
      <c r="U16" s="20"/>
      <c r="V16" s="65">
        <f t="shared" si="2"/>
        <v>23</v>
      </c>
      <c r="W16" s="66">
        <f t="shared" si="0"/>
        <v>2.9536883947153258E-2</v>
      </c>
      <c r="X16" s="110">
        <f t="shared" si="0"/>
        <v>3.4658118068886079E-2</v>
      </c>
      <c r="Y16" s="24">
        <f t="shared" si="3"/>
        <v>-2</v>
      </c>
      <c r="Z16" s="110">
        <f t="shared" si="1"/>
        <v>2.5425497239875968E-2</v>
      </c>
      <c r="AA16" s="77"/>
      <c r="AB16" s="112" t="s">
        <v>155</v>
      </c>
      <c r="AC16" s="122">
        <f>AC12*SIN(AC23)/AC23</f>
        <v>15.205517743457232</v>
      </c>
      <c r="AD16" s="103"/>
      <c r="AE16" s="104"/>
      <c r="AF16" s="104"/>
      <c r="AG16" s="104"/>
      <c r="AH16" s="106"/>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6"/>
    </row>
    <row r="17" spans="1:82" x14ac:dyDescent="0.25">
      <c r="A17" s="229"/>
      <c r="B17" s="230"/>
      <c r="C17" s="230"/>
      <c r="D17" s="230"/>
      <c r="E17" s="230"/>
      <c r="F17" s="230"/>
      <c r="G17" s="230"/>
      <c r="H17" s="230"/>
      <c r="I17" s="230"/>
      <c r="J17" s="230"/>
      <c r="K17" s="230"/>
      <c r="L17" s="20"/>
      <c r="M17" s="20"/>
      <c r="N17" s="20"/>
      <c r="O17" s="20"/>
      <c r="P17" s="20"/>
      <c r="Q17" s="20"/>
      <c r="R17" s="20"/>
      <c r="S17" s="20"/>
      <c r="T17" s="20"/>
      <c r="U17" s="20"/>
      <c r="V17" s="65">
        <f t="shared" si="2"/>
        <v>24</v>
      </c>
      <c r="W17" s="66">
        <f>_xlfn.BETA.DIST(($V17+1-15)/(80-15),AC$7,AC$8,TRUE)-_xlfn.BETA.DIST(($V17-15)/(80-15),AC$7,AC$8,TRUE)</f>
        <v>2.7644362634901443E-2</v>
      </c>
      <c r="X17" s="110">
        <f t="shared" si="0"/>
        <v>3.2613662962225121E-2</v>
      </c>
      <c r="Y17" s="24">
        <f t="shared" si="3"/>
        <v>-1</v>
      </c>
      <c r="Z17" s="110">
        <f t="shared" si="1"/>
        <v>3.8650410372343701E-2</v>
      </c>
      <c r="AA17" s="77"/>
      <c r="AB17" s="20"/>
      <c r="AC17" s="20"/>
      <c r="AD17" s="103"/>
      <c r="AE17" s="104"/>
      <c r="AF17" s="104"/>
      <c r="AG17" s="104"/>
      <c r="AH17" s="106"/>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22" t="s">
        <v>150</v>
      </c>
      <c r="B18" s="160" t="s">
        <v>107</v>
      </c>
      <c r="C18" s="329" t="s">
        <v>142</v>
      </c>
      <c r="D18" s="330"/>
      <c r="E18" s="330"/>
      <c r="F18" s="330"/>
      <c r="G18" s="330"/>
      <c r="H18" s="330"/>
      <c r="I18" s="330"/>
      <c r="J18" s="330"/>
      <c r="K18" s="331"/>
      <c r="L18" s="20"/>
      <c r="M18" s="20"/>
      <c r="N18" s="20"/>
      <c r="O18" s="20"/>
      <c r="P18" s="20"/>
      <c r="Q18" s="20"/>
      <c r="R18" s="20"/>
      <c r="S18" s="20"/>
      <c r="T18" s="20"/>
      <c r="U18" s="20"/>
      <c r="V18" s="65">
        <f t="shared" si="2"/>
        <v>25</v>
      </c>
      <c r="W18" s="66">
        <f t="shared" si="0"/>
        <v>2.5983349942290679E-2</v>
      </c>
      <c r="X18" s="110">
        <f t="shared" si="0"/>
        <v>3.0752161875150508E-2</v>
      </c>
      <c r="Y18" s="24">
        <f t="shared" si="3"/>
        <v>0</v>
      </c>
      <c r="Z18" s="110">
        <f t="shared" si="1"/>
        <v>5.4048578435437616E-2</v>
      </c>
      <c r="AA18" s="77"/>
      <c r="AB18" s="111"/>
      <c r="AC18" s="117" t="s">
        <v>154</v>
      </c>
      <c r="AD18" s="117" t="s">
        <v>157</v>
      </c>
      <c r="AE18" s="117" t="s">
        <v>158</v>
      </c>
      <c r="AF18" s="117" t="s">
        <v>160</v>
      </c>
      <c r="AG18" s="20"/>
      <c r="AH18" s="106"/>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226" t="s">
        <v>177</v>
      </c>
      <c r="B19" s="231">
        <v>6.1</v>
      </c>
      <c r="C19" s="332" t="s">
        <v>172</v>
      </c>
      <c r="D19" s="332"/>
      <c r="E19" s="332"/>
      <c r="F19" s="332"/>
      <c r="G19" s="332"/>
      <c r="H19" s="332"/>
      <c r="I19" s="332"/>
      <c r="J19" s="332"/>
      <c r="K19" s="332"/>
      <c r="L19" s="20"/>
      <c r="M19" s="20"/>
      <c r="N19" s="20"/>
      <c r="O19" s="20"/>
      <c r="P19" s="20"/>
      <c r="Q19" s="20"/>
      <c r="R19" s="20"/>
      <c r="S19" s="20"/>
      <c r="T19" s="20"/>
      <c r="U19" s="20"/>
      <c r="V19" s="65">
        <f t="shared" si="2"/>
        <v>26</v>
      </c>
      <c r="W19" s="66">
        <f t="shared" si="0"/>
        <v>2.4505161715651536E-2</v>
      </c>
      <c r="X19" s="110">
        <f t="shared" si="0"/>
        <v>2.9041056304515367E-2</v>
      </c>
      <c r="Y19" s="24">
        <f t="shared" si="3"/>
        <v>1</v>
      </c>
      <c r="Z19" s="110">
        <f t="shared" si="1"/>
        <v>6.9550870384367469E-2</v>
      </c>
      <c r="AA19" s="77"/>
      <c r="AB19" s="112" t="s">
        <v>170</v>
      </c>
      <c r="AC19" s="123">
        <f>PI()/2-AC14</f>
        <v>0.68645256506721741</v>
      </c>
      <c r="AD19" s="123">
        <f>AC19*_xlfn.COT(AC19)-$AC$14</f>
        <v>-4.6582881621439753E-2</v>
      </c>
      <c r="AE19" s="123">
        <f>_xlfn.COT(AC19)-AC19*POWER(_xlfn.CSC(AC19),2)</f>
        <v>-0.48845259422210896</v>
      </c>
      <c r="AF19" s="113">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232" t="s">
        <v>178</v>
      </c>
      <c r="B20" s="233">
        <v>33.9</v>
      </c>
      <c r="C20" s="332"/>
      <c r="D20" s="332"/>
      <c r="E20" s="332"/>
      <c r="F20" s="332"/>
      <c r="G20" s="332"/>
      <c r="H20" s="332"/>
      <c r="I20" s="332"/>
      <c r="J20" s="332"/>
      <c r="K20" s="332"/>
      <c r="L20" s="20"/>
      <c r="M20" s="20"/>
      <c r="N20" s="20"/>
      <c r="O20" s="20"/>
      <c r="P20" s="20"/>
      <c r="Q20" s="20"/>
      <c r="R20" s="20"/>
      <c r="S20" s="20"/>
      <c r="T20" s="20"/>
      <c r="U20" s="20"/>
      <c r="V20" s="65">
        <f>V19+1</f>
        <v>27</v>
      </c>
      <c r="W20" s="66">
        <f t="shared" si="0"/>
        <v>2.3174644344203688E-2</v>
      </c>
      <c r="X20" s="110">
        <f t="shared" si="0"/>
        <v>2.7456268026168962E-2</v>
      </c>
      <c r="Y20" s="24">
        <f>Y19+1</f>
        <v>2</v>
      </c>
      <c r="Z20" s="110">
        <f t="shared" si="1"/>
        <v>8.2377385252538626E-2</v>
      </c>
      <c r="AA20" s="77"/>
      <c r="AB20" s="112" t="s">
        <v>167</v>
      </c>
      <c r="AC20" s="124">
        <f>AC19-AD19/AE19</f>
        <v>0.59108428947104441</v>
      </c>
      <c r="AD20" s="124">
        <f>AC20*_xlfn.COT(AC20)-$AC$14</f>
        <v>-3.6100991053631404E-3</v>
      </c>
      <c r="AE20" s="124">
        <f>_xlfn.COT(AC20)-AC20*POWER(_xlfn.CSC(AC20),2)</f>
        <v>-0.41337380043030625</v>
      </c>
      <c r="AF20" s="114">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23" t="s">
        <v>179</v>
      </c>
      <c r="B21" s="234">
        <v>16</v>
      </c>
      <c r="C21" s="333" t="s">
        <v>176</v>
      </c>
      <c r="D21" s="334"/>
      <c r="E21" s="334"/>
      <c r="F21" s="334"/>
      <c r="G21" s="334"/>
      <c r="H21" s="334"/>
      <c r="I21" s="334"/>
      <c r="J21" s="334"/>
      <c r="K21" s="335"/>
      <c r="L21" s="20"/>
      <c r="M21" s="20"/>
      <c r="N21" s="20"/>
      <c r="O21" s="20"/>
      <c r="P21" s="20"/>
      <c r="Q21" s="20"/>
      <c r="R21" s="20"/>
      <c r="S21" s="20"/>
      <c r="T21" s="20"/>
      <c r="U21" s="20"/>
      <c r="V21" s="65">
        <f t="shared" si="2"/>
        <v>28</v>
      </c>
      <c r="W21" s="66">
        <f t="shared" si="0"/>
        <v>2.1965657740046329E-2</v>
      </c>
      <c r="X21" s="110">
        <f t="shared" si="0"/>
        <v>2.5979487308461779E-2</v>
      </c>
      <c r="Y21" s="24">
        <f t="shared" si="3"/>
        <v>3</v>
      </c>
      <c r="Z21" s="110">
        <f t="shared" si="1"/>
        <v>9.0014921423361816E-2</v>
      </c>
      <c r="AA21" s="20"/>
      <c r="AB21" s="112" t="s">
        <v>168</v>
      </c>
      <c r="AC21" s="124">
        <f>AC20-AD20/AE20</f>
        <v>0.58235103375526087</v>
      </c>
      <c r="AD21" s="124">
        <f>AC21*_xlfn.COT(AC21)-$AC$14</f>
        <v>-2.9250963067273261E-5</v>
      </c>
      <c r="AE21" s="124">
        <f>_xlfn.COT(AC21)-AC21*POWER(_xlfn.CSC(AC21),2)</f>
        <v>-0.40667974464280676</v>
      </c>
      <c r="AF21" s="114">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229"/>
      <c r="B22" s="230"/>
      <c r="C22" s="230"/>
      <c r="D22" s="230"/>
      <c r="E22" s="230"/>
      <c r="F22" s="230"/>
      <c r="G22" s="230"/>
      <c r="H22" s="230"/>
      <c r="I22" s="230"/>
      <c r="J22" s="230"/>
      <c r="K22" s="230"/>
      <c r="L22" s="20"/>
      <c r="M22" s="20"/>
      <c r="N22" s="20"/>
      <c r="O22" s="20"/>
      <c r="P22" s="20"/>
      <c r="Q22" s="20"/>
      <c r="R22" s="20"/>
      <c r="S22" s="20"/>
      <c r="T22" s="20"/>
      <c r="U22" s="20"/>
      <c r="V22" s="65">
        <f t="shared" si="2"/>
        <v>29</v>
      </c>
      <c r="W22" s="66">
        <f t="shared" si="0"/>
        <v>2.0858282089116997E-2</v>
      </c>
      <c r="X22" s="110">
        <f t="shared" si="0"/>
        <v>2.4596463434191085E-2</v>
      </c>
      <c r="Y22" s="24">
        <f t="shared" si="3"/>
        <v>4</v>
      </c>
      <c r="Z22" s="110">
        <f t="shared" si="1"/>
        <v>9.1260068164171204E-2</v>
      </c>
      <c r="AA22" s="20"/>
      <c r="AB22" s="112" t="s">
        <v>169</v>
      </c>
      <c r="AC22" s="124">
        <f>AC21-AD21/AE21</f>
        <v>0.58227910747062883</v>
      </c>
      <c r="AD22" s="124">
        <f>AC22*_xlfn.COT(AC22)-$AC$14</f>
        <v>-1.9785233451585782E-9</v>
      </c>
      <c r="AE22" s="124">
        <f>_xlfn.COT(AC22)-AC22*POWER(_xlfn.CSC(AC22),2)</f>
        <v>-0.40662472964797525</v>
      </c>
      <c r="AF22" s="114">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175" t="s">
        <v>144</v>
      </c>
      <c r="B23" s="235" t="s">
        <v>240</v>
      </c>
      <c r="C23" s="235" t="s">
        <v>239</v>
      </c>
      <c r="D23" s="303" t="s">
        <v>142</v>
      </c>
      <c r="E23" s="303"/>
      <c r="F23" s="303"/>
      <c r="G23" s="303"/>
      <c r="H23" s="303"/>
      <c r="I23" s="303"/>
      <c r="J23" s="303"/>
      <c r="K23" s="303"/>
      <c r="L23" s="20"/>
      <c r="M23" s="20"/>
      <c r="N23" s="20"/>
      <c r="O23" s="20"/>
      <c r="P23" s="20"/>
      <c r="Q23" s="20"/>
      <c r="R23" s="20"/>
      <c r="S23" s="20"/>
      <c r="T23" s="20"/>
      <c r="U23" s="20"/>
      <c r="V23" s="65">
        <f t="shared" si="2"/>
        <v>30</v>
      </c>
      <c r="W23" s="66">
        <f t="shared" si="0"/>
        <v>1.9837019277239909E-2</v>
      </c>
      <c r="X23" s="110">
        <f t="shared" si="0"/>
        <v>2.3295884152763735E-2</v>
      </c>
      <c r="Y23" s="24">
        <f t="shared" si="3"/>
        <v>5</v>
      </c>
      <c r="Z23" s="110">
        <f t="shared" si="1"/>
        <v>8.6614524652538272E-2</v>
      </c>
      <c r="AA23" s="20"/>
      <c r="AB23" s="112" t="s">
        <v>171</v>
      </c>
      <c r="AC23" s="125">
        <f>AC22-AD22/AE22</f>
        <v>0.58227910260490567</v>
      </c>
      <c r="AD23" s="125">
        <f>AC23*_xlfn.COT(AC23)-$AC$14</f>
        <v>0</v>
      </c>
      <c r="AE23" s="125">
        <f>_xlfn.COT(AC23)-AC23*POWER(_xlfn.CSC(AC23),2)</f>
        <v>-0.40662472592634402</v>
      </c>
      <c r="AF23" s="115">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225" t="s">
        <v>77</v>
      </c>
      <c r="B24" s="236">
        <v>50</v>
      </c>
      <c r="C24" s="237">
        <v>50</v>
      </c>
      <c r="D24" s="304" t="s">
        <v>313</v>
      </c>
      <c r="E24" s="305"/>
      <c r="F24" s="305"/>
      <c r="G24" s="305"/>
      <c r="H24" s="305"/>
      <c r="I24" s="305"/>
      <c r="J24" s="305"/>
      <c r="K24" s="306"/>
      <c r="L24" s="20"/>
      <c r="M24" s="20"/>
      <c r="N24" s="20"/>
      <c r="O24" s="20"/>
      <c r="P24" s="20"/>
      <c r="Q24" s="20"/>
      <c r="R24" s="20"/>
      <c r="S24" s="20"/>
      <c r="T24" s="20"/>
      <c r="U24" s="20"/>
      <c r="V24" s="65">
        <f t="shared" si="2"/>
        <v>31</v>
      </c>
      <c r="W24" s="66">
        <f t="shared" si="0"/>
        <v>1.8889594654082797E-2</v>
      </c>
      <c r="X24" s="110">
        <f t="shared" si="0"/>
        <v>2.2068616594611234E-2</v>
      </c>
      <c r="Y24" s="24">
        <f t="shared" si="3"/>
        <v>6</v>
      </c>
      <c r="Z24" s="110">
        <f t="shared" si="1"/>
        <v>7.7817975275985662E-2</v>
      </c>
      <c r="AA24" s="20"/>
      <c r="AB24" s="325" t="s">
        <v>166</v>
      </c>
      <c r="AC24" s="326"/>
      <c r="AD24" s="326"/>
      <c r="AE24" s="326"/>
      <c r="AF24" s="326"/>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26" t="s">
        <v>79</v>
      </c>
      <c r="B25" s="238">
        <v>95</v>
      </c>
      <c r="C25" s="239">
        <v>95</v>
      </c>
      <c r="D25" s="307"/>
      <c r="E25" s="308"/>
      <c r="F25" s="308"/>
      <c r="G25" s="308"/>
      <c r="H25" s="308"/>
      <c r="I25" s="308"/>
      <c r="J25" s="308"/>
      <c r="K25" s="309"/>
      <c r="L25" s="20"/>
      <c r="M25" s="20"/>
      <c r="N25" s="20"/>
      <c r="O25" s="20"/>
      <c r="P25" s="20"/>
      <c r="Q25" s="20"/>
      <c r="R25" s="20"/>
      <c r="S25" s="20"/>
      <c r="T25" s="20"/>
      <c r="U25" s="20"/>
      <c r="V25" s="65">
        <f t="shared" si="2"/>
        <v>32</v>
      </c>
      <c r="W25" s="66">
        <f t="shared" si="0"/>
        <v>1.8006135166983128E-2</v>
      </c>
      <c r="X25" s="110">
        <f t="shared" si="0"/>
        <v>2.0907178374925284E-2</v>
      </c>
      <c r="Y25" s="24">
        <f t="shared" si="3"/>
        <v>7</v>
      </c>
      <c r="Z25" s="110">
        <f t="shared" si="1"/>
        <v>6.6968973547643529E-2</v>
      </c>
      <c r="AA25" s="20"/>
      <c r="AB25" s="327"/>
      <c r="AC25" s="327"/>
      <c r="AD25" s="327"/>
      <c r="AE25" s="327"/>
      <c r="AF25" s="327"/>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x14ac:dyDescent="0.25">
      <c r="A26" s="226" t="s">
        <v>78</v>
      </c>
      <c r="B26" s="238">
        <v>50</v>
      </c>
      <c r="C26" s="239">
        <v>50</v>
      </c>
      <c r="D26" s="307"/>
      <c r="E26" s="308"/>
      <c r="F26" s="308"/>
      <c r="G26" s="308"/>
      <c r="H26" s="308"/>
      <c r="I26" s="308"/>
      <c r="J26" s="308"/>
      <c r="K26" s="309"/>
      <c r="L26" s="20"/>
      <c r="M26" s="20"/>
      <c r="N26" s="20"/>
      <c r="O26" s="20"/>
      <c r="P26" s="20"/>
      <c r="Q26" s="20"/>
      <c r="R26" s="20"/>
      <c r="S26" s="20"/>
      <c r="T26" s="20"/>
      <c r="U26" s="20"/>
      <c r="V26" s="65">
        <f t="shared" si="2"/>
        <v>33</v>
      </c>
      <c r="W26" s="66">
        <f t="shared" si="0"/>
        <v>1.7178591269556787E-2</v>
      </c>
      <c r="X26" s="110">
        <f t="shared" si="0"/>
        <v>1.9805360002417838E-2</v>
      </c>
      <c r="Y26" s="24">
        <f t="shared" si="3"/>
        <v>8</v>
      </c>
      <c r="Z26" s="110">
        <f t="shared" si="1"/>
        <v>5.5821698361079086E-2</v>
      </c>
      <c r="AA26" s="77"/>
      <c r="AB26" s="327"/>
      <c r="AC26" s="327"/>
      <c r="AD26" s="327"/>
      <c r="AE26" s="327"/>
      <c r="AF26" s="327"/>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226" t="s">
        <v>311</v>
      </c>
      <c r="B27" s="238">
        <v>80</v>
      </c>
      <c r="C27" s="239">
        <v>80</v>
      </c>
      <c r="D27" s="307"/>
      <c r="E27" s="308"/>
      <c r="F27" s="308"/>
      <c r="G27" s="308"/>
      <c r="H27" s="308"/>
      <c r="I27" s="308"/>
      <c r="J27" s="308"/>
      <c r="K27" s="309"/>
      <c r="L27" s="20"/>
      <c r="M27" s="20"/>
      <c r="N27" s="20"/>
      <c r="O27" s="20"/>
      <c r="P27" s="20"/>
      <c r="Q27" s="20"/>
      <c r="R27" s="20"/>
      <c r="S27" s="20"/>
      <c r="T27" s="20"/>
      <c r="U27" s="20"/>
      <c r="V27" s="65">
        <f t="shared" si="2"/>
        <v>34</v>
      </c>
      <c r="W27" s="66">
        <f t="shared" si="0"/>
        <v>1.6400321252173944E-2</v>
      </c>
      <c r="X27" s="110">
        <f t="shared" si="0"/>
        <v>1.8757949511715499E-2</v>
      </c>
      <c r="Y27" s="24">
        <f t="shared" si="3"/>
        <v>9</v>
      </c>
      <c r="Z27" s="110">
        <f t="shared" si="1"/>
        <v>4.5503132116568867E-2</v>
      </c>
      <c r="AA27" s="77"/>
      <c r="AB27" s="327"/>
      <c r="AC27" s="327"/>
      <c r="AD27" s="327"/>
      <c r="AE27" s="327"/>
      <c r="AF27" s="327"/>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226" t="s">
        <v>312</v>
      </c>
      <c r="B28" s="238">
        <v>80</v>
      </c>
      <c r="C28" s="239">
        <v>80</v>
      </c>
      <c r="D28" s="307"/>
      <c r="E28" s="308"/>
      <c r="F28" s="308"/>
      <c r="G28" s="308"/>
      <c r="H28" s="308"/>
      <c r="I28" s="308"/>
      <c r="J28" s="308"/>
      <c r="K28" s="309"/>
      <c r="L28" s="20"/>
      <c r="M28" s="20"/>
      <c r="N28" s="20"/>
      <c r="O28" s="20"/>
      <c r="P28" s="20"/>
      <c r="Q28" s="20"/>
      <c r="R28" s="20"/>
      <c r="S28" s="20"/>
      <c r="T28" s="20"/>
      <c r="U28" s="20"/>
      <c r="V28" s="65">
        <f t="shared" si="2"/>
        <v>35</v>
      </c>
      <c r="W28" s="66">
        <f t="shared" si="0"/>
        <v>1.5665786506043666E-2</v>
      </c>
      <c r="X28" s="110">
        <f t="shared" si="0"/>
        <v>1.7760527842395568E-2</v>
      </c>
      <c r="Y28" s="24">
        <f t="shared" si="3"/>
        <v>10</v>
      </c>
      <c r="Z28" s="110">
        <f t="shared" si="1"/>
        <v>3.6556579044145332E-2</v>
      </c>
      <c r="AA28" s="77"/>
      <c r="AB28" s="327"/>
      <c r="AC28" s="327"/>
      <c r="AD28" s="327"/>
      <c r="AE28" s="327"/>
      <c r="AF28" s="327"/>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232" t="s">
        <v>81</v>
      </c>
      <c r="B29" s="250"/>
      <c r="C29" s="239">
        <v>50</v>
      </c>
      <c r="D29" s="307"/>
      <c r="E29" s="308"/>
      <c r="F29" s="308"/>
      <c r="G29" s="308"/>
      <c r="H29" s="308"/>
      <c r="I29" s="308"/>
      <c r="J29" s="308"/>
      <c r="K29" s="309"/>
      <c r="L29" s="20"/>
      <c r="M29" s="20"/>
      <c r="N29" s="20"/>
      <c r="O29" s="20"/>
      <c r="P29" s="20"/>
      <c r="Q29" s="20"/>
      <c r="R29" s="20"/>
      <c r="S29" s="20"/>
      <c r="T29" s="20"/>
      <c r="U29" s="20"/>
      <c r="V29" s="65">
        <f t="shared" si="2"/>
        <v>36</v>
      </c>
      <c r="W29" s="66">
        <f t="shared" si="0"/>
        <v>1.4970324232635113E-2</v>
      </c>
      <c r="X29" s="110">
        <f t="shared" si="0"/>
        <v>1.6809314233475758E-2</v>
      </c>
      <c r="Y29" s="24">
        <f t="shared" si="3"/>
        <v>11</v>
      </c>
      <c r="Z29" s="110">
        <f t="shared" si="1"/>
        <v>2.9119143898289623E-2</v>
      </c>
      <c r="AA29" s="77"/>
      <c r="AB29" s="327"/>
      <c r="AC29" s="327"/>
      <c r="AD29" s="327"/>
      <c r="AE29" s="327"/>
      <c r="AF29" s="327"/>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232" t="s">
        <v>138</v>
      </c>
      <c r="B30" s="240">
        <v>40</v>
      </c>
      <c r="C30" s="250"/>
      <c r="D30" s="310"/>
      <c r="E30" s="311"/>
      <c r="F30" s="311"/>
      <c r="G30" s="311"/>
      <c r="H30" s="311"/>
      <c r="I30" s="311"/>
      <c r="J30" s="311"/>
      <c r="K30" s="312"/>
      <c r="L30" s="20"/>
      <c r="M30" s="20"/>
      <c r="N30" s="20"/>
      <c r="O30" s="20"/>
      <c r="P30" s="20"/>
      <c r="Q30" s="20"/>
      <c r="R30" s="20"/>
      <c r="S30" s="20"/>
      <c r="T30" s="20"/>
      <c r="U30" s="20"/>
      <c r="V30" s="65">
        <f t="shared" si="2"/>
        <v>37</v>
      </c>
      <c r="W30" s="66">
        <f t="shared" si="0"/>
        <v>1.4309975284590992E-2</v>
      </c>
      <c r="X30" s="110">
        <f t="shared" si="0"/>
        <v>1.5901047653853362E-2</v>
      </c>
      <c r="Y30" s="24">
        <f t="shared" si="3"/>
        <v>12</v>
      </c>
      <c r="Z30" s="110">
        <f>1/(1+POWER((Y30-$AC$11+1)/$AC$16,-$AC$15))-1/(1+POWER((Y30-$AC$11)/$AC$16,-$AC$15))</f>
        <v>2.3100067635688393E-2</v>
      </c>
      <c r="AA30" s="77"/>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241"/>
      <c r="B31" s="242"/>
      <c r="C31" s="242"/>
      <c r="D31" s="243"/>
      <c r="E31" s="243"/>
      <c r="F31" s="243"/>
      <c r="G31" s="243"/>
      <c r="H31" s="243"/>
      <c r="I31" s="243"/>
      <c r="J31" s="243"/>
      <c r="K31" s="243"/>
      <c r="L31" s="20"/>
      <c r="M31" s="20"/>
      <c r="N31" s="20"/>
      <c r="O31" s="20"/>
      <c r="P31" s="20"/>
      <c r="Q31" s="20"/>
      <c r="R31" s="20"/>
      <c r="S31" s="20"/>
      <c r="T31" s="20"/>
      <c r="U31" s="20"/>
      <c r="V31" s="65">
        <f t="shared" si="2"/>
        <v>38</v>
      </c>
      <c r="W31" s="66">
        <f t="shared" si="0"/>
        <v>1.368135194593556E-2</v>
      </c>
      <c r="X31" s="110">
        <f t="shared" si="0"/>
        <v>1.5032894641611838E-2</v>
      </c>
      <c r="Y31" s="24">
        <f t="shared" si="3"/>
        <v>13</v>
      </c>
      <c r="Z31" s="110">
        <f t="shared" si="1"/>
        <v>1.8308924141138716E-2</v>
      </c>
      <c r="AA31" s="77"/>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244" t="s">
        <v>314</v>
      </c>
      <c r="B32" s="245" t="s">
        <v>240</v>
      </c>
      <c r="C32" s="245" t="s">
        <v>239</v>
      </c>
      <c r="D32" s="303" t="s">
        <v>142</v>
      </c>
      <c r="E32" s="303"/>
      <c r="F32" s="303"/>
      <c r="G32" s="303"/>
      <c r="H32" s="303"/>
      <c r="I32" s="303"/>
      <c r="J32" s="303"/>
      <c r="K32" s="303"/>
      <c r="L32" s="20"/>
      <c r="M32" s="20"/>
      <c r="N32" s="20"/>
      <c r="O32" s="20"/>
      <c r="P32" s="20"/>
      <c r="Q32" s="20"/>
      <c r="R32" s="20"/>
      <c r="S32" s="20"/>
      <c r="T32" s="20"/>
      <c r="U32" s="20"/>
      <c r="V32" s="65">
        <f t="shared" si="2"/>
        <v>39</v>
      </c>
      <c r="W32" s="66">
        <f t="shared" si="0"/>
        <v>1.3081535105816E-2</v>
      </c>
      <c r="X32" s="110">
        <f t="shared" si="0"/>
        <v>1.4202376795989569E-2</v>
      </c>
      <c r="Y32" s="24">
        <f t="shared" si="3"/>
        <v>14</v>
      </c>
      <c r="Z32" s="110">
        <f t="shared" si="1"/>
        <v>1.4531351584139318E-2</v>
      </c>
      <c r="AA32" s="77"/>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23" t="s">
        <v>311</v>
      </c>
      <c r="B33" s="236">
        <v>60</v>
      </c>
      <c r="C33" s="237">
        <v>60</v>
      </c>
      <c r="D33" s="304" t="s">
        <v>315</v>
      </c>
      <c r="E33" s="305"/>
      <c r="F33" s="305"/>
      <c r="G33" s="305"/>
      <c r="H33" s="305"/>
      <c r="I33" s="305"/>
      <c r="J33" s="305"/>
      <c r="K33" s="306"/>
      <c r="L33" s="20"/>
      <c r="M33" s="20"/>
      <c r="N33" s="20"/>
      <c r="O33" s="20"/>
      <c r="P33" s="20"/>
      <c r="Q33" s="20"/>
      <c r="R33" s="20"/>
      <c r="S33" s="20"/>
      <c r="T33" s="20"/>
      <c r="U33" s="20"/>
      <c r="V33" s="65">
        <f t="shared" si="2"/>
        <v>40</v>
      </c>
      <c r="W33" s="66">
        <f t="shared" si="0"/>
        <v>1.2507993376248971E-2</v>
      </c>
      <c r="X33" s="110">
        <f t="shared" si="0"/>
        <v>1.340731309897325E-2</v>
      </c>
      <c r="Y33" s="24">
        <f t="shared" si="3"/>
        <v>15</v>
      </c>
      <c r="Z33" s="110">
        <f t="shared" si="1"/>
        <v>1.1566780059444226E-2</v>
      </c>
      <c r="AA33" s="77"/>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23" t="s">
        <v>312</v>
      </c>
      <c r="B34" s="238">
        <v>20</v>
      </c>
      <c r="C34" s="239">
        <v>40</v>
      </c>
      <c r="D34" s="307"/>
      <c r="E34" s="308"/>
      <c r="F34" s="308"/>
      <c r="G34" s="308"/>
      <c r="H34" s="308"/>
      <c r="I34" s="308"/>
      <c r="J34" s="308"/>
      <c r="K34" s="309"/>
      <c r="L34" s="20"/>
      <c r="M34" s="20"/>
      <c r="N34" s="20"/>
      <c r="O34" s="20"/>
      <c r="P34" s="20"/>
      <c r="Q34" s="20"/>
      <c r="R34" s="20"/>
      <c r="S34" s="20"/>
      <c r="T34" s="20"/>
      <c r="U34" s="20"/>
      <c r="V34" s="65">
        <f t="shared" si="2"/>
        <v>41</v>
      </c>
      <c r="W34" s="66">
        <f t="shared" si="0"/>
        <v>1.1958518807350549E-2</v>
      </c>
      <c r="X34" s="110">
        <f t="shared" si="0"/>
        <v>1.2645773569754049E-2</v>
      </c>
      <c r="Y34" s="24">
        <f t="shared" si="3"/>
        <v>16</v>
      </c>
      <c r="Z34" s="110">
        <f t="shared" si="1"/>
        <v>9.2432860131612671E-3</v>
      </c>
      <c r="AA34" s="77"/>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23" t="s">
        <v>81</v>
      </c>
      <c r="B35" s="250"/>
      <c r="C35" s="239">
        <v>20</v>
      </c>
      <c r="D35" s="307"/>
      <c r="E35" s="308"/>
      <c r="F35" s="308"/>
      <c r="G35" s="308"/>
      <c r="H35" s="308"/>
      <c r="I35" s="308"/>
      <c r="J35" s="308"/>
      <c r="K35" s="309"/>
      <c r="L35" s="20"/>
      <c r="M35" s="20"/>
      <c r="N35" s="20"/>
      <c r="O35" s="20"/>
      <c r="P35" s="20"/>
      <c r="Q35" s="20"/>
      <c r="R35" s="20"/>
      <c r="S35" s="20"/>
      <c r="T35" s="20"/>
      <c r="U35" s="20"/>
      <c r="V35" s="65">
        <f>V34+1</f>
        <v>42</v>
      </c>
      <c r="W35" s="66">
        <f t="shared" si="0"/>
        <v>1.1431175306916175E-2</v>
      </c>
      <c r="X35" s="110">
        <f t="shared" si="0"/>
        <v>1.1916041680785638E-2</v>
      </c>
      <c r="Y35" s="24">
        <f>Y34+1</f>
        <v>17</v>
      </c>
      <c r="Z35" s="110">
        <f t="shared" si="1"/>
        <v>7.4204423245738393E-3</v>
      </c>
      <c r="AA35" s="77"/>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23" t="s">
        <v>141</v>
      </c>
      <c r="B36" s="240">
        <v>10</v>
      </c>
      <c r="C36" s="250"/>
      <c r="D36" s="310"/>
      <c r="E36" s="311"/>
      <c r="F36" s="311"/>
      <c r="G36" s="311"/>
      <c r="H36" s="311"/>
      <c r="I36" s="311"/>
      <c r="J36" s="311"/>
      <c r="K36" s="312"/>
      <c r="L36" s="20"/>
      <c r="M36" s="20"/>
      <c r="N36" s="20"/>
      <c r="O36" s="20"/>
      <c r="P36" s="20"/>
      <c r="Q36" s="20"/>
      <c r="R36" s="20"/>
      <c r="S36" s="20"/>
      <c r="T36" s="20"/>
      <c r="U36" s="20"/>
      <c r="V36" s="65">
        <f t="shared" si="2"/>
        <v>43</v>
      </c>
      <c r="W36" s="66">
        <f t="shared" si="0"/>
        <v>1.0924256891762907E-2</v>
      </c>
      <c r="X36" s="110">
        <f t="shared" si="0"/>
        <v>1.1216583620112353E-2</v>
      </c>
      <c r="Y36" s="24">
        <f t="shared" si="3"/>
        <v>18</v>
      </c>
      <c r="Z36" s="110">
        <f t="shared" si="1"/>
        <v>5.9867276340270781E-3</v>
      </c>
      <c r="AA36" s="77"/>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0"/>
      <c r="C37" s="20"/>
      <c r="D37" s="20"/>
      <c r="E37" s="20"/>
      <c r="F37" s="20"/>
      <c r="G37" s="20"/>
      <c r="H37" s="20"/>
      <c r="I37" s="20"/>
      <c r="J37" s="20"/>
      <c r="K37" s="20"/>
      <c r="L37" s="20"/>
      <c r="M37" s="20"/>
      <c r="N37" s="20"/>
      <c r="O37" s="20"/>
      <c r="P37" s="20"/>
      <c r="Q37" s="20"/>
      <c r="R37" s="20"/>
      <c r="S37" s="20"/>
      <c r="T37" s="20"/>
      <c r="U37" s="20"/>
      <c r="V37" s="65">
        <f t="shared" si="2"/>
        <v>44</v>
      </c>
      <c r="W37" s="66">
        <f t="shared" si="0"/>
        <v>1.0436253625342284E-2</v>
      </c>
      <c r="X37" s="110">
        <f t="shared" si="0"/>
        <v>1.0546022956202883E-2</v>
      </c>
      <c r="Y37" s="24">
        <f t="shared" si="3"/>
        <v>19</v>
      </c>
      <c r="Z37" s="110">
        <f t="shared" si="1"/>
        <v>4.855022577274215E-3</v>
      </c>
      <c r="AA37" s="77"/>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296" t="s">
        <v>142</v>
      </c>
      <c r="B38" s="296"/>
      <c r="C38" s="296"/>
      <c r="D38" s="296"/>
      <c r="E38" s="296"/>
      <c r="F38" s="296"/>
      <c r="G38" s="296"/>
      <c r="H38" s="296"/>
      <c r="I38" s="296"/>
      <c r="J38" s="296"/>
      <c r="K38" s="296"/>
      <c r="L38" s="20"/>
      <c r="M38" s="20"/>
      <c r="N38" s="20"/>
      <c r="O38" s="20"/>
      <c r="P38" s="20"/>
      <c r="Q38" s="20"/>
      <c r="R38" s="20"/>
      <c r="S38" s="20"/>
      <c r="T38" s="20"/>
      <c r="U38" s="20"/>
      <c r="V38" s="65">
        <f t="shared" si="2"/>
        <v>45</v>
      </c>
      <c r="W38" s="66">
        <f t="shared" si="0"/>
        <v>9.9658236211540574E-3</v>
      </c>
      <c r="X38" s="110">
        <f t="shared" si="0"/>
        <v>9.9031196049743642E-3</v>
      </c>
      <c r="Y38" s="24">
        <f t="shared" si="3"/>
        <v>20</v>
      </c>
      <c r="Z38" s="110">
        <f t="shared" si="1"/>
        <v>3.957895721529936E-3</v>
      </c>
      <c r="AA38" s="77"/>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313" t="s">
        <v>316</v>
      </c>
      <c r="B39" s="313"/>
      <c r="C39" s="313"/>
      <c r="D39" s="313"/>
      <c r="E39" s="313"/>
      <c r="F39" s="313"/>
      <c r="G39" s="313"/>
      <c r="H39" s="313"/>
      <c r="I39" s="313"/>
      <c r="J39" s="313"/>
      <c r="K39" s="313"/>
      <c r="L39" s="20"/>
      <c r="M39" s="20"/>
      <c r="N39" s="20"/>
      <c r="O39" s="20"/>
      <c r="P39" s="20"/>
      <c r="Q39" s="20"/>
      <c r="R39" s="20"/>
      <c r="S39" s="20"/>
      <c r="T39" s="20"/>
      <c r="U39" s="20"/>
      <c r="V39" s="65">
        <f t="shared" si="2"/>
        <v>46</v>
      </c>
      <c r="W39" s="66">
        <f t="shared" si="0"/>
        <v>9.5117698753544033E-3</v>
      </c>
      <c r="X39" s="110">
        <f t="shared" si="0"/>
        <v>9.2867522519419765E-3</v>
      </c>
      <c r="Y39" s="24">
        <f t="shared" si="3"/>
        <v>21</v>
      </c>
      <c r="Z39" s="110">
        <f t="shared" si="1"/>
        <v>3.2433906952302749E-3</v>
      </c>
      <c r="AA39" s="77"/>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313"/>
      <c r="B40" s="313"/>
      <c r="C40" s="313"/>
      <c r="D40" s="313"/>
      <c r="E40" s="313"/>
      <c r="F40" s="313"/>
      <c r="G40" s="313"/>
      <c r="H40" s="313"/>
      <c r="I40" s="313"/>
      <c r="J40" s="313"/>
      <c r="K40" s="313"/>
      <c r="L40" s="20"/>
      <c r="M40" s="20"/>
      <c r="N40" s="20"/>
      <c r="O40" s="20"/>
      <c r="P40" s="20"/>
      <c r="Q40" s="20"/>
      <c r="R40" s="20"/>
      <c r="S40" s="20"/>
      <c r="T40" s="20"/>
      <c r="U40" s="20"/>
      <c r="V40" s="65">
        <f t="shared" si="2"/>
        <v>47</v>
      </c>
      <c r="W40" s="66">
        <f t="shared" si="0"/>
        <v>9.0730209758522751E-3</v>
      </c>
      <c r="X40" s="110">
        <f t="shared" si="0"/>
        <v>8.6959035712224075E-3</v>
      </c>
      <c r="Y40" s="24">
        <f t="shared" si="3"/>
        <v>22</v>
      </c>
      <c r="Z40" s="110">
        <f t="shared" si="1"/>
        <v>2.6715313199946467E-3</v>
      </c>
      <c r="AA40" s="77"/>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246"/>
      <c r="B41" s="246"/>
      <c r="C41" s="246"/>
      <c r="D41" s="246"/>
      <c r="E41" s="246"/>
      <c r="F41" s="246"/>
      <c r="G41" s="246"/>
      <c r="H41" s="246"/>
      <c r="I41" s="246"/>
      <c r="J41" s="246"/>
      <c r="K41" s="246"/>
      <c r="L41" s="20"/>
      <c r="M41" s="20"/>
      <c r="N41" s="20"/>
      <c r="O41" s="20"/>
      <c r="P41" s="20"/>
      <c r="Q41" s="20"/>
      <c r="R41" s="20"/>
      <c r="S41" s="20"/>
      <c r="T41" s="20"/>
      <c r="U41" s="20"/>
      <c r="V41" s="65">
        <f t="shared" si="2"/>
        <v>48</v>
      </c>
      <c r="W41" s="66">
        <f t="shared" si="0"/>
        <v>8.6486149474356289E-3</v>
      </c>
      <c r="X41" s="110">
        <f t="shared" si="0"/>
        <v>8.1296477253873789E-3</v>
      </c>
      <c r="Y41" s="24">
        <f t="shared" si="3"/>
        <v>23</v>
      </c>
      <c r="Z41" s="110">
        <f t="shared" si="1"/>
        <v>2.2115376729969771E-3</v>
      </c>
      <c r="AA41" s="77"/>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246"/>
      <c r="B42" s="246"/>
      <c r="C42" s="246"/>
      <c r="D42" s="246"/>
      <c r="E42" s="246"/>
      <c r="F42" s="246"/>
      <c r="G42" s="246"/>
      <c r="H42" s="246"/>
      <c r="I42" s="246"/>
      <c r="J42" s="246"/>
      <c r="K42" s="246"/>
      <c r="L42" s="20"/>
      <c r="M42" s="20"/>
      <c r="N42" s="20"/>
      <c r="O42" s="20"/>
      <c r="P42" s="20"/>
      <c r="Q42" s="20"/>
      <c r="R42" s="20"/>
      <c r="S42" s="20"/>
      <c r="T42" s="20"/>
      <c r="U42" s="20"/>
      <c r="V42" s="65">
        <f t="shared" si="2"/>
        <v>49</v>
      </c>
      <c r="W42" s="66">
        <f t="shared" si="0"/>
        <v>8.2376856527772713E-3</v>
      </c>
      <c r="X42" s="110">
        <f t="shared" si="0"/>
        <v>7.5871397383998618E-3</v>
      </c>
      <c r="Y42" s="24">
        <f t="shared" si="3"/>
        <v>24</v>
      </c>
      <c r="Z42" s="110">
        <f t="shared" si="1"/>
        <v>1.8396598558523269E-3</v>
      </c>
      <c r="AA42" s="77"/>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5">
        <f t="shared" si="2"/>
        <v>50</v>
      </c>
      <c r="W43" s="66">
        <f t="shared" si="0"/>
        <v>7.8394512914177206E-3</v>
      </c>
      <c r="X43" s="110">
        <f t="shared" si="0"/>
        <v>7.0676064169902242E-3</v>
      </c>
      <c r="Y43" s="24">
        <f t="shared" si="3"/>
        <v>25</v>
      </c>
      <c r="Z43" s="110">
        <f t="shared" si="1"/>
        <v>1.5375152548732229E-3</v>
      </c>
      <c r="AA43" s="77"/>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0"/>
      <c r="C44" s="20"/>
      <c r="D44" s="20"/>
      <c r="E44" s="20"/>
      <c r="F44" s="20"/>
      <c r="G44" s="20"/>
      <c r="H44" s="20"/>
      <c r="I44" s="20"/>
      <c r="J44" s="20"/>
      <c r="K44" s="20"/>
      <c r="L44" s="20"/>
      <c r="M44" s="20"/>
      <c r="N44" s="20"/>
      <c r="O44" s="20"/>
      <c r="P44" s="20"/>
      <c r="Q44" s="20"/>
      <c r="R44" s="20"/>
      <c r="S44" s="20"/>
      <c r="T44" s="20"/>
      <c r="U44" s="20"/>
      <c r="V44" s="65">
        <f t="shared" si="2"/>
        <v>51</v>
      </c>
      <c r="W44" s="66">
        <f t="shared" si="0"/>
        <v>7.4532046328908974E-3</v>
      </c>
      <c r="X44" s="110">
        <f t="shared" si="0"/>
        <v>6.5703385601981745E-3</v>
      </c>
      <c r="Y44" s="24">
        <f t="shared" si="3"/>
        <v>26</v>
      </c>
      <c r="Z44" s="110">
        <f t="shared" si="1"/>
        <v>1.2908219232832252E-3</v>
      </c>
      <c r="AA44" s="77"/>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0"/>
      <c r="C45" s="20"/>
      <c r="D45" s="20"/>
      <c r="E45" s="20"/>
      <c r="F45" s="20"/>
      <c r="G45" s="20"/>
      <c r="H45" s="20"/>
      <c r="I45" s="20"/>
      <c r="J45" s="20"/>
      <c r="K45" s="20"/>
      <c r="L45" s="20"/>
      <c r="M45" s="20"/>
      <c r="N45" s="20"/>
      <c r="O45" s="20"/>
      <c r="P45" s="20"/>
      <c r="Q45" s="20"/>
      <c r="R45" s="20"/>
      <c r="S45" s="20"/>
      <c r="T45" s="20"/>
      <c r="U45" s="20"/>
      <c r="V45" s="65">
        <f t="shared" si="2"/>
        <v>52</v>
      </c>
      <c r="W45" s="66">
        <f t="shared" si="0"/>
        <v>7.0783046932659799E-3</v>
      </c>
      <c r="X45" s="110">
        <f t="shared" si="0"/>
        <v>6.0946842471135687E-3</v>
      </c>
      <c r="Y45" s="24">
        <f t="shared" si="3"/>
        <v>27</v>
      </c>
      <c r="Z45" s="110">
        <f t="shared" si="1"/>
        <v>1.0884372535432396E-3</v>
      </c>
      <c r="AA45" s="77"/>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0"/>
      <c r="C46" s="20"/>
      <c r="D46" s="20"/>
      <c r="E46" s="20"/>
      <c r="F46" s="20"/>
      <c r="G46" s="20"/>
      <c r="H46" s="20"/>
      <c r="I46" s="20"/>
      <c r="J46" s="20"/>
      <c r="K46" s="20"/>
      <c r="L46" s="20"/>
      <c r="M46" s="20"/>
      <c r="N46" s="20"/>
      <c r="O46" s="20"/>
      <c r="P46" s="20"/>
      <c r="Q46" s="20"/>
      <c r="R46" s="20"/>
      <c r="S46" s="20"/>
      <c r="T46" s="20"/>
      <c r="U46" s="20"/>
      <c r="V46" s="65">
        <f t="shared" si="2"/>
        <v>53</v>
      </c>
      <c r="W46" s="66">
        <f t="shared" si="0"/>
        <v>6.7141696216298508E-3</v>
      </c>
      <c r="X46" s="110">
        <f t="shared" si="0"/>
        <v>5.64004303242438E-3</v>
      </c>
      <c r="Y46" s="24">
        <f t="shared" si="3"/>
        <v>28</v>
      </c>
      <c r="Z46" s="110">
        <f t="shared" si="1"/>
        <v>9.2162912258231255E-4</v>
      </c>
      <c r="AA46" s="77"/>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0"/>
      <c r="C47" s="20"/>
      <c r="D47" s="20"/>
      <c r="E47" s="20"/>
      <c r="F47" s="20"/>
      <c r="G47" s="20"/>
      <c r="H47" s="20"/>
      <c r="I47" s="20"/>
      <c r="J47" s="20"/>
      <c r="K47" s="20"/>
      <c r="L47" s="20"/>
      <c r="M47" s="20"/>
      <c r="N47" s="20"/>
      <c r="O47" s="20"/>
      <c r="P47" s="20"/>
      <c r="Q47" s="20"/>
      <c r="R47" s="20"/>
      <c r="S47" s="20"/>
      <c r="T47" s="20"/>
      <c r="U47" s="20"/>
      <c r="V47" s="65">
        <f t="shared" si="2"/>
        <v>54</v>
      </c>
      <c r="W47" s="66">
        <f t="shared" si="0"/>
        <v>6.3602706084008309E-3</v>
      </c>
      <c r="X47" s="110">
        <f t="shared" si="0"/>
        <v>5.2058609108063258E-3</v>
      </c>
      <c r="Y47" s="24">
        <f t="shared" si="3"/>
        <v>29</v>
      </c>
      <c r="Z47" s="110">
        <f t="shared" si="1"/>
        <v>7.8352288330429953E-4</v>
      </c>
      <c r="AA47" s="77"/>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65">
        <f t="shared" si="2"/>
        <v>55</v>
      </c>
      <c r="W48" s="66">
        <f t="shared" si="0"/>
        <v>6.0161266636207245E-3</v>
      </c>
      <c r="X48" s="110">
        <f t="shared" si="0"/>
        <v>4.7916259363131042E-3</v>
      </c>
      <c r="Y48" s="24">
        <f t="shared" si="3"/>
        <v>30</v>
      </c>
      <c r="Z48" s="110">
        <f t="shared" si="1"/>
        <v>6.6868094750638374E-4</v>
      </c>
      <c r="AA48" s="77"/>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65">
        <f t="shared" si="2"/>
        <v>56</v>
      </c>
      <c r="W49" s="66">
        <f t="shared" si="0"/>
        <v>5.6813001427657994E-3</v>
      </c>
      <c r="X49" s="110">
        <f t="shared" si="0"/>
        <v>4.3968644031835424E-3</v>
      </c>
      <c r="Y49" s="24">
        <f t="shared" si="3"/>
        <v>31</v>
      </c>
      <c r="Z49" s="110">
        <f t="shared" si="1"/>
        <v>5.7278226392565301E-4</v>
      </c>
      <c r="AA49" s="77"/>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65">
        <f t="shared" si="2"/>
        <v>57</v>
      </c>
      <c r="W50" s="66">
        <f t="shared" si="0"/>
        <v>5.3553929218093099E-3</v>
      </c>
      <c r="X50" s="110">
        <f t="shared" si="0"/>
        <v>4.0211375109747705E-3</v>
      </c>
      <c r="Y50" s="24">
        <f t="shared" si="3"/>
        <v>32</v>
      </c>
      <c r="Z50" s="110">
        <f t="shared" si="1"/>
        <v>4.9237711891325642E-4</v>
      </c>
      <c r="AA50" s="77"/>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65">
        <f t="shared" si="2"/>
        <v>58</v>
      </c>
      <c r="W51" s="66">
        <f t="shared" si="0"/>
        <v>5.0380431436178874E-3</v>
      </c>
      <c r="X51" s="110">
        <f t="shared" si="0"/>
        <v>3.6640384504680323E-3</v>
      </c>
      <c r="Y51" s="24">
        <f t="shared" si="3"/>
        <v>33</v>
      </c>
      <c r="Z51" s="110">
        <f t="shared" si="1"/>
        <v>4.2469884210194486E-4</v>
      </c>
      <c r="AA51" s="77"/>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65">
        <f t="shared" si="2"/>
        <v>59</v>
      </c>
      <c r="W52" s="66">
        <f t="shared" si="0"/>
        <v>4.7289224753603865E-3</v>
      </c>
      <c r="X52" s="110">
        <f t="shared" si="0"/>
        <v>3.3251898580788364E-3</v>
      </c>
      <c r="Y52" s="24">
        <f t="shared" si="3"/>
        <v>34</v>
      </c>
      <c r="Z52" s="110">
        <f t="shared" si="1"/>
        <v>3.6751862050032891E-4</v>
      </c>
      <c r="AA52" s="77"/>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65">
        <f t="shared" si="2"/>
        <v>60</v>
      </c>
      <c r="W53" s="66">
        <f t="shared" si="0"/>
        <v>4.4277338324834048E-3</v>
      </c>
      <c r="X53" s="110">
        <f t="shared" si="0"/>
        <v>3.0042415960382929E-3</v>
      </c>
      <c r="Y53" s="24">
        <f t="shared" si="3"/>
        <v>35</v>
      </c>
      <c r="Z53" s="110">
        <f t="shared" si="1"/>
        <v>3.1903307681369064E-4</v>
      </c>
      <c r="AA53" s="77"/>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65">
        <f t="shared" si="2"/>
        <v>61</v>
      </c>
      <c r="W54" s="66">
        <f t="shared" si="0"/>
        <v>4.1342095398543277E-3</v>
      </c>
      <c r="X54" s="110">
        <f t="shared" si="0"/>
        <v>2.700868823859448E-3</v>
      </c>
      <c r="Y54" s="24">
        <f t="shared" si="3"/>
        <v>36</v>
      </c>
      <c r="Z54" s="110">
        <f t="shared" si="1"/>
        <v>2.7777684127949787E-4</v>
      </c>
      <c r="AA54" s="77"/>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65">
        <f t="shared" si="2"/>
        <v>62</v>
      </c>
      <c r="W55" s="66">
        <f t="shared" si="0"/>
        <v>3.8481099159639598E-3</v>
      </c>
      <c r="X55" s="110">
        <f t="shared" si="0"/>
        <v>2.4147703339447713E-3</v>
      </c>
      <c r="Y55" s="24">
        <f t="shared" si="3"/>
        <v>37</v>
      </c>
      <c r="Z55" s="110">
        <f t="shared" si="1"/>
        <v>2.4255426403063662E-4</v>
      </c>
      <c r="AA55" s="77"/>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65">
        <f t="shared" si="2"/>
        <v>63</v>
      </c>
      <c r="W56" s="66">
        <f t="shared" si="0"/>
        <v>3.5692222827997666E-3</v>
      </c>
      <c r="X56" s="110">
        <f t="shared" si="0"/>
        <v>2.145667131010498E-3</v>
      </c>
      <c r="Y56" s="24">
        <f t="shared" si="3"/>
        <v>38</v>
      </c>
      <c r="Z56" s="110">
        <f t="shared" si="1"/>
        <v>2.1238584544114314E-4</v>
      </c>
      <c r="AA56" s="77"/>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65">
        <f t="shared" si="2"/>
        <v>64</v>
      </c>
      <c r="W57" s="66">
        <f t="shared" si="0"/>
        <v>3.2973604238222265E-3</v>
      </c>
      <c r="X57" s="110">
        <f t="shared" si="0"/>
        <v>1.8933012416681994E-3</v>
      </c>
      <c r="Y57" s="24">
        <f t="shared" si="3"/>
        <v>39</v>
      </c>
      <c r="Z57" s="110">
        <f t="shared" si="1"/>
        <v>1.8646603098670944E-4</v>
      </c>
      <c r="AA57" s="77"/>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65">
        <f t="shared" si="2"/>
        <v>65</v>
      </c>
      <c r="W58" s="66">
        <f t="shared" si="0"/>
        <v>3.0323645377381414E-3</v>
      </c>
      <c r="X58" s="110">
        <f t="shared" si="0"/>
        <v>1.6574347474880291E-3</v>
      </c>
      <c r="Y58" s="247">
        <f t="shared" si="3"/>
        <v>40</v>
      </c>
      <c r="Z58" s="68">
        <f t="shared" si="1"/>
        <v>1.6412981817104377E-4</v>
      </c>
      <c r="AA58" s="77"/>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65">
        <f t="shared" si="2"/>
        <v>66</v>
      </c>
      <c r="W59" s="66">
        <f t="shared" si="0"/>
        <v>2.7741017701590209E-3</v>
      </c>
      <c r="X59" s="110">
        <f t="shared" si="0"/>
        <v>1.4378490427440216E-3</v>
      </c>
      <c r="Y59" s="77"/>
      <c r="Z59" s="77"/>
      <c r="AA59" s="77"/>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65">
        <f t="shared" si="2"/>
        <v>67</v>
      </c>
      <c r="W60" s="66">
        <f t="shared" si="0"/>
        <v>2.522467454681987E-3</v>
      </c>
      <c r="X60" s="110">
        <f t="shared" si="0"/>
        <v>1.234344327662229E-3</v>
      </c>
      <c r="Y60" s="77"/>
      <c r="Z60" s="77"/>
      <c r="AA60" s="77"/>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65">
        <f t="shared" si="2"/>
        <v>68</v>
      </c>
      <c r="W61" s="66">
        <f t="shared" si="0"/>
        <v>2.2773872695448505E-3</v>
      </c>
      <c r="X61" s="110">
        <f t="shared" si="0"/>
        <v>1.0467393606365949E-3</v>
      </c>
      <c r="Y61" s="77"/>
      <c r="Z61" s="77"/>
      <c r="AA61" s="77"/>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65">
        <f t="shared" si="2"/>
        <v>69</v>
      </c>
      <c r="W62" s="66">
        <f t="shared" si="0"/>
        <v>2.0388206336253711E-3</v>
      </c>
      <c r="X62" s="110">
        <f t="shared" si="0"/>
        <v>8.748715106851046E-4</v>
      </c>
      <c r="Y62" s="77"/>
      <c r="Z62" s="77"/>
      <c r="AA62" s="77"/>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65">
        <f t="shared" si="2"/>
        <v>70</v>
      </c>
      <c r="W63" s="66">
        <f t="shared" si="0"/>
        <v>1.8067658592548774E-3</v>
      </c>
      <c r="X63" s="110">
        <f t="shared" si="0"/>
        <v>7.1859717803146594E-4</v>
      </c>
      <c r="Y63" s="77"/>
      <c r="Z63" s="77"/>
      <c r="AA63" s="77"/>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65">
        <f t="shared" si="2"/>
        <v>71</v>
      </c>
      <c r="W64" s="66">
        <f t="shared" si="0"/>
        <v>1.5812679134733498E-3</v>
      </c>
      <c r="X64" s="110">
        <f t="shared" si="0"/>
        <v>5.7779269274615963E-4</v>
      </c>
      <c r="Y64" s="77"/>
      <c r="Z64" s="77"/>
      <c r="AA64" s="77"/>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65">
        <f t="shared" si="2"/>
        <v>72</v>
      </c>
      <c r="W65" s="66">
        <f t="shared" si="0"/>
        <v>1.3624302467777349E-3</v>
      </c>
      <c r="X65" s="110">
        <f t="shared" si="0"/>
        <v>4.5235587166203572E-4</v>
      </c>
      <c r="Y65" s="77"/>
      <c r="Z65" s="77"/>
      <c r="AA65" s="77"/>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65">
        <f t="shared" si="2"/>
        <v>73</v>
      </c>
      <c r="W66" s="66">
        <f t="shared" si="0"/>
        <v>1.1504333229179764E-3</v>
      </c>
      <c r="X66" s="110">
        <f t="shared" si="0"/>
        <v>3.4220853838407006E-4</v>
      </c>
      <c r="Y66" s="77"/>
      <c r="Z66" s="77"/>
      <c r="AA66" s="77"/>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65">
        <f t="shared" si="2"/>
        <v>74</v>
      </c>
      <c r="W67" s="66">
        <f t="shared" si="0"/>
        <v>9.4556493254105423E-4</v>
      </c>
      <c r="X67" s="110">
        <f t="shared" si="0"/>
        <v>2.473005480384538E-4</v>
      </c>
      <c r="Y67" s="77"/>
      <c r="Z67" s="77"/>
      <c r="AA67" s="77"/>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65">
        <f t="shared" si="2"/>
        <v>75</v>
      </c>
      <c r="W68" s="66">
        <f t="shared" si="0"/>
        <v>7.4827299672797221E-4</v>
      </c>
      <c r="X68" s="110">
        <f t="shared" si="0"/>
        <v>1.6761634824746796E-4</v>
      </c>
      <c r="Y68" s="77"/>
      <c r="Z68" s="77"/>
      <c r="AA68" s="77"/>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65">
        <f t="shared" si="2"/>
        <v>76</v>
      </c>
      <c r="W69" s="66">
        <f t="shared" si="0"/>
        <v>5.5926624573188199E-4</v>
      </c>
      <c r="X69" s="110">
        <f t="shared" si="0"/>
        <v>1.0318624006833144E-4</v>
      </c>
      <c r="Y69" s="77"/>
      <c r="Z69" s="77"/>
      <c r="AA69" s="77"/>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65">
        <f t="shared" si="2"/>
        <v>77</v>
      </c>
      <c r="W70" s="66">
        <f t="shared" si="0"/>
        <v>3.7973421276804586E-4</v>
      </c>
      <c r="X70" s="110">
        <f t="shared" si="0"/>
        <v>5.4107560481186923E-5</v>
      </c>
      <c r="Y70" s="77"/>
      <c r="Z70" s="77"/>
      <c r="AA70" s="77"/>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65">
        <f t="shared" si="2"/>
        <v>78</v>
      </c>
      <c r="W71" s="66">
        <f t="shared" si="0"/>
        <v>2.1195280615970979E-4</v>
      </c>
      <c r="X71" s="110">
        <f t="shared" si="0"/>
        <v>2.0591562746141712E-5</v>
      </c>
      <c r="Y71" s="77"/>
      <c r="Z71" s="77"/>
      <c r="AA71" s="77"/>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65">
        <f t="shared" si="2"/>
        <v>79</v>
      </c>
      <c r="W72" s="66">
        <f t="shared" si="0"/>
        <v>6.2263562427000707E-5</v>
      </c>
      <c r="X72" s="110">
        <f t="shared" si="0"/>
        <v>3.1135801533688223E-6</v>
      </c>
      <c r="Y72" s="77"/>
      <c r="Z72" s="77"/>
      <c r="AA72" s="77"/>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67">
        <v>80</v>
      </c>
      <c r="W73" s="56"/>
      <c r="X73" s="68"/>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8"/>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80"/>
    </row>
  </sheetData>
  <mergeCells count="18">
    <mergeCell ref="AB24:AF29"/>
    <mergeCell ref="D9:K9"/>
    <mergeCell ref="D10:K16"/>
    <mergeCell ref="C18:K18"/>
    <mergeCell ref="C19:K20"/>
    <mergeCell ref="C21:K21"/>
    <mergeCell ref="D5:K5"/>
    <mergeCell ref="V5:Z5"/>
    <mergeCell ref="AB5:AD5"/>
    <mergeCell ref="D6:K7"/>
    <mergeCell ref="V6:X6"/>
    <mergeCell ref="Y6:Z6"/>
    <mergeCell ref="D32:K32"/>
    <mergeCell ref="D33:K36"/>
    <mergeCell ref="A38:K38"/>
    <mergeCell ref="A39:K40"/>
    <mergeCell ref="D23:K23"/>
    <mergeCell ref="D24:K30"/>
  </mergeCells>
  <dataValidations disablePrompts="1"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B26" sqref="B26"/>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39"/>
      <c r="B1" s="340"/>
      <c r="C1" s="341" t="s">
        <v>240</v>
      </c>
      <c r="D1" s="342"/>
      <c r="E1" s="342"/>
      <c r="F1" s="342"/>
      <c r="G1" s="342"/>
      <c r="H1" s="343"/>
      <c r="I1" s="341" t="s">
        <v>239</v>
      </c>
      <c r="J1" s="342"/>
      <c r="K1" s="342"/>
      <c r="L1" s="342"/>
      <c r="M1" s="342"/>
      <c r="N1" s="343"/>
      <c r="O1" s="98"/>
      <c r="P1" s="288" t="s">
        <v>11</v>
      </c>
      <c r="Q1" s="288"/>
      <c r="R1" s="99"/>
    </row>
    <row r="2" spans="1:18" ht="144.94999999999999" customHeight="1" thickBot="1" x14ac:dyDescent="0.3">
      <c r="A2" s="81"/>
      <c r="B2" s="87"/>
      <c r="C2" s="91" t="s">
        <v>77</v>
      </c>
      <c r="D2" s="92" t="s">
        <v>317</v>
      </c>
      <c r="E2" s="92" t="s">
        <v>78</v>
      </c>
      <c r="F2" s="92" t="s">
        <v>311</v>
      </c>
      <c r="G2" s="92" t="s">
        <v>83</v>
      </c>
      <c r="H2" s="93" t="s">
        <v>138</v>
      </c>
      <c r="I2" s="94" t="s">
        <v>77</v>
      </c>
      <c r="J2" s="92" t="s">
        <v>317</v>
      </c>
      <c r="K2" s="95" t="s">
        <v>78</v>
      </c>
      <c r="L2" s="92" t="s">
        <v>311</v>
      </c>
      <c r="M2" s="95" t="s">
        <v>305</v>
      </c>
      <c r="N2" s="96" t="s">
        <v>81</v>
      </c>
      <c r="O2" s="20"/>
      <c r="P2" s="344" t="s">
        <v>149</v>
      </c>
      <c r="Q2" s="345"/>
      <c r="R2" s="76"/>
    </row>
    <row r="3" spans="1:18" x14ac:dyDescent="0.25">
      <c r="A3" s="336" t="s">
        <v>240</v>
      </c>
      <c r="B3" s="100" t="s">
        <v>77</v>
      </c>
      <c r="C3" s="88">
        <v>0</v>
      </c>
      <c r="D3" s="82">
        <v>0</v>
      </c>
      <c r="E3" s="82">
        <v>0</v>
      </c>
      <c r="F3" s="82">
        <v>0</v>
      </c>
      <c r="G3" s="82">
        <v>0</v>
      </c>
      <c r="H3" s="83">
        <v>1</v>
      </c>
      <c r="I3" s="88">
        <v>2</v>
      </c>
      <c r="J3" s="82">
        <v>1</v>
      </c>
      <c r="K3" s="82">
        <v>1</v>
      </c>
      <c r="L3" s="82">
        <v>1</v>
      </c>
      <c r="M3" s="82">
        <v>1</v>
      </c>
      <c r="N3" s="83">
        <v>1</v>
      </c>
      <c r="O3" s="20"/>
      <c r="P3" s="20"/>
      <c r="Q3" s="20"/>
      <c r="R3" s="76"/>
    </row>
    <row r="4" spans="1:18" x14ac:dyDescent="0.25">
      <c r="A4" s="337"/>
      <c r="B4" s="101" t="s">
        <v>317</v>
      </c>
      <c r="C4" s="89">
        <v>0</v>
      </c>
      <c r="D4" s="48">
        <v>0</v>
      </c>
      <c r="E4" s="48">
        <v>0</v>
      </c>
      <c r="F4" s="48">
        <v>0</v>
      </c>
      <c r="G4" s="48">
        <v>0</v>
      </c>
      <c r="H4" s="84">
        <v>1</v>
      </c>
      <c r="I4" s="89">
        <v>1</v>
      </c>
      <c r="J4" s="48">
        <v>2</v>
      </c>
      <c r="K4" s="48">
        <v>1</v>
      </c>
      <c r="L4" s="48">
        <v>1</v>
      </c>
      <c r="M4" s="48">
        <v>1</v>
      </c>
      <c r="N4" s="84">
        <v>1</v>
      </c>
      <c r="O4" s="20"/>
      <c r="P4" s="346" t="s">
        <v>148</v>
      </c>
      <c r="Q4" s="347"/>
      <c r="R4" s="76"/>
    </row>
    <row r="5" spans="1:18" x14ac:dyDescent="0.25">
      <c r="A5" s="337"/>
      <c r="B5" s="101" t="s">
        <v>78</v>
      </c>
      <c r="C5" s="89">
        <v>0</v>
      </c>
      <c r="D5" s="48">
        <v>0</v>
      </c>
      <c r="E5" s="48">
        <v>0</v>
      </c>
      <c r="F5" s="48">
        <v>0</v>
      </c>
      <c r="G5" s="48">
        <v>0</v>
      </c>
      <c r="H5" s="84">
        <v>1</v>
      </c>
      <c r="I5" s="89">
        <v>1</v>
      </c>
      <c r="J5" s="48">
        <v>1</v>
      </c>
      <c r="K5" s="48">
        <v>2</v>
      </c>
      <c r="L5" s="48">
        <v>1</v>
      </c>
      <c r="M5" s="48">
        <v>1</v>
      </c>
      <c r="N5" s="84">
        <v>1</v>
      </c>
      <c r="O5" s="20"/>
      <c r="P5" s="97">
        <v>0</v>
      </c>
      <c r="Q5" s="8" t="s">
        <v>145</v>
      </c>
      <c r="R5" s="76"/>
    </row>
    <row r="6" spans="1:18" x14ac:dyDescent="0.25">
      <c r="A6" s="337"/>
      <c r="B6" s="101" t="s">
        <v>311</v>
      </c>
      <c r="C6" s="89">
        <v>0</v>
      </c>
      <c r="D6" s="48">
        <v>0</v>
      </c>
      <c r="E6" s="48">
        <v>0</v>
      </c>
      <c r="F6" s="48">
        <v>0</v>
      </c>
      <c r="G6" s="48">
        <v>0</v>
      </c>
      <c r="H6" s="84">
        <v>1</v>
      </c>
      <c r="I6" s="89">
        <v>1</v>
      </c>
      <c r="J6" s="48">
        <v>1</v>
      </c>
      <c r="K6" s="48">
        <v>1</v>
      </c>
      <c r="L6" s="48">
        <v>2</v>
      </c>
      <c r="M6" s="48">
        <v>1</v>
      </c>
      <c r="N6" s="84">
        <v>1</v>
      </c>
      <c r="O6" s="20"/>
      <c r="P6" s="97">
        <v>1</v>
      </c>
      <c r="Q6" s="8" t="s">
        <v>146</v>
      </c>
      <c r="R6" s="76"/>
    </row>
    <row r="7" spans="1:18" x14ac:dyDescent="0.25">
      <c r="A7" s="337"/>
      <c r="B7" s="101" t="s">
        <v>83</v>
      </c>
      <c r="C7" s="89">
        <v>0</v>
      </c>
      <c r="D7" s="48">
        <v>0</v>
      </c>
      <c r="E7" s="48">
        <v>0</v>
      </c>
      <c r="F7" s="48">
        <v>0</v>
      </c>
      <c r="G7" s="48">
        <v>0</v>
      </c>
      <c r="H7" s="84">
        <v>1</v>
      </c>
      <c r="I7" s="89">
        <v>1</v>
      </c>
      <c r="J7" s="48">
        <v>1</v>
      </c>
      <c r="K7" s="48">
        <v>1</v>
      </c>
      <c r="L7" s="48">
        <v>1</v>
      </c>
      <c r="M7" s="48">
        <v>2</v>
      </c>
      <c r="N7" s="84">
        <v>1</v>
      </c>
      <c r="O7" s="20"/>
      <c r="P7" s="97">
        <v>2</v>
      </c>
      <c r="Q7" s="8" t="s">
        <v>147</v>
      </c>
      <c r="R7" s="76"/>
    </row>
    <row r="8" spans="1:18" ht="15.75" thickBot="1" x14ac:dyDescent="0.3">
      <c r="A8" s="338"/>
      <c r="B8" s="102" t="s">
        <v>138</v>
      </c>
      <c r="C8" s="90">
        <v>1</v>
      </c>
      <c r="D8" s="85">
        <v>1</v>
      </c>
      <c r="E8" s="85">
        <v>1</v>
      </c>
      <c r="F8" s="85">
        <v>1</v>
      </c>
      <c r="G8" s="85">
        <v>1</v>
      </c>
      <c r="H8" s="86">
        <v>2</v>
      </c>
      <c r="I8" s="90">
        <v>1</v>
      </c>
      <c r="J8" s="85">
        <v>1</v>
      </c>
      <c r="K8" s="85">
        <v>1</v>
      </c>
      <c r="L8" s="85">
        <v>1</v>
      </c>
      <c r="M8" s="85">
        <v>1</v>
      </c>
      <c r="N8" s="86">
        <v>2</v>
      </c>
      <c r="O8" s="20"/>
      <c r="P8" s="20"/>
      <c r="Q8" s="20"/>
      <c r="R8" s="76"/>
    </row>
    <row r="9" spans="1:18" x14ac:dyDescent="0.25">
      <c r="A9" s="336" t="s">
        <v>239</v>
      </c>
      <c r="B9" s="100" t="s">
        <v>77</v>
      </c>
      <c r="C9" s="88">
        <v>2</v>
      </c>
      <c r="D9" s="82">
        <v>1</v>
      </c>
      <c r="E9" s="82">
        <v>1</v>
      </c>
      <c r="F9" s="82">
        <v>1</v>
      </c>
      <c r="G9" s="82">
        <v>1</v>
      </c>
      <c r="H9" s="83">
        <v>1</v>
      </c>
      <c r="I9" s="88">
        <v>0</v>
      </c>
      <c r="J9" s="82">
        <v>0</v>
      </c>
      <c r="K9" s="82">
        <v>0</v>
      </c>
      <c r="L9" s="82">
        <v>0</v>
      </c>
      <c r="M9" s="82">
        <v>0</v>
      </c>
      <c r="N9" s="83">
        <v>0</v>
      </c>
      <c r="O9" s="20"/>
      <c r="P9" s="20"/>
      <c r="Q9" s="20"/>
      <c r="R9" s="76"/>
    </row>
    <row r="10" spans="1:18" x14ac:dyDescent="0.25">
      <c r="A10" s="337"/>
      <c r="B10" s="101" t="s">
        <v>317</v>
      </c>
      <c r="C10" s="89">
        <v>1</v>
      </c>
      <c r="D10" s="48">
        <v>2</v>
      </c>
      <c r="E10" s="48">
        <v>1</v>
      </c>
      <c r="F10" s="48">
        <v>1</v>
      </c>
      <c r="G10" s="48">
        <v>1</v>
      </c>
      <c r="H10" s="84">
        <v>1</v>
      </c>
      <c r="I10" s="89">
        <v>0</v>
      </c>
      <c r="J10" s="48">
        <v>0</v>
      </c>
      <c r="K10" s="48">
        <v>0</v>
      </c>
      <c r="L10" s="48">
        <v>0</v>
      </c>
      <c r="M10" s="48">
        <v>0</v>
      </c>
      <c r="N10" s="84">
        <v>0</v>
      </c>
      <c r="O10" s="20"/>
      <c r="P10" s="20"/>
      <c r="Q10" s="20"/>
      <c r="R10" s="76"/>
    </row>
    <row r="11" spans="1:18" x14ac:dyDescent="0.25">
      <c r="A11" s="337"/>
      <c r="B11" s="101" t="s">
        <v>78</v>
      </c>
      <c r="C11" s="89">
        <v>1</v>
      </c>
      <c r="D11" s="48">
        <v>1</v>
      </c>
      <c r="E11" s="48">
        <v>2</v>
      </c>
      <c r="F11" s="48">
        <v>1</v>
      </c>
      <c r="G11" s="48">
        <v>1</v>
      </c>
      <c r="H11" s="84">
        <v>1</v>
      </c>
      <c r="I11" s="89">
        <v>0</v>
      </c>
      <c r="J11" s="48">
        <v>0</v>
      </c>
      <c r="K11" s="48">
        <v>0</v>
      </c>
      <c r="L11" s="48">
        <v>0</v>
      </c>
      <c r="M11" s="48">
        <v>0</v>
      </c>
      <c r="N11" s="84">
        <v>0</v>
      </c>
      <c r="O11" s="20"/>
      <c r="P11" s="20"/>
      <c r="Q11" s="20"/>
      <c r="R11" s="76"/>
    </row>
    <row r="12" spans="1:18" x14ac:dyDescent="0.25">
      <c r="A12" s="337"/>
      <c r="B12" s="101" t="s">
        <v>311</v>
      </c>
      <c r="C12" s="89">
        <v>1</v>
      </c>
      <c r="D12" s="48">
        <v>1</v>
      </c>
      <c r="E12" s="48">
        <v>1</v>
      </c>
      <c r="F12" s="48">
        <v>2</v>
      </c>
      <c r="G12" s="48">
        <v>1</v>
      </c>
      <c r="H12" s="84">
        <v>1</v>
      </c>
      <c r="I12" s="89">
        <v>0</v>
      </c>
      <c r="J12" s="48">
        <v>0</v>
      </c>
      <c r="K12" s="48">
        <v>0</v>
      </c>
      <c r="L12" s="48">
        <v>0</v>
      </c>
      <c r="M12" s="48">
        <v>0</v>
      </c>
      <c r="N12" s="84">
        <v>0</v>
      </c>
      <c r="O12" s="20"/>
      <c r="P12" s="20"/>
      <c r="Q12" s="20"/>
      <c r="R12" s="76"/>
    </row>
    <row r="13" spans="1:18" x14ac:dyDescent="0.25">
      <c r="A13" s="337"/>
      <c r="B13" s="101" t="s">
        <v>305</v>
      </c>
      <c r="C13" s="89">
        <v>1</v>
      </c>
      <c r="D13" s="48">
        <v>1</v>
      </c>
      <c r="E13" s="48">
        <v>1</v>
      </c>
      <c r="F13" s="48">
        <v>1</v>
      </c>
      <c r="G13" s="48">
        <v>2</v>
      </c>
      <c r="H13" s="84">
        <v>1</v>
      </c>
      <c r="I13" s="89">
        <v>0</v>
      </c>
      <c r="J13" s="48">
        <v>0</v>
      </c>
      <c r="K13" s="48">
        <v>0</v>
      </c>
      <c r="L13" s="48">
        <v>0</v>
      </c>
      <c r="M13" s="48">
        <v>0</v>
      </c>
      <c r="N13" s="84">
        <v>0</v>
      </c>
      <c r="O13" s="20"/>
      <c r="P13" s="20"/>
      <c r="Q13" s="20"/>
      <c r="R13" s="76"/>
    </row>
    <row r="14" spans="1:18" ht="15.75" thickBot="1" x14ac:dyDescent="0.3">
      <c r="A14" s="338"/>
      <c r="B14" s="102" t="s">
        <v>81</v>
      </c>
      <c r="C14" s="90">
        <v>1</v>
      </c>
      <c r="D14" s="85">
        <v>1</v>
      </c>
      <c r="E14" s="85">
        <v>1</v>
      </c>
      <c r="F14" s="85">
        <v>1</v>
      </c>
      <c r="G14" s="85">
        <v>1</v>
      </c>
      <c r="H14" s="86">
        <v>2</v>
      </c>
      <c r="I14" s="90">
        <v>0</v>
      </c>
      <c r="J14" s="85">
        <v>0</v>
      </c>
      <c r="K14" s="85">
        <v>0</v>
      </c>
      <c r="L14" s="85">
        <v>0</v>
      </c>
      <c r="M14" s="85">
        <v>0</v>
      </c>
      <c r="N14" s="86">
        <v>2</v>
      </c>
      <c r="O14" s="20"/>
      <c r="P14" s="20"/>
      <c r="Q14" s="20"/>
      <c r="R14" s="76"/>
    </row>
    <row r="15" spans="1:18" x14ac:dyDescent="0.25">
      <c r="A15" s="78"/>
      <c r="B15" s="79"/>
      <c r="C15" s="79"/>
      <c r="D15" s="79"/>
      <c r="E15" s="79"/>
      <c r="F15" s="79"/>
      <c r="G15" s="79"/>
      <c r="H15" s="79"/>
      <c r="I15" s="79"/>
      <c r="J15" s="79"/>
      <c r="K15" s="79"/>
      <c r="L15" s="79"/>
      <c r="M15" s="79"/>
      <c r="N15" s="79"/>
      <c r="O15" s="79"/>
      <c r="P15" s="79"/>
      <c r="Q15" s="79"/>
      <c r="R15" s="80"/>
    </row>
  </sheetData>
  <mergeCells count="8">
    <mergeCell ref="A9:A14"/>
    <mergeCell ref="A1:B1"/>
    <mergeCell ref="C1:H1"/>
    <mergeCell ref="I1:N1"/>
    <mergeCell ref="P1:Q1"/>
    <mergeCell ref="P2:Q2"/>
    <mergeCell ref="A3:A8"/>
    <mergeCell ref="P4:Q4"/>
  </mergeCells>
  <conditionalFormatting sqref="C3:N14">
    <cfRule type="cellIs" dxfId="6" priority="4" operator="equal">
      <formula>2</formula>
    </cfRule>
    <cfRule type="cellIs" dxfId="5" priority="5" operator="equal">
      <formula>1</formula>
    </cfRule>
    <cfRule type="cellIs" dxfId="4" priority="6" operator="equal">
      <formula>0</formula>
    </cfRule>
  </conditionalFormatting>
  <conditionalFormatting sqref="P5:P7">
    <cfRule type="cellIs" dxfId="3" priority="1" operator="equal">
      <formula>2</formula>
    </cfRule>
    <cfRule type="cellIs" dxfId="2" priority="2" operator="equal">
      <formula>1</formula>
    </cfRule>
    <cfRule type="cellIs" dxfId="1"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75" zoomScaleNormal="75" workbookViewId="0">
      <selection activeCell="H34" sqref="H34"/>
    </sheetView>
  </sheetViews>
  <sheetFormatPr defaultRowHeight="15" x14ac:dyDescent="0.25"/>
  <cols>
    <col min="1" max="1" width="50.7109375" customWidth="1"/>
    <col min="2" max="82" width="8.7109375" customWidth="1"/>
  </cols>
  <sheetData>
    <row r="1" spans="1:83" x14ac:dyDescent="0.25">
      <c r="A1" s="3" t="s">
        <v>217</v>
      </c>
      <c r="B1" s="128" t="s">
        <v>107</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c r="BT1" s="98"/>
      <c r="BU1" s="98"/>
      <c r="BV1" s="98"/>
      <c r="BW1" s="98"/>
      <c r="BX1" s="98"/>
      <c r="BY1" s="98"/>
      <c r="BZ1" s="98"/>
      <c r="CA1" s="98"/>
      <c r="CB1" s="98"/>
      <c r="CC1" s="98"/>
      <c r="CD1" s="98"/>
      <c r="CE1" s="99"/>
    </row>
    <row r="2" spans="1:83" x14ac:dyDescent="0.25">
      <c r="A2" s="8" t="s">
        <v>241</v>
      </c>
      <c r="B2" s="70">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6"/>
    </row>
    <row r="3" spans="1:83" x14ac:dyDescent="0.25">
      <c r="A3" s="8" t="s">
        <v>218</v>
      </c>
      <c r="B3" s="70">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6"/>
    </row>
    <row r="4" spans="1:83" x14ac:dyDescent="0.25">
      <c r="A4" s="8" t="s">
        <v>219</v>
      </c>
      <c r="B4" s="70">
        <v>2</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6"/>
    </row>
    <row r="5" spans="1:83" x14ac:dyDescent="0.25">
      <c r="A5" s="8" t="s">
        <v>220</v>
      </c>
      <c r="B5" s="74">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6"/>
    </row>
    <row r="6" spans="1:83" x14ac:dyDescent="0.25">
      <c r="A6" s="75"/>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6"/>
    </row>
    <row r="7" spans="1:83" x14ac:dyDescent="0.25">
      <c r="A7" s="3" t="s">
        <v>221</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6"/>
    </row>
    <row r="8" spans="1:83" x14ac:dyDescent="0.25">
      <c r="A8" s="8" t="s">
        <v>241</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76"/>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76"/>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76"/>
    </row>
    <row r="11" spans="1:83" x14ac:dyDescent="0.25">
      <c r="A11" s="8" t="s">
        <v>220</v>
      </c>
      <c r="B11" s="64">
        <v>1</v>
      </c>
      <c r="C11" s="64">
        <v>1</v>
      </c>
      <c r="D11" s="64">
        <v>1</v>
      </c>
      <c r="E11" s="64">
        <v>1</v>
      </c>
      <c r="F11" s="64">
        <v>1</v>
      </c>
      <c r="G11" s="64">
        <v>1</v>
      </c>
      <c r="H11" s="64">
        <v>1</v>
      </c>
      <c r="I11" s="64">
        <v>1</v>
      </c>
      <c r="J11" s="64">
        <v>1</v>
      </c>
      <c r="K11" s="64">
        <v>1</v>
      </c>
      <c r="L11" s="64">
        <v>1.0009999999999999</v>
      </c>
      <c r="M11" s="64">
        <v>1.002</v>
      </c>
      <c r="N11" s="64">
        <v>1.006</v>
      </c>
      <c r="O11" s="64">
        <v>1.0149999999999999</v>
      </c>
      <c r="P11" s="64">
        <v>1.04</v>
      </c>
      <c r="Q11" s="64">
        <v>1.105</v>
      </c>
      <c r="R11" s="64">
        <v>1.2669999999999999</v>
      </c>
      <c r="S11" s="64">
        <v>1.6539999999999999</v>
      </c>
      <c r="T11" s="64">
        <v>2.5099999999999998</v>
      </c>
      <c r="U11" s="64">
        <v>4.218</v>
      </c>
      <c r="V11" s="64">
        <v>7.1890000000000001</v>
      </c>
      <c r="W11" s="64">
        <v>11.567</v>
      </c>
      <c r="X11" s="64">
        <v>16.946999999999999</v>
      </c>
      <c r="Y11" s="64">
        <v>22.491</v>
      </c>
      <c r="Z11" s="64">
        <v>27.388999999999999</v>
      </c>
      <c r="AA11" s="64">
        <v>31.222999999999999</v>
      </c>
      <c r="AB11" s="64">
        <v>33.97</v>
      </c>
      <c r="AC11" s="64">
        <v>35.823</v>
      </c>
      <c r="AD11" s="64">
        <v>37.024000000000001</v>
      </c>
      <c r="AE11" s="64">
        <v>37.781999999999996</v>
      </c>
      <c r="AF11" s="64">
        <v>38.253999999999998</v>
      </c>
      <c r="AG11" s="64">
        <v>38.545000000000002</v>
      </c>
      <c r="AH11" s="64">
        <v>38.722999999999999</v>
      </c>
      <c r="AI11" s="64">
        <v>38.832000000000001</v>
      </c>
      <c r="AJ11" s="64">
        <v>38.898000000000003</v>
      </c>
      <c r="AK11" s="64">
        <v>38.938000000000002</v>
      </c>
      <c r="AL11" s="64">
        <v>38.962000000000003</v>
      </c>
      <c r="AM11" s="64">
        <v>38.976999999999997</v>
      </c>
      <c r="AN11" s="64">
        <v>38.985999999999997</v>
      </c>
      <c r="AO11" s="64">
        <v>38.991999999999997</v>
      </c>
      <c r="AP11" s="64">
        <v>38.994999999999997</v>
      </c>
      <c r="AQ11" s="64">
        <v>38.997</v>
      </c>
      <c r="AR11" s="64">
        <v>38.997999999999998</v>
      </c>
      <c r="AS11" s="64">
        <v>38.999000000000002</v>
      </c>
      <c r="AT11" s="64">
        <v>38.999000000000002</v>
      </c>
      <c r="AU11" s="64">
        <v>39</v>
      </c>
      <c r="AV11" s="64">
        <v>39</v>
      </c>
      <c r="AW11" s="64">
        <v>39</v>
      </c>
      <c r="AX11" s="64">
        <v>39</v>
      </c>
      <c r="AY11" s="64">
        <v>39</v>
      </c>
      <c r="AZ11" s="64">
        <v>39</v>
      </c>
      <c r="BA11" s="64">
        <v>39</v>
      </c>
      <c r="BB11" s="64">
        <v>39</v>
      </c>
      <c r="BC11" s="64">
        <v>39</v>
      </c>
      <c r="BD11" s="64">
        <v>39</v>
      </c>
      <c r="BE11" s="64">
        <v>39</v>
      </c>
      <c r="BF11" s="64">
        <v>39</v>
      </c>
      <c r="BG11" s="64">
        <v>39</v>
      </c>
      <c r="BH11" s="64">
        <v>39</v>
      </c>
      <c r="BI11" s="64">
        <v>39</v>
      </c>
      <c r="BJ11" s="64">
        <v>39</v>
      </c>
      <c r="BK11" s="64">
        <v>39</v>
      </c>
      <c r="BL11" s="64">
        <v>39</v>
      </c>
      <c r="BM11" s="64">
        <v>39</v>
      </c>
      <c r="BN11" s="64">
        <v>39</v>
      </c>
      <c r="BO11" s="64">
        <v>39</v>
      </c>
      <c r="BP11" s="64">
        <v>39</v>
      </c>
      <c r="BQ11" s="64">
        <v>39</v>
      </c>
      <c r="BR11" s="64">
        <v>39</v>
      </c>
      <c r="BS11" s="64">
        <v>39</v>
      </c>
      <c r="BT11" s="64">
        <v>39</v>
      </c>
      <c r="BU11" s="64">
        <v>39</v>
      </c>
      <c r="BV11" s="64">
        <v>39</v>
      </c>
      <c r="BW11" s="64">
        <v>39</v>
      </c>
      <c r="BX11" s="64">
        <v>39</v>
      </c>
      <c r="BY11" s="64">
        <v>39</v>
      </c>
      <c r="BZ11" s="64">
        <v>39</v>
      </c>
      <c r="CA11" s="64">
        <v>39</v>
      </c>
      <c r="CB11" s="64">
        <v>39</v>
      </c>
      <c r="CC11" s="64">
        <v>39</v>
      </c>
      <c r="CD11" s="61">
        <v>39</v>
      </c>
      <c r="CE11" s="76"/>
    </row>
    <row r="12" spans="1:83" x14ac:dyDescent="0.25">
      <c r="A12" s="75"/>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6"/>
    </row>
    <row r="13" spans="1:83" x14ac:dyDescent="0.25">
      <c r="A13" s="3" t="s">
        <v>320</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6"/>
    </row>
    <row r="14" spans="1:83" x14ac:dyDescent="0.25">
      <c r="A14" s="8" t="s">
        <v>75</v>
      </c>
      <c r="B14" s="49">
        <v>0.2</v>
      </c>
      <c r="C14" s="49">
        <v>0.2</v>
      </c>
      <c r="D14" s="49">
        <v>0.2</v>
      </c>
      <c r="E14" s="49">
        <v>0.2</v>
      </c>
      <c r="F14" s="49">
        <v>0.2</v>
      </c>
      <c r="G14" s="49">
        <v>0.2</v>
      </c>
      <c r="H14" s="49">
        <v>0.2</v>
      </c>
      <c r="I14" s="49">
        <v>0.2</v>
      </c>
      <c r="J14" s="49">
        <v>0.2</v>
      </c>
      <c r="K14" s="49">
        <v>0.2</v>
      </c>
      <c r="L14" s="49">
        <v>0.2</v>
      </c>
      <c r="M14" s="49">
        <v>0.2</v>
      </c>
      <c r="N14" s="49">
        <v>0.2</v>
      </c>
      <c r="O14" s="49">
        <v>0.2</v>
      </c>
      <c r="P14" s="49">
        <v>0.2</v>
      </c>
      <c r="Q14" s="49">
        <v>0.2</v>
      </c>
      <c r="R14" s="49">
        <v>0.2</v>
      </c>
      <c r="S14" s="49">
        <v>0.2</v>
      </c>
      <c r="T14" s="49">
        <v>0.2</v>
      </c>
      <c r="U14" s="49">
        <v>0.2</v>
      </c>
      <c r="V14" s="49">
        <v>0.2</v>
      </c>
      <c r="W14" s="49">
        <v>0.2</v>
      </c>
      <c r="X14" s="49">
        <v>0.2</v>
      </c>
      <c r="Y14" s="49">
        <v>0.2</v>
      </c>
      <c r="Z14" s="49">
        <v>0.2</v>
      </c>
      <c r="AA14" s="49">
        <v>0.2</v>
      </c>
      <c r="AB14" s="49">
        <v>0.2</v>
      </c>
      <c r="AC14" s="49">
        <v>0.2</v>
      </c>
      <c r="AD14" s="49">
        <v>0.2</v>
      </c>
      <c r="AE14" s="49">
        <v>0.2</v>
      </c>
      <c r="AF14" s="49">
        <v>0.2</v>
      </c>
      <c r="AG14" s="49">
        <v>0.2</v>
      </c>
      <c r="AH14" s="49">
        <v>0.2</v>
      </c>
      <c r="AI14" s="49">
        <v>0.2</v>
      </c>
      <c r="AJ14" s="49">
        <v>0.2</v>
      </c>
      <c r="AK14" s="49">
        <v>0.2</v>
      </c>
      <c r="AL14" s="49">
        <v>0.2</v>
      </c>
      <c r="AM14" s="49">
        <v>0.2</v>
      </c>
      <c r="AN14" s="49">
        <v>0.2</v>
      </c>
      <c r="AO14" s="49">
        <v>0.2</v>
      </c>
      <c r="AP14" s="49">
        <v>0.2</v>
      </c>
      <c r="AQ14" s="49">
        <v>0.2</v>
      </c>
      <c r="AR14" s="49">
        <v>0.2</v>
      </c>
      <c r="AS14" s="49">
        <v>0.2</v>
      </c>
      <c r="AT14" s="49">
        <v>0.2</v>
      </c>
      <c r="AU14" s="49">
        <v>0.2</v>
      </c>
      <c r="AV14" s="49">
        <v>0.2</v>
      </c>
      <c r="AW14" s="49">
        <v>0.2</v>
      </c>
      <c r="AX14" s="49">
        <v>0.2</v>
      </c>
      <c r="AY14" s="49">
        <v>0.2</v>
      </c>
      <c r="AZ14" s="49">
        <v>0.2</v>
      </c>
      <c r="BA14" s="49">
        <v>0.2</v>
      </c>
      <c r="BB14" s="49">
        <v>0.2</v>
      </c>
      <c r="BC14" s="49">
        <v>0.2</v>
      </c>
      <c r="BD14" s="49">
        <v>0.2</v>
      </c>
      <c r="BE14" s="49">
        <v>0.2</v>
      </c>
      <c r="BF14" s="49">
        <v>0.2</v>
      </c>
      <c r="BG14" s="49">
        <v>0.2</v>
      </c>
      <c r="BH14" s="49">
        <v>0.2</v>
      </c>
      <c r="BI14" s="49">
        <v>0.2</v>
      </c>
      <c r="BJ14" s="49">
        <v>0.2</v>
      </c>
      <c r="BK14" s="49">
        <v>0.2</v>
      </c>
      <c r="BL14" s="49">
        <v>0.2</v>
      </c>
      <c r="BM14" s="49">
        <v>0.2</v>
      </c>
      <c r="BN14" s="49">
        <v>0.2</v>
      </c>
      <c r="BO14" s="49">
        <v>0.2</v>
      </c>
      <c r="BP14" s="49">
        <v>0.2</v>
      </c>
      <c r="BQ14" s="49">
        <v>0.2</v>
      </c>
      <c r="BR14" s="49">
        <v>0.2</v>
      </c>
      <c r="BS14" s="49">
        <v>0.2</v>
      </c>
      <c r="BT14" s="49">
        <v>0.2</v>
      </c>
      <c r="BU14" s="49">
        <v>0.2</v>
      </c>
      <c r="BV14" s="49">
        <v>0.2</v>
      </c>
      <c r="BW14" s="49">
        <v>0.2</v>
      </c>
      <c r="BX14" s="49">
        <v>0.2</v>
      </c>
      <c r="BY14" s="49">
        <v>0.2</v>
      </c>
      <c r="BZ14" s="49">
        <v>0.2</v>
      </c>
      <c r="CA14" s="49">
        <v>0.2</v>
      </c>
      <c r="CB14" s="49">
        <v>0.2</v>
      </c>
      <c r="CC14" s="49">
        <v>0.2</v>
      </c>
      <c r="CD14" s="55">
        <v>0.2</v>
      </c>
      <c r="CE14" s="76"/>
    </row>
    <row r="15" spans="1:83" x14ac:dyDescent="0.25">
      <c r="A15" s="8" t="s">
        <v>82</v>
      </c>
      <c r="B15" s="64">
        <v>0.2</v>
      </c>
      <c r="C15" s="64">
        <v>0.2</v>
      </c>
      <c r="D15" s="64">
        <v>0.2</v>
      </c>
      <c r="E15" s="64">
        <v>0.2</v>
      </c>
      <c r="F15" s="64">
        <v>0.2</v>
      </c>
      <c r="G15" s="64">
        <v>0.2</v>
      </c>
      <c r="H15" s="64">
        <v>0.2</v>
      </c>
      <c r="I15" s="64">
        <v>0.2</v>
      </c>
      <c r="J15" s="64">
        <v>0.2</v>
      </c>
      <c r="K15" s="64">
        <v>0.2</v>
      </c>
      <c r="L15" s="64">
        <v>0.2</v>
      </c>
      <c r="M15" s="64">
        <v>0.2</v>
      </c>
      <c r="N15" s="64">
        <v>0.2</v>
      </c>
      <c r="O15" s="64">
        <v>0.2</v>
      </c>
      <c r="P15" s="64">
        <v>0.2</v>
      </c>
      <c r="Q15" s="64">
        <v>0.2</v>
      </c>
      <c r="R15" s="64">
        <v>0.2</v>
      </c>
      <c r="S15" s="64">
        <v>0.2</v>
      </c>
      <c r="T15" s="64">
        <v>0.2</v>
      </c>
      <c r="U15" s="64">
        <v>0.2</v>
      </c>
      <c r="V15" s="64">
        <v>0.2</v>
      </c>
      <c r="W15" s="64">
        <v>0.2</v>
      </c>
      <c r="X15" s="64">
        <v>0.2</v>
      </c>
      <c r="Y15" s="64">
        <v>0.2</v>
      </c>
      <c r="Z15" s="64">
        <v>0.2</v>
      </c>
      <c r="AA15" s="64">
        <v>0.2</v>
      </c>
      <c r="AB15" s="64">
        <v>0.2</v>
      </c>
      <c r="AC15" s="64">
        <v>0.2</v>
      </c>
      <c r="AD15" s="64">
        <v>0.2</v>
      </c>
      <c r="AE15" s="64">
        <v>0.2</v>
      </c>
      <c r="AF15" s="64">
        <v>0.2</v>
      </c>
      <c r="AG15" s="64">
        <v>0.2</v>
      </c>
      <c r="AH15" s="64">
        <v>0.2</v>
      </c>
      <c r="AI15" s="64">
        <v>0.2</v>
      </c>
      <c r="AJ15" s="64">
        <v>0.2</v>
      </c>
      <c r="AK15" s="64">
        <v>0.2</v>
      </c>
      <c r="AL15" s="64">
        <v>0.2</v>
      </c>
      <c r="AM15" s="64">
        <v>0.2</v>
      </c>
      <c r="AN15" s="64">
        <v>0.2</v>
      </c>
      <c r="AO15" s="64">
        <v>0.2</v>
      </c>
      <c r="AP15" s="64">
        <v>0.2</v>
      </c>
      <c r="AQ15" s="64">
        <v>0.2</v>
      </c>
      <c r="AR15" s="64">
        <v>0.2</v>
      </c>
      <c r="AS15" s="64">
        <v>0.2</v>
      </c>
      <c r="AT15" s="64">
        <v>0.2</v>
      </c>
      <c r="AU15" s="64">
        <v>0.2</v>
      </c>
      <c r="AV15" s="64">
        <v>0.2</v>
      </c>
      <c r="AW15" s="64">
        <v>0.2</v>
      </c>
      <c r="AX15" s="64">
        <v>0.2</v>
      </c>
      <c r="AY15" s="64">
        <v>0.2</v>
      </c>
      <c r="AZ15" s="64">
        <v>0.2</v>
      </c>
      <c r="BA15" s="64">
        <v>0.2</v>
      </c>
      <c r="BB15" s="64">
        <v>0.2</v>
      </c>
      <c r="BC15" s="64">
        <v>0.2</v>
      </c>
      <c r="BD15" s="64">
        <v>0.2</v>
      </c>
      <c r="BE15" s="64">
        <v>0.2</v>
      </c>
      <c r="BF15" s="64">
        <v>0.2</v>
      </c>
      <c r="BG15" s="64">
        <v>0.2</v>
      </c>
      <c r="BH15" s="64">
        <v>0.2</v>
      </c>
      <c r="BI15" s="64">
        <v>0.2</v>
      </c>
      <c r="BJ15" s="64">
        <v>0.2</v>
      </c>
      <c r="BK15" s="64">
        <v>0.2</v>
      </c>
      <c r="BL15" s="64">
        <v>0.2</v>
      </c>
      <c r="BM15" s="64">
        <v>0.2</v>
      </c>
      <c r="BN15" s="64">
        <v>0.2</v>
      </c>
      <c r="BO15" s="64">
        <v>0.2</v>
      </c>
      <c r="BP15" s="64">
        <v>0.2</v>
      </c>
      <c r="BQ15" s="64">
        <v>0.2</v>
      </c>
      <c r="BR15" s="64">
        <v>0.2</v>
      </c>
      <c r="BS15" s="64">
        <v>0.2</v>
      </c>
      <c r="BT15" s="64">
        <v>0.2</v>
      </c>
      <c r="BU15" s="64">
        <v>0.2</v>
      </c>
      <c r="BV15" s="64">
        <v>0.2</v>
      </c>
      <c r="BW15" s="64">
        <v>0.2</v>
      </c>
      <c r="BX15" s="64">
        <v>0.2</v>
      </c>
      <c r="BY15" s="64">
        <v>0.2</v>
      </c>
      <c r="BZ15" s="64">
        <v>0.2</v>
      </c>
      <c r="CA15" s="64">
        <v>0.2</v>
      </c>
      <c r="CB15" s="64">
        <v>0.2</v>
      </c>
      <c r="CC15" s="64">
        <v>0.2</v>
      </c>
      <c r="CD15" s="61">
        <v>0.2</v>
      </c>
      <c r="CE15" s="76"/>
    </row>
    <row r="16" spans="1:83" x14ac:dyDescent="0.25">
      <c r="A16" s="75"/>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6"/>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6"/>
    </row>
    <row r="18" spans="1:83" x14ac:dyDescent="0.25">
      <c r="A18" s="3" t="s">
        <v>321</v>
      </c>
      <c r="B18" s="251">
        <v>40</v>
      </c>
      <c r="C18" s="251">
        <v>40</v>
      </c>
      <c r="D18" s="251">
        <v>40</v>
      </c>
      <c r="E18" s="251">
        <v>40</v>
      </c>
      <c r="F18" s="251">
        <v>40</v>
      </c>
      <c r="G18" s="251">
        <v>40</v>
      </c>
      <c r="H18" s="251">
        <v>40</v>
      </c>
      <c r="I18" s="251">
        <v>40</v>
      </c>
      <c r="J18" s="251">
        <v>40</v>
      </c>
      <c r="K18" s="251">
        <v>40</v>
      </c>
      <c r="L18" s="251">
        <v>40</v>
      </c>
      <c r="M18" s="251">
        <v>40</v>
      </c>
      <c r="N18" s="251">
        <v>40</v>
      </c>
      <c r="O18" s="251">
        <v>40</v>
      </c>
      <c r="P18" s="251">
        <v>40</v>
      </c>
      <c r="Q18" s="251">
        <v>40</v>
      </c>
      <c r="R18" s="251">
        <v>40</v>
      </c>
      <c r="S18" s="251">
        <v>40</v>
      </c>
      <c r="T18" s="251">
        <v>40</v>
      </c>
      <c r="U18" s="251">
        <v>40</v>
      </c>
      <c r="V18" s="251">
        <v>40</v>
      </c>
      <c r="W18" s="251">
        <v>40</v>
      </c>
      <c r="X18" s="251">
        <v>40</v>
      </c>
      <c r="Y18" s="251">
        <v>40</v>
      </c>
      <c r="Z18" s="251">
        <v>40</v>
      </c>
      <c r="AA18" s="251">
        <v>40</v>
      </c>
      <c r="AB18" s="251">
        <v>40</v>
      </c>
      <c r="AC18" s="251">
        <v>40</v>
      </c>
      <c r="AD18" s="251">
        <v>40</v>
      </c>
      <c r="AE18" s="251">
        <v>40</v>
      </c>
      <c r="AF18" s="251">
        <v>40</v>
      </c>
      <c r="AG18" s="251">
        <v>40</v>
      </c>
      <c r="AH18" s="251">
        <v>40</v>
      </c>
      <c r="AI18" s="251">
        <v>40</v>
      </c>
      <c r="AJ18" s="251">
        <v>40</v>
      </c>
      <c r="AK18" s="251">
        <v>40</v>
      </c>
      <c r="AL18" s="251">
        <v>40</v>
      </c>
      <c r="AM18" s="251">
        <v>40</v>
      </c>
      <c r="AN18" s="251">
        <v>40</v>
      </c>
      <c r="AO18" s="251">
        <v>40</v>
      </c>
      <c r="AP18" s="251">
        <v>40</v>
      </c>
      <c r="AQ18" s="251">
        <v>40</v>
      </c>
      <c r="AR18" s="251">
        <v>40</v>
      </c>
      <c r="AS18" s="251">
        <v>40</v>
      </c>
      <c r="AT18" s="251">
        <v>40</v>
      </c>
      <c r="AU18" s="251">
        <v>40</v>
      </c>
      <c r="AV18" s="251">
        <v>40</v>
      </c>
      <c r="AW18" s="251">
        <v>40</v>
      </c>
      <c r="AX18" s="251">
        <v>40</v>
      </c>
      <c r="AY18" s="251">
        <v>40</v>
      </c>
      <c r="AZ18" s="251">
        <v>40</v>
      </c>
      <c r="BA18" s="251">
        <v>40</v>
      </c>
      <c r="BB18" s="251">
        <v>40</v>
      </c>
      <c r="BC18" s="251">
        <v>40</v>
      </c>
      <c r="BD18" s="251">
        <v>40</v>
      </c>
      <c r="BE18" s="251">
        <v>40</v>
      </c>
      <c r="BF18" s="251">
        <v>40</v>
      </c>
      <c r="BG18" s="251">
        <v>40</v>
      </c>
      <c r="BH18" s="251">
        <v>40</v>
      </c>
      <c r="BI18" s="251">
        <v>40</v>
      </c>
      <c r="BJ18" s="251">
        <v>40</v>
      </c>
      <c r="BK18" s="251">
        <v>40</v>
      </c>
      <c r="BL18" s="251">
        <v>40</v>
      </c>
      <c r="BM18" s="251">
        <v>40</v>
      </c>
      <c r="BN18" s="251">
        <v>40</v>
      </c>
      <c r="BO18" s="251">
        <v>40</v>
      </c>
      <c r="BP18" s="251">
        <v>40</v>
      </c>
      <c r="BQ18" s="251">
        <v>40</v>
      </c>
      <c r="BR18" s="251">
        <v>40</v>
      </c>
      <c r="BS18" s="251">
        <v>40</v>
      </c>
      <c r="BT18" s="251">
        <v>40</v>
      </c>
      <c r="BU18" s="251">
        <v>40</v>
      </c>
      <c r="BV18" s="251">
        <v>40</v>
      </c>
      <c r="BW18" s="251">
        <v>40</v>
      </c>
      <c r="BX18" s="251">
        <v>40</v>
      </c>
      <c r="BY18" s="251">
        <v>40</v>
      </c>
      <c r="BZ18" s="251">
        <v>40</v>
      </c>
      <c r="CA18" s="251">
        <v>40</v>
      </c>
      <c r="CB18" s="251">
        <v>40</v>
      </c>
      <c r="CC18" s="251">
        <v>40</v>
      </c>
      <c r="CD18" s="251">
        <v>40</v>
      </c>
      <c r="CE18" s="76"/>
    </row>
    <row r="19" spans="1:83" x14ac:dyDescent="0.25">
      <c r="A19" s="78"/>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8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zoomScale="75" zoomScaleNormal="75" workbookViewId="0">
      <pane ySplit="1" topLeftCell="A2" activePane="bottomLeft" state="frozen"/>
      <selection pane="bottomLeft" activeCell="B4" sqref="B4"/>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285">
        <v>6.5700000000000008E-2</v>
      </c>
      <c r="C3" s="8" t="s">
        <v>191</v>
      </c>
      <c r="D3" s="8" t="s">
        <v>180</v>
      </c>
    </row>
    <row r="4" spans="1:4" x14ac:dyDescent="0.25">
      <c r="A4" s="10" t="s">
        <v>192</v>
      </c>
      <c r="B4" s="4">
        <v>1.1666589999999999</v>
      </c>
      <c r="C4" s="8" t="s">
        <v>194</v>
      </c>
      <c r="D4" s="8" t="s">
        <v>181</v>
      </c>
    </row>
    <row r="5" spans="1:4" x14ac:dyDescent="0.25">
      <c r="A5" s="10" t="s">
        <v>193</v>
      </c>
      <c r="B5" s="4">
        <v>4.4000000000000004</v>
      </c>
      <c r="C5" s="8" t="s">
        <v>194</v>
      </c>
      <c r="D5" s="8" t="s">
        <v>182</v>
      </c>
    </row>
    <row r="6" spans="1:4" x14ac:dyDescent="0.25">
      <c r="A6" s="3" t="s">
        <v>198</v>
      </c>
      <c r="B6" s="127"/>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7"/>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8"/>
      <c r="B13" s="127"/>
      <c r="C13" s="8"/>
      <c r="D13" s="8"/>
    </row>
    <row r="14" spans="1:4" x14ac:dyDescent="0.25">
      <c r="A14" s="8" t="s">
        <v>89</v>
      </c>
      <c r="B14" s="4">
        <v>60</v>
      </c>
      <c r="C14" s="8"/>
      <c r="D14" s="8" t="s">
        <v>94</v>
      </c>
    </row>
    <row r="15" spans="1:4" x14ac:dyDescent="0.25">
      <c r="A15" s="8" t="s">
        <v>227</v>
      </c>
      <c r="B15" s="4">
        <v>80</v>
      </c>
      <c r="C15" s="8"/>
      <c r="D15" s="8" t="s">
        <v>228</v>
      </c>
    </row>
    <row r="16" spans="1:4" x14ac:dyDescent="0.25">
      <c r="A16" s="8" t="s">
        <v>136</v>
      </c>
      <c r="B16" s="4">
        <v>20</v>
      </c>
      <c r="C16" s="8"/>
      <c r="D16" s="8" t="s">
        <v>137</v>
      </c>
    </row>
    <row r="17" spans="1:4" x14ac:dyDescent="0.25">
      <c r="A17" s="8"/>
      <c r="B17" s="127"/>
      <c r="C17" s="8"/>
      <c r="D17" s="8"/>
    </row>
    <row r="18" spans="1:4" x14ac:dyDescent="0.25">
      <c r="A18" s="8" t="s">
        <v>229</v>
      </c>
      <c r="B18" s="129">
        <v>1975</v>
      </c>
      <c r="C18" s="8"/>
      <c r="D18" s="8" t="s">
        <v>231</v>
      </c>
    </row>
    <row r="19" spans="1:4" x14ac:dyDescent="0.25">
      <c r="A19" s="8" t="s">
        <v>230</v>
      </c>
      <c r="B19" s="4">
        <v>1.0769000000000002</v>
      </c>
      <c r="C19" s="8"/>
      <c r="D19" s="8" t="s">
        <v>232</v>
      </c>
    </row>
    <row r="20" spans="1:4" x14ac:dyDescent="0.25">
      <c r="A20" s="8"/>
      <c r="B20" s="127"/>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20" sqref="L20"/>
    </sheetView>
  </sheetViews>
  <sheetFormatPr defaultRowHeight="15" x14ac:dyDescent="0.25"/>
  <cols>
    <col min="1" max="1" width="10.7109375" customWidth="1"/>
    <col min="10" max="10" width="10.7109375" customWidth="1"/>
  </cols>
  <sheetData>
    <row r="1" spans="1:9" x14ac:dyDescent="0.25">
      <c r="A1" s="296" t="s">
        <v>234</v>
      </c>
      <c r="B1" s="298"/>
      <c r="C1" s="298"/>
      <c r="D1" s="298"/>
      <c r="E1" s="298"/>
      <c r="F1" s="298"/>
      <c r="G1" s="298"/>
      <c r="H1" s="298"/>
      <c r="I1" s="298"/>
    </row>
    <row r="2" spans="1:9" x14ac:dyDescent="0.25">
      <c r="A2" s="3"/>
      <c r="B2" s="296" t="s">
        <v>31</v>
      </c>
      <c r="C2" s="298"/>
      <c r="D2" s="298"/>
      <c r="E2" s="298"/>
      <c r="F2" s="296" t="s">
        <v>32</v>
      </c>
      <c r="G2" s="298"/>
      <c r="H2" s="298"/>
      <c r="I2" s="298"/>
    </row>
    <row r="3" spans="1:9" x14ac:dyDescent="0.25">
      <c r="A3" s="3" t="s">
        <v>102</v>
      </c>
      <c r="B3" s="16" t="s">
        <v>86</v>
      </c>
      <c r="C3" s="3" t="s">
        <v>87</v>
      </c>
      <c r="D3" s="3" t="s">
        <v>88</v>
      </c>
      <c r="E3" s="3" t="s">
        <v>101</v>
      </c>
      <c r="F3" s="3" t="s">
        <v>86</v>
      </c>
      <c r="G3" s="3" t="s">
        <v>87</v>
      </c>
      <c r="H3" s="3" t="s">
        <v>88</v>
      </c>
      <c r="I3" s="3" t="s">
        <v>101</v>
      </c>
    </row>
    <row r="4" spans="1:9" x14ac:dyDescent="0.25">
      <c r="A4" s="3" t="s">
        <v>245</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48"/>
      <c r="B10" s="300"/>
      <c r="C10" s="300"/>
      <c r="D10" s="300"/>
      <c r="E10" s="300"/>
      <c r="F10" s="300"/>
      <c r="G10" s="300"/>
      <c r="H10" s="300"/>
      <c r="I10" s="295"/>
    </row>
    <row r="11" spans="1:9" x14ac:dyDescent="0.25">
      <c r="A11" s="296" t="s">
        <v>92</v>
      </c>
      <c r="B11" s="298"/>
      <c r="C11" s="298"/>
      <c r="D11" s="298"/>
      <c r="E11" s="298"/>
      <c r="F11" s="298"/>
      <c r="G11" s="298"/>
      <c r="H11" s="298"/>
      <c r="I11" s="298"/>
    </row>
    <row r="12" spans="1:9" x14ac:dyDescent="0.25">
      <c r="A12" s="3"/>
      <c r="B12" s="296" t="s">
        <v>31</v>
      </c>
      <c r="C12" s="298"/>
      <c r="D12" s="298"/>
      <c r="E12" s="298"/>
      <c r="F12" s="296" t="s">
        <v>32</v>
      </c>
      <c r="G12" s="298"/>
      <c r="H12" s="298"/>
      <c r="I12" s="298"/>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30">
        <v>4</v>
      </c>
      <c r="C14" s="130">
        <v>4</v>
      </c>
      <c r="D14" s="130">
        <v>4</v>
      </c>
      <c r="E14" s="130">
        <v>4</v>
      </c>
      <c r="F14" s="130">
        <v>4</v>
      </c>
      <c r="G14" s="130">
        <v>4</v>
      </c>
      <c r="H14" s="130">
        <v>4</v>
      </c>
      <c r="I14" s="131">
        <v>4</v>
      </c>
    </row>
    <row r="15" spans="1:9" x14ac:dyDescent="0.25">
      <c r="A15" s="3" t="s">
        <v>245</v>
      </c>
      <c r="B15" s="130">
        <v>0.15427726221266302</v>
      </c>
      <c r="C15" s="130">
        <v>0.18518197326506441</v>
      </c>
      <c r="D15" s="130">
        <v>0.22791543869493422</v>
      </c>
      <c r="E15" s="130">
        <v>0.29043604752002056</v>
      </c>
      <c r="F15" s="130">
        <v>0.15427726221266302</v>
      </c>
      <c r="G15" s="130">
        <v>0.18518197326506441</v>
      </c>
      <c r="H15" s="130">
        <v>0.22791543869493422</v>
      </c>
      <c r="I15" s="131">
        <v>0.29043604752002056</v>
      </c>
    </row>
    <row r="16" spans="1:9" x14ac:dyDescent="0.25">
      <c r="A16" s="3" t="s">
        <v>100</v>
      </c>
      <c r="B16" s="130">
        <v>0.2521477307312357</v>
      </c>
      <c r="C16" s="130">
        <v>0.2872095999554401</v>
      </c>
      <c r="D16" s="130">
        <v>0.33535240583111409</v>
      </c>
      <c r="E16" s="130">
        <v>0.4054139149490919</v>
      </c>
      <c r="F16" s="130">
        <v>0.2521477307312357</v>
      </c>
      <c r="G16" s="130">
        <v>0.2872095999554401</v>
      </c>
      <c r="H16" s="130">
        <v>0.33535240583111409</v>
      </c>
      <c r="I16" s="131">
        <v>0.4054139149490919</v>
      </c>
    </row>
    <row r="17" spans="1:9" x14ac:dyDescent="0.25">
      <c r="A17" s="3" t="s">
        <v>99</v>
      </c>
      <c r="B17" s="130">
        <v>0.22893186538611052</v>
      </c>
      <c r="C17" s="130">
        <v>0.26092168034700258</v>
      </c>
      <c r="D17" s="130">
        <v>0.30501502658452456</v>
      </c>
      <c r="E17" s="130">
        <v>0.36938328577141177</v>
      </c>
      <c r="F17" s="130">
        <v>0.22893186538611052</v>
      </c>
      <c r="G17" s="130">
        <v>0.26092168034700258</v>
      </c>
      <c r="H17" s="130">
        <v>0.30501502658452456</v>
      </c>
      <c r="I17" s="131">
        <v>0.36938328577141177</v>
      </c>
    </row>
    <row r="18" spans="1:9" x14ac:dyDescent="0.25">
      <c r="A18" s="3" t="s">
        <v>98</v>
      </c>
      <c r="B18" s="130">
        <v>0.29455217308799236</v>
      </c>
      <c r="C18" s="130">
        <v>0.33541413044716761</v>
      </c>
      <c r="D18" s="130">
        <v>0.39147573491812149</v>
      </c>
      <c r="E18" s="130">
        <v>0.47300531753039549</v>
      </c>
      <c r="F18" s="130">
        <v>0.29455217308799236</v>
      </c>
      <c r="G18" s="130">
        <v>0.33541413044716761</v>
      </c>
      <c r="H18" s="130">
        <v>0.39147573491812149</v>
      </c>
      <c r="I18" s="131">
        <v>0.47300531753039549</v>
      </c>
    </row>
    <row r="19" spans="1:9" x14ac:dyDescent="0.25">
      <c r="A19" s="3" t="s">
        <v>97</v>
      </c>
      <c r="B19" s="130">
        <v>0.49575555154743639</v>
      </c>
      <c r="C19" s="130">
        <v>0.56373352744038019</v>
      </c>
      <c r="D19" s="130">
        <v>0.65671455609300078</v>
      </c>
      <c r="E19" s="130">
        <v>0.79128000854442682</v>
      </c>
      <c r="F19" s="130">
        <v>0.49575555154743639</v>
      </c>
      <c r="G19" s="130">
        <v>0.56373352744038019</v>
      </c>
      <c r="H19" s="130">
        <v>0.65671455609300078</v>
      </c>
      <c r="I19" s="131">
        <v>0.79128000854442682</v>
      </c>
    </row>
    <row r="20" spans="1:9" x14ac:dyDescent="0.25">
      <c r="A20" s="348"/>
      <c r="B20" s="300"/>
      <c r="C20" s="300"/>
      <c r="D20" s="300"/>
      <c r="E20" s="300"/>
      <c r="F20" s="300"/>
      <c r="G20" s="300"/>
      <c r="H20" s="300"/>
      <c r="I20" s="295"/>
    </row>
    <row r="21" spans="1:9" x14ac:dyDescent="0.25">
      <c r="A21" s="296" t="s">
        <v>93</v>
      </c>
      <c r="B21" s="298"/>
      <c r="C21" s="298"/>
      <c r="D21" s="298"/>
      <c r="E21" s="298"/>
      <c r="F21" s="298"/>
      <c r="G21" s="298"/>
      <c r="H21" s="298"/>
      <c r="I21" s="298"/>
    </row>
    <row r="22" spans="1:9" x14ac:dyDescent="0.25">
      <c r="A22" s="8"/>
      <c r="B22" s="296" t="s">
        <v>31</v>
      </c>
      <c r="C22" s="298"/>
      <c r="D22" s="298"/>
      <c r="E22" s="298"/>
      <c r="F22" s="296" t="s">
        <v>32</v>
      </c>
      <c r="G22" s="298"/>
      <c r="H22" s="298"/>
      <c r="I22" s="298"/>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30">
        <v>0</v>
      </c>
      <c r="C24" s="130">
        <v>0</v>
      </c>
      <c r="D24" s="130">
        <v>0</v>
      </c>
      <c r="E24" s="130">
        <v>0</v>
      </c>
      <c r="F24" s="130">
        <v>0</v>
      </c>
      <c r="G24" s="130">
        <v>0</v>
      </c>
      <c r="H24" s="130">
        <v>0</v>
      </c>
      <c r="I24" s="131">
        <v>0</v>
      </c>
    </row>
    <row r="25" spans="1:9" x14ac:dyDescent="0.25">
      <c r="A25" s="3" t="s">
        <v>245</v>
      </c>
      <c r="B25" s="130">
        <v>0</v>
      </c>
      <c r="C25" s="130">
        <v>0</v>
      </c>
      <c r="D25" s="130">
        <v>1.0228676938175009E-5</v>
      </c>
      <c r="E25" s="130">
        <v>1.0286480589287629E-5</v>
      </c>
      <c r="F25" s="130">
        <v>0</v>
      </c>
      <c r="G25" s="130">
        <v>0</v>
      </c>
      <c r="H25" s="130">
        <v>1.0228676938175009E-5</v>
      </c>
      <c r="I25" s="131">
        <v>1.0286480589287629E-5</v>
      </c>
    </row>
    <row r="26" spans="1:9" x14ac:dyDescent="0.25">
      <c r="A26" s="3" t="s">
        <v>100</v>
      </c>
      <c r="B26" s="130">
        <v>1.1171101671374953E-4</v>
      </c>
      <c r="C26" s="130">
        <v>1.5280927906713223E-4</v>
      </c>
      <c r="D26" s="130">
        <v>1.9434486182532516E-4</v>
      </c>
      <c r="E26" s="130">
        <v>2.3658905355361545E-4</v>
      </c>
      <c r="F26" s="130">
        <v>1.1171101671374953E-4</v>
      </c>
      <c r="G26" s="130">
        <v>1.5280927906713223E-4</v>
      </c>
      <c r="H26" s="130">
        <v>1.9434486182532516E-4</v>
      </c>
      <c r="I26" s="131">
        <v>2.3658905355361545E-4</v>
      </c>
    </row>
    <row r="27" spans="1:9" x14ac:dyDescent="0.25">
      <c r="A27" s="3" t="s">
        <v>99</v>
      </c>
      <c r="B27" s="130">
        <v>3.7034868702791692E-3</v>
      </c>
      <c r="C27" s="130">
        <v>4.9900638580993844E-3</v>
      </c>
      <c r="D27" s="130">
        <v>6.3009683905235186E-3</v>
      </c>
      <c r="E27" s="130">
        <v>7.6515045745758712E-3</v>
      </c>
      <c r="F27" s="130">
        <v>3.7034868702791692E-3</v>
      </c>
      <c r="G27" s="130">
        <v>4.9900638580993844E-3</v>
      </c>
      <c r="H27" s="130">
        <v>6.3009683905235186E-3</v>
      </c>
      <c r="I27" s="131">
        <v>7.6515045745758712E-3</v>
      </c>
    </row>
    <row r="28" spans="1:9" x14ac:dyDescent="0.25">
      <c r="A28" s="3" t="s">
        <v>98</v>
      </c>
      <c r="B28" s="130">
        <v>4.8604447817455022E-2</v>
      </c>
      <c r="C28" s="130">
        <v>6.5351435014376888E-2</v>
      </c>
      <c r="D28" s="130">
        <v>8.2289705967617935E-2</v>
      </c>
      <c r="E28" s="130">
        <v>9.9511413220768521E-2</v>
      </c>
      <c r="F28" s="130">
        <v>4.8604447817455022E-2</v>
      </c>
      <c r="G28" s="130">
        <v>6.5351435014376888E-2</v>
      </c>
      <c r="H28" s="130">
        <v>8.2289705967617935E-2</v>
      </c>
      <c r="I28" s="131">
        <v>9.9511413220768521E-2</v>
      </c>
    </row>
    <row r="29" spans="1:9" x14ac:dyDescent="0.25">
      <c r="A29" s="3" t="s">
        <v>97</v>
      </c>
      <c r="B29" s="130">
        <v>0.2308051160775805</v>
      </c>
      <c r="C29" s="130">
        <v>0.31035564578534558</v>
      </c>
      <c r="D29" s="130">
        <v>0.39076614506909979</v>
      </c>
      <c r="E29" s="130">
        <v>0.47257120475246289</v>
      </c>
      <c r="F29" s="130">
        <v>0.2308051160775805</v>
      </c>
      <c r="G29" s="130">
        <v>0.31035564578534558</v>
      </c>
      <c r="H29" s="130">
        <v>0.39076614506909979</v>
      </c>
      <c r="I29" s="131">
        <v>0.47257120475246289</v>
      </c>
    </row>
    <row r="30" spans="1:9" x14ac:dyDescent="0.25">
      <c r="A30" s="3" t="s">
        <v>96</v>
      </c>
      <c r="B30" s="130">
        <v>0.72297338907743891</v>
      </c>
      <c r="C30" s="130">
        <v>0.97215225885455314</v>
      </c>
      <c r="D30" s="130">
        <v>1.2240248544836505</v>
      </c>
      <c r="E30" s="130">
        <v>1.4802657027208468</v>
      </c>
      <c r="F30" s="130">
        <v>0.72297338907743891</v>
      </c>
      <c r="G30" s="130">
        <v>0.97215225885455314</v>
      </c>
      <c r="H30" s="130">
        <v>1.2240248544836505</v>
      </c>
      <c r="I30" s="131">
        <v>1.4802657027208468</v>
      </c>
    </row>
    <row r="31" spans="1:9" x14ac:dyDescent="0.25">
      <c r="A31" s="348"/>
      <c r="B31" s="300"/>
      <c r="C31" s="300"/>
      <c r="D31" s="300"/>
      <c r="E31" s="300"/>
      <c r="F31" s="300"/>
      <c r="G31" s="300"/>
      <c r="H31" s="300"/>
      <c r="I31" s="295"/>
    </row>
    <row r="32" spans="1:9" x14ac:dyDescent="0.25">
      <c r="A32" s="296" t="s">
        <v>242</v>
      </c>
      <c r="B32" s="298"/>
      <c r="C32" s="298"/>
      <c r="D32" s="298"/>
      <c r="E32" s="298"/>
      <c r="F32" s="298"/>
      <c r="G32" s="298"/>
      <c r="H32" s="298"/>
      <c r="I32" s="298"/>
    </row>
    <row r="33" spans="1:9" x14ac:dyDescent="0.25">
      <c r="A33" s="8"/>
      <c r="B33" s="296" t="s">
        <v>31</v>
      </c>
      <c r="C33" s="298"/>
      <c r="D33" s="298"/>
      <c r="E33" s="298"/>
      <c r="F33" s="296" t="s">
        <v>32</v>
      </c>
      <c r="G33" s="298"/>
      <c r="H33" s="298"/>
      <c r="I33" s="298"/>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30">
        <v>3.943E-2</v>
      </c>
      <c r="C35" s="130">
        <v>3.6889999999999999E-2</v>
      </c>
      <c r="D35" s="130">
        <v>3.5409999999999997E-2</v>
      </c>
      <c r="E35" s="130">
        <v>4.1149999999999999E-2</v>
      </c>
      <c r="F35" s="130">
        <v>3.2169999999999997E-2</v>
      </c>
      <c r="G35" s="130">
        <v>2.971E-2</v>
      </c>
      <c r="H35" s="130">
        <v>2.8080000000000001E-2</v>
      </c>
      <c r="I35" s="131">
        <v>3.3410000000000002E-2</v>
      </c>
    </row>
    <row r="36" spans="1:9" x14ac:dyDescent="0.25">
      <c r="A36" s="3" t="s">
        <v>245</v>
      </c>
      <c r="B36" s="130">
        <v>3.943E-2</v>
      </c>
      <c r="C36" s="130">
        <v>3.6889999999999999E-2</v>
      </c>
      <c r="D36" s="130">
        <v>3.5409999999999997E-2</v>
      </c>
      <c r="E36" s="130">
        <v>4.1149999999999999E-2</v>
      </c>
      <c r="F36" s="130">
        <v>3.2169999999999997E-2</v>
      </c>
      <c r="G36" s="130">
        <v>2.971E-2</v>
      </c>
      <c r="H36" s="130">
        <v>2.8080000000000001E-2</v>
      </c>
      <c r="I36" s="131">
        <v>3.3410000000000002E-2</v>
      </c>
    </row>
    <row r="37" spans="1:9" x14ac:dyDescent="0.25">
      <c r="A37" s="3" t="s">
        <v>100</v>
      </c>
      <c r="B37" s="130">
        <v>5.0360000000000002E-2</v>
      </c>
      <c r="C37" s="130">
        <v>4.7550000000000002E-2</v>
      </c>
      <c r="D37" s="130">
        <v>4.6210000000000001E-2</v>
      </c>
      <c r="E37" s="130">
        <v>5.4370000000000002E-2</v>
      </c>
      <c r="F37" s="130">
        <v>4.1009999999999998E-2</v>
      </c>
      <c r="G37" s="130">
        <v>3.8339999999999999E-2</v>
      </c>
      <c r="H37" s="130">
        <v>3.6819999999999999E-2</v>
      </c>
      <c r="I37" s="131">
        <v>4.4110000000000003E-2</v>
      </c>
    </row>
    <row r="38" spans="1:9" x14ac:dyDescent="0.25">
      <c r="A38" s="3" t="s">
        <v>99</v>
      </c>
      <c r="B38" s="130">
        <v>6.2373333333333336E-2</v>
      </c>
      <c r="C38" s="130">
        <v>5.9279999999999999E-2</v>
      </c>
      <c r="D38" s="130">
        <v>5.8100000000000006E-2</v>
      </c>
      <c r="E38" s="130">
        <v>6.8923333333333336E-2</v>
      </c>
      <c r="F38" s="130">
        <v>5.0733333333333332E-2</v>
      </c>
      <c r="G38" s="130">
        <v>4.7826666666666663E-2</v>
      </c>
      <c r="H38" s="130">
        <v>4.6446666666666671E-2</v>
      </c>
      <c r="I38" s="131">
        <v>5.5889999999999995E-2</v>
      </c>
    </row>
    <row r="39" spans="1:9" x14ac:dyDescent="0.25">
      <c r="A39" s="3" t="s">
        <v>98</v>
      </c>
      <c r="B39" s="130">
        <v>0.107</v>
      </c>
      <c r="C39" s="130">
        <v>0.10284</v>
      </c>
      <c r="D39" s="130">
        <v>0.10224999999999999</v>
      </c>
      <c r="E39" s="130">
        <v>0.12296</v>
      </c>
      <c r="F39" s="130">
        <v>8.6849999999999997E-2</v>
      </c>
      <c r="G39" s="130">
        <v>8.3080000000000001E-2</v>
      </c>
      <c r="H39" s="130">
        <v>8.2180000000000003E-2</v>
      </c>
      <c r="I39" s="131">
        <v>9.9629999999999996E-2</v>
      </c>
    </row>
    <row r="40" spans="1:9" x14ac:dyDescent="0.25">
      <c r="A40" s="3" t="s">
        <v>97</v>
      </c>
      <c r="B40" s="130">
        <v>0.18701999999999999</v>
      </c>
      <c r="C40" s="130">
        <v>0.18093000000000001</v>
      </c>
      <c r="D40" s="130">
        <v>0.18140999999999999</v>
      </c>
      <c r="E40" s="130">
        <v>0.21984999999999999</v>
      </c>
      <c r="F40" s="130">
        <v>0.15160999999999999</v>
      </c>
      <c r="G40" s="130">
        <v>0.14629</v>
      </c>
      <c r="H40" s="130">
        <v>0.14624000000000001</v>
      </c>
      <c r="I40" s="131">
        <v>0.17804</v>
      </c>
    </row>
    <row r="41" spans="1:9" x14ac:dyDescent="0.25">
      <c r="A41" s="53" t="s">
        <v>96</v>
      </c>
      <c r="B41" s="130">
        <v>0.32634999999999997</v>
      </c>
      <c r="C41" s="130">
        <v>0.31691999999999998</v>
      </c>
      <c r="D41" s="130">
        <v>0.31924000000000002</v>
      </c>
      <c r="E41" s="130">
        <v>0.38855000000000001</v>
      </c>
      <c r="F41" s="130">
        <v>0.26438</v>
      </c>
      <c r="G41" s="130">
        <v>0.25635000000000002</v>
      </c>
      <c r="H41" s="130">
        <v>0.25779999999999997</v>
      </c>
      <c r="I41" s="131">
        <v>0.31458000000000003</v>
      </c>
    </row>
    <row r="42" spans="1:9" x14ac:dyDescent="0.25">
      <c r="A42" s="348"/>
      <c r="B42" s="300"/>
      <c r="C42" s="300"/>
      <c r="D42" s="300"/>
      <c r="E42" s="300"/>
      <c r="F42" s="300"/>
      <c r="G42" s="300"/>
      <c r="H42" s="300"/>
      <c r="I42" s="295"/>
    </row>
    <row r="43" spans="1:9" x14ac:dyDescent="0.25">
      <c r="A43" s="296" t="s">
        <v>243</v>
      </c>
      <c r="B43" s="298"/>
      <c r="C43" s="298"/>
      <c r="D43" s="298"/>
      <c r="E43" s="298"/>
      <c r="F43" s="298"/>
      <c r="G43" s="298"/>
      <c r="H43" s="298"/>
      <c r="I43" s="298"/>
    </row>
    <row r="44" spans="1:9" x14ac:dyDescent="0.25">
      <c r="A44" s="8"/>
      <c r="B44" s="296" t="s">
        <v>31</v>
      </c>
      <c r="C44" s="298"/>
      <c r="D44" s="298"/>
      <c r="E44" s="298"/>
      <c r="F44" s="296" t="s">
        <v>32</v>
      </c>
      <c r="G44" s="298"/>
      <c r="H44" s="298"/>
      <c r="I44" s="298"/>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30">
        <v>1.494E-2</v>
      </c>
      <c r="C46" s="130">
        <v>1.298E-2</v>
      </c>
      <c r="D46" s="130">
        <v>1.1169999999999999E-2</v>
      </c>
      <c r="E46" s="130">
        <v>1.149E-2</v>
      </c>
      <c r="F46" s="130">
        <v>1.234E-2</v>
      </c>
      <c r="G46" s="130">
        <v>1.0359999999999999E-2</v>
      </c>
      <c r="H46" s="130">
        <v>8.4700000000000001E-3</v>
      </c>
      <c r="I46" s="131">
        <v>9.4000000000000004E-3</v>
      </c>
    </row>
    <row r="47" spans="1:9" x14ac:dyDescent="0.25">
      <c r="A47" s="3" t="s">
        <v>245</v>
      </c>
      <c r="B47" s="130">
        <v>1.494E-2</v>
      </c>
      <c r="C47" s="130">
        <v>1.298E-2</v>
      </c>
      <c r="D47" s="130">
        <v>1.1169999999999999E-2</v>
      </c>
      <c r="E47" s="130">
        <v>1.149E-2</v>
      </c>
      <c r="F47" s="130">
        <v>1.234E-2</v>
      </c>
      <c r="G47" s="130">
        <v>1.0359999999999999E-2</v>
      </c>
      <c r="H47" s="130">
        <v>8.4700000000000001E-3</v>
      </c>
      <c r="I47" s="131">
        <v>9.4000000000000004E-3</v>
      </c>
    </row>
    <row r="48" spans="1:9" x14ac:dyDescent="0.25">
      <c r="A48" s="3" t="s">
        <v>100</v>
      </c>
      <c r="B48" s="130">
        <v>1.9650000000000001E-2</v>
      </c>
      <c r="C48" s="130">
        <v>1.7579999999999998E-2</v>
      </c>
      <c r="D48" s="130">
        <v>1.584E-2</v>
      </c>
      <c r="E48" s="130">
        <v>1.72E-2</v>
      </c>
      <c r="F48" s="130">
        <v>1.6160000000000001E-2</v>
      </c>
      <c r="G48" s="130">
        <v>1.4080000000000001E-2</v>
      </c>
      <c r="H48" s="130">
        <v>1.2239999999999999E-2</v>
      </c>
      <c r="I48" s="131">
        <v>1.4019999999999999E-2</v>
      </c>
    </row>
    <row r="49" spans="1:9" x14ac:dyDescent="0.25">
      <c r="A49" s="3" t="s">
        <v>99</v>
      </c>
      <c r="B49" s="130">
        <v>2.4840000000000001E-2</v>
      </c>
      <c r="C49" s="130">
        <v>2.2650000000000003E-2</v>
      </c>
      <c r="D49" s="130">
        <v>2.0969999999999999E-2</v>
      </c>
      <c r="E49" s="130">
        <v>2.3483333333333332E-2</v>
      </c>
      <c r="F49" s="130">
        <v>2.036E-2</v>
      </c>
      <c r="G49" s="130">
        <v>1.8183333333333333E-2</v>
      </c>
      <c r="H49" s="130">
        <v>1.6400000000000001E-2</v>
      </c>
      <c r="I49" s="131">
        <v>1.9110000000000002E-2</v>
      </c>
    </row>
    <row r="50" spans="1:9" x14ac:dyDescent="0.25">
      <c r="A50" s="3" t="s">
        <v>98</v>
      </c>
      <c r="B50" s="130">
        <v>4.4110000000000003E-2</v>
      </c>
      <c r="C50" s="130">
        <v>4.1459999999999997E-2</v>
      </c>
      <c r="D50" s="130">
        <v>4.0039999999999999E-2</v>
      </c>
      <c r="E50" s="130">
        <v>4.6820000000000001E-2</v>
      </c>
      <c r="F50" s="130">
        <v>3.5950000000000003E-2</v>
      </c>
      <c r="G50" s="130">
        <v>3.3399999999999999E-2</v>
      </c>
      <c r="H50" s="130">
        <v>3.1829999999999997E-2</v>
      </c>
      <c r="I50" s="131">
        <v>3.7999999999999999E-2</v>
      </c>
    </row>
    <row r="51" spans="1:9" x14ac:dyDescent="0.25">
      <c r="A51" s="3" t="s">
        <v>97</v>
      </c>
      <c r="B51" s="130">
        <v>7.8670000000000004E-2</v>
      </c>
      <c r="C51" s="130">
        <v>7.5179999999999997E-2</v>
      </c>
      <c r="D51" s="130">
        <v>7.4219999999999994E-2</v>
      </c>
      <c r="E51" s="130">
        <v>8.8660000000000003E-2</v>
      </c>
      <c r="F51" s="130">
        <v>6.3920000000000005E-2</v>
      </c>
      <c r="G51" s="130">
        <v>6.0699999999999997E-2</v>
      </c>
      <c r="H51" s="130">
        <v>5.9490000000000001E-2</v>
      </c>
      <c r="I51" s="131">
        <v>7.1859999999999993E-2</v>
      </c>
    </row>
    <row r="52" spans="1:9" x14ac:dyDescent="0.25">
      <c r="A52" s="3" t="s">
        <v>96</v>
      </c>
      <c r="B52" s="130">
        <v>0.13883999999999999</v>
      </c>
      <c r="C52" s="130">
        <v>0.13391</v>
      </c>
      <c r="D52" s="130">
        <v>0.13374</v>
      </c>
      <c r="E52" s="130">
        <v>0.16150999999999999</v>
      </c>
      <c r="F52" s="130">
        <v>0.11262</v>
      </c>
      <c r="G52" s="130">
        <v>0.10823000000000001</v>
      </c>
      <c r="H52" s="130">
        <v>0.10767</v>
      </c>
      <c r="I52" s="131">
        <v>0.13081999999999999</v>
      </c>
    </row>
    <row r="53" spans="1:9" x14ac:dyDescent="0.25">
      <c r="A53" s="348"/>
      <c r="B53" s="300"/>
      <c r="C53" s="300"/>
      <c r="D53" s="300"/>
      <c r="E53" s="300"/>
      <c r="F53" s="300"/>
      <c r="G53" s="300"/>
      <c r="H53" s="300"/>
      <c r="I53" s="295"/>
    </row>
    <row r="54" spans="1:9" x14ac:dyDescent="0.25">
      <c r="A54" s="296" t="s">
        <v>244</v>
      </c>
      <c r="B54" s="298"/>
      <c r="C54" s="298"/>
      <c r="D54" s="298"/>
      <c r="E54" s="298"/>
      <c r="F54" s="298"/>
      <c r="G54" s="298"/>
      <c r="H54" s="298"/>
      <c r="I54" s="298"/>
    </row>
    <row r="55" spans="1:9" x14ac:dyDescent="0.25">
      <c r="A55" s="8"/>
      <c r="B55" s="296" t="s">
        <v>31</v>
      </c>
      <c r="C55" s="298"/>
      <c r="D55" s="298"/>
      <c r="E55" s="298"/>
      <c r="F55" s="296" t="s">
        <v>32</v>
      </c>
      <c r="G55" s="298"/>
      <c r="H55" s="298"/>
      <c r="I55" s="298"/>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30">
        <v>7.3200000000000001E-3</v>
      </c>
      <c r="C57" s="130">
        <v>3.5799999999999998E-3</v>
      </c>
      <c r="D57" s="130">
        <v>7.6999999999999996E-4</v>
      </c>
      <c r="E57" s="130">
        <v>0</v>
      </c>
      <c r="F57" s="130">
        <v>5.3299999999999997E-3</v>
      </c>
      <c r="G57" s="130">
        <v>2.1199999999999999E-3</v>
      </c>
      <c r="H57" s="130">
        <v>0</v>
      </c>
      <c r="I57" s="131">
        <v>0</v>
      </c>
    </row>
    <row r="58" spans="1:9" x14ac:dyDescent="0.25">
      <c r="A58" s="3" t="s">
        <v>245</v>
      </c>
      <c r="B58" s="130">
        <v>7.3200000000000001E-3</v>
      </c>
      <c r="C58" s="130">
        <v>3.5799999999999998E-3</v>
      </c>
      <c r="D58" s="130">
        <v>7.6999999999999996E-4</v>
      </c>
      <c r="E58" s="130">
        <v>0</v>
      </c>
      <c r="F58" s="130">
        <v>5.3299999999999997E-3</v>
      </c>
      <c r="G58" s="130">
        <v>2.1199999999999999E-3</v>
      </c>
      <c r="H58" s="130">
        <v>0</v>
      </c>
      <c r="I58" s="131">
        <v>0</v>
      </c>
    </row>
    <row r="59" spans="1:9" x14ac:dyDescent="0.25">
      <c r="A59" s="3" t="s">
        <v>100</v>
      </c>
      <c r="B59" s="130">
        <v>1.5259999999999999E-2</v>
      </c>
      <c r="C59" s="130">
        <v>9.75E-3</v>
      </c>
      <c r="D59" s="130">
        <v>6.2500000000000003E-3</v>
      </c>
      <c r="E59" s="130">
        <v>5.1599999999999997E-3</v>
      </c>
      <c r="F59" s="130">
        <v>1.1140000000000001E-2</v>
      </c>
      <c r="G59" s="130">
        <v>6.6400000000000001E-3</v>
      </c>
      <c r="H59" s="130">
        <v>3.5400000000000002E-3</v>
      </c>
      <c r="I59" s="131">
        <v>3.0999999999999999E-3</v>
      </c>
    </row>
    <row r="60" spans="1:9" x14ac:dyDescent="0.25">
      <c r="A60" s="3" t="s">
        <v>99</v>
      </c>
      <c r="B60" s="130">
        <v>1.5799999999999998E-2</v>
      </c>
      <c r="C60" s="130">
        <v>1.0176666666666665E-2</v>
      </c>
      <c r="D60" s="130">
        <v>6.633333333333334E-3</v>
      </c>
      <c r="E60" s="130">
        <v>5.606666666666666E-3</v>
      </c>
      <c r="F60" s="130">
        <v>1.1533333333333333E-2</v>
      </c>
      <c r="G60" s="130">
        <v>6.946666666666667E-3</v>
      </c>
      <c r="H60" s="130">
        <v>3.8166666666666666E-3</v>
      </c>
      <c r="I60" s="131">
        <v>3.4233333333333338E-3</v>
      </c>
    </row>
    <row r="61" spans="1:9" x14ac:dyDescent="0.25">
      <c r="A61" s="3" t="s">
        <v>98</v>
      </c>
      <c r="B61" s="130">
        <v>2.0879999999999999E-2</v>
      </c>
      <c r="C61" s="130">
        <v>1.413E-2</v>
      </c>
      <c r="D61" s="130">
        <v>1.014E-2</v>
      </c>
      <c r="E61" s="130">
        <v>9.7699999999999992E-3</v>
      </c>
      <c r="F61" s="130">
        <v>1.525E-2</v>
      </c>
      <c r="G61" s="130">
        <v>9.8399999999999998E-3</v>
      </c>
      <c r="H61" s="130">
        <v>6.3899999999999998E-3</v>
      </c>
      <c r="I61" s="131">
        <v>6.4700000000000001E-3</v>
      </c>
    </row>
    <row r="62" spans="1:9" x14ac:dyDescent="0.25">
      <c r="A62" s="3" t="s">
        <v>97</v>
      </c>
      <c r="B62" s="130">
        <v>3.1109999999999999E-2</v>
      </c>
      <c r="C62" s="130">
        <v>2.2089999999999999E-2</v>
      </c>
      <c r="D62" s="130">
        <v>1.721E-2</v>
      </c>
      <c r="E62" s="130">
        <v>1.8149999999999999E-2</v>
      </c>
      <c r="F62" s="130">
        <v>2.274E-2</v>
      </c>
      <c r="G62" s="130">
        <v>1.567E-2</v>
      </c>
      <c r="H62" s="130">
        <v>1.1560000000000001E-2</v>
      </c>
      <c r="I62" s="131">
        <v>1.26E-2</v>
      </c>
    </row>
    <row r="63" spans="1:9" x14ac:dyDescent="0.25">
      <c r="A63" s="3" t="s">
        <v>96</v>
      </c>
      <c r="B63" s="143">
        <v>4.0939999999999997E-2</v>
      </c>
      <c r="C63" s="143">
        <v>2.9739999999999999E-2</v>
      </c>
      <c r="D63" s="143">
        <v>2.4E-2</v>
      </c>
      <c r="E63" s="143">
        <v>2.6200000000000001E-2</v>
      </c>
      <c r="F63" s="143">
        <v>2.9940000000000001E-2</v>
      </c>
      <c r="G63" s="143">
        <v>2.1270000000000001E-2</v>
      </c>
      <c r="H63" s="143">
        <v>1.6539999999999999E-2</v>
      </c>
      <c r="I63" s="144">
        <v>1.8499999999999999E-2</v>
      </c>
    </row>
  </sheetData>
  <mergeCells count="23">
    <mergeCell ref="A1:I1"/>
    <mergeCell ref="A21:I21"/>
    <mergeCell ref="B2:E2"/>
    <mergeCell ref="B12:E12"/>
    <mergeCell ref="B22:E22"/>
    <mergeCell ref="F22:I22"/>
    <mergeCell ref="F12:I12"/>
    <mergeCell ref="F2:I2"/>
    <mergeCell ref="A11:I11"/>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T37" sqref="T37"/>
    </sheetView>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349"/>
      <c r="B9" s="350"/>
      <c r="C9" s="350"/>
      <c r="D9" s="350"/>
      <c r="E9" s="350"/>
      <c r="F9" s="350"/>
      <c r="G9" s="350"/>
      <c r="H9" s="350"/>
      <c r="I9" s="350"/>
      <c r="J9" s="350"/>
      <c r="K9" s="350"/>
      <c r="L9" s="350"/>
      <c r="M9" s="350"/>
      <c r="N9" s="350"/>
      <c r="O9" s="350"/>
      <c r="P9" s="350"/>
      <c r="Q9" s="350"/>
      <c r="R9" s="350"/>
      <c r="S9" s="350"/>
      <c r="T9" s="350"/>
      <c r="U9" s="350"/>
      <c r="V9" s="350"/>
      <c r="W9" s="350"/>
      <c r="X9" s="350"/>
      <c r="Y9" s="350"/>
      <c r="Z9" s="350"/>
      <c r="AA9" s="350"/>
      <c r="AB9" s="350"/>
      <c r="AC9" s="350"/>
      <c r="AD9" s="350"/>
      <c r="AE9" s="350"/>
      <c r="AF9" s="350"/>
      <c r="AG9" s="350"/>
      <c r="AH9" s="350"/>
      <c r="AI9" s="350"/>
      <c r="AJ9" s="350"/>
      <c r="AK9" s="350"/>
      <c r="AL9" s="350"/>
      <c r="AM9" s="350"/>
      <c r="AN9" s="350"/>
      <c r="AO9" s="350"/>
      <c r="AP9" s="350"/>
      <c r="AQ9" s="350"/>
      <c r="AR9" s="350"/>
      <c r="AS9" s="350"/>
      <c r="AT9" s="350"/>
      <c r="AU9" s="350"/>
      <c r="AV9" s="350"/>
      <c r="AW9" s="350"/>
      <c r="AX9" s="350"/>
      <c r="AY9" s="350"/>
      <c r="AZ9" s="350"/>
      <c r="BA9" s="350"/>
      <c r="BB9" s="350"/>
      <c r="BC9" s="350"/>
      <c r="BD9" s="350"/>
      <c r="BE9" s="350"/>
      <c r="BF9" s="350"/>
      <c r="BG9" s="350"/>
      <c r="BH9" s="350"/>
      <c r="BI9" s="350"/>
      <c r="BJ9" s="350"/>
      <c r="BK9" s="350"/>
      <c r="BL9" s="350"/>
      <c r="BM9" s="350"/>
      <c r="BN9" s="350"/>
      <c r="BO9" s="350"/>
      <c r="BP9" s="350"/>
      <c r="BQ9" s="350"/>
      <c r="BR9" s="350"/>
      <c r="BS9" s="350"/>
      <c r="BT9" s="350"/>
      <c r="BU9" s="350"/>
      <c r="BV9" s="350"/>
      <c r="BW9" s="350"/>
      <c r="BX9" s="350"/>
      <c r="BY9" s="350"/>
      <c r="BZ9" s="350"/>
      <c r="CA9" s="350"/>
      <c r="CB9" s="350"/>
      <c r="CC9" s="350"/>
      <c r="CD9" s="350"/>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245</v>
      </c>
      <c r="B12" s="39">
        <v>1</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0.96</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0.85</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48"/>
      <c r="B18" s="351"/>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352"/>
      <c r="B27" s="353"/>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1.015339</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49"/>
      <c r="B30" s="349"/>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B2" activePane="bottomRight" state="frozen"/>
      <selection pane="topRight" activeCell="B1" sqref="B1"/>
      <selection pane="bottomLeft" activeCell="A2" sqref="A2"/>
      <selection pane="bottomRight" activeCell="G58" sqref="G58"/>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5">
        <v>200</v>
      </c>
      <c r="C2" s="145">
        <v>200</v>
      </c>
      <c r="D2" s="145">
        <v>200</v>
      </c>
      <c r="E2" s="145">
        <v>200</v>
      </c>
      <c r="F2" s="145">
        <v>200</v>
      </c>
      <c r="G2" s="145">
        <v>200</v>
      </c>
      <c r="H2" s="145">
        <v>200</v>
      </c>
      <c r="I2" s="145">
        <v>200</v>
      </c>
      <c r="J2" s="145">
        <v>200</v>
      </c>
      <c r="K2" s="145">
        <v>200</v>
      </c>
      <c r="L2" s="145">
        <v>200</v>
      </c>
      <c r="M2" s="145">
        <v>200</v>
      </c>
      <c r="N2" s="145">
        <v>200</v>
      </c>
      <c r="O2" s="145">
        <v>200</v>
      </c>
      <c r="P2" s="145">
        <v>200</v>
      </c>
      <c r="Q2" s="145">
        <v>200</v>
      </c>
      <c r="R2" s="145">
        <v>200</v>
      </c>
      <c r="S2" s="145">
        <v>200</v>
      </c>
      <c r="T2" s="145">
        <v>200</v>
      </c>
      <c r="U2" s="145">
        <v>200</v>
      </c>
      <c r="V2" s="145">
        <v>200</v>
      </c>
      <c r="W2" s="145">
        <v>200</v>
      </c>
      <c r="X2" s="145">
        <v>200</v>
      </c>
      <c r="Y2" s="145">
        <v>200</v>
      </c>
      <c r="Z2" s="145">
        <v>200</v>
      </c>
      <c r="AA2" s="145">
        <v>200</v>
      </c>
      <c r="AB2" s="145">
        <v>200</v>
      </c>
      <c r="AC2" s="145">
        <v>200</v>
      </c>
      <c r="AD2" s="145">
        <v>200</v>
      </c>
      <c r="AE2" s="145">
        <v>200</v>
      </c>
      <c r="AF2" s="145">
        <v>200</v>
      </c>
      <c r="AG2" s="145">
        <v>200</v>
      </c>
      <c r="AH2" s="145">
        <v>200</v>
      </c>
      <c r="AI2" s="145">
        <v>200</v>
      </c>
      <c r="AJ2" s="145">
        <v>200</v>
      </c>
      <c r="AK2" s="145">
        <v>200</v>
      </c>
      <c r="AL2" s="145">
        <v>200</v>
      </c>
      <c r="AM2" s="145">
        <v>200</v>
      </c>
      <c r="AN2" s="145">
        <v>200</v>
      </c>
      <c r="AO2" s="145">
        <v>350</v>
      </c>
      <c r="AP2" s="145">
        <v>350</v>
      </c>
      <c r="AQ2" s="145">
        <v>350</v>
      </c>
      <c r="AR2" s="145">
        <v>350</v>
      </c>
      <c r="AS2" s="145">
        <v>500</v>
      </c>
      <c r="AT2" s="145">
        <v>500</v>
      </c>
      <c r="AU2" s="145">
        <v>500</v>
      </c>
      <c r="AV2" s="145">
        <v>999</v>
      </c>
      <c r="AW2" s="145">
        <v>999</v>
      </c>
      <c r="AX2" s="145">
        <v>999</v>
      </c>
      <c r="AY2" s="145">
        <v>999</v>
      </c>
      <c r="AZ2" s="145">
        <v>999</v>
      </c>
      <c r="BA2" s="145">
        <v>999</v>
      </c>
      <c r="BB2" s="145">
        <v>999</v>
      </c>
      <c r="BC2" s="145">
        <v>999</v>
      </c>
      <c r="BD2" s="145">
        <v>999</v>
      </c>
      <c r="BE2" s="145">
        <v>999</v>
      </c>
      <c r="BF2" s="145">
        <v>999</v>
      </c>
      <c r="BG2" s="145">
        <v>999</v>
      </c>
      <c r="BH2" s="145">
        <v>999</v>
      </c>
      <c r="BI2" s="145">
        <v>999</v>
      </c>
      <c r="BJ2" s="145">
        <v>999</v>
      </c>
      <c r="BK2" s="145">
        <v>999</v>
      </c>
      <c r="BL2" s="145">
        <v>999</v>
      </c>
      <c r="BM2" s="145">
        <v>999</v>
      </c>
      <c r="BN2" s="145">
        <v>999</v>
      </c>
      <c r="BO2" s="145">
        <v>999</v>
      </c>
      <c r="BP2" s="145">
        <v>999</v>
      </c>
      <c r="BQ2" s="145">
        <v>999</v>
      </c>
      <c r="BR2" s="145">
        <v>999</v>
      </c>
      <c r="BS2" s="145">
        <v>999</v>
      </c>
      <c r="BT2" s="145">
        <v>999</v>
      </c>
      <c r="BU2" s="145">
        <v>999</v>
      </c>
      <c r="BV2" s="145">
        <v>999</v>
      </c>
      <c r="BW2" s="145">
        <v>999</v>
      </c>
      <c r="BX2" s="145">
        <v>999</v>
      </c>
      <c r="BY2" s="145">
        <v>999</v>
      </c>
      <c r="BZ2" s="145">
        <v>999</v>
      </c>
      <c r="CA2" s="145">
        <v>999</v>
      </c>
      <c r="CB2" s="145">
        <v>999</v>
      </c>
      <c r="CC2" s="145">
        <v>999</v>
      </c>
      <c r="CD2" s="145">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246</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5">
        <v>1.1036999999999999</v>
      </c>
      <c r="C13" s="145">
        <v>1.1036999999999999</v>
      </c>
      <c r="D13" s="145">
        <v>1.1036999999999999</v>
      </c>
      <c r="E13" s="145">
        <v>1.1036999999999999</v>
      </c>
      <c r="F13" s="145">
        <v>1.1036999999999999</v>
      </c>
      <c r="G13" s="145">
        <v>1.1036999999999999</v>
      </c>
      <c r="H13" s="145">
        <v>1.1036999999999999</v>
      </c>
      <c r="I13" s="145">
        <v>1.1036999999999999</v>
      </c>
      <c r="J13" s="145">
        <v>1.1036999999999999</v>
      </c>
      <c r="K13" s="145">
        <v>1.1036999999999999</v>
      </c>
      <c r="L13" s="145">
        <v>1.1036999999999999</v>
      </c>
      <c r="M13" s="145">
        <v>1.1036999999999999</v>
      </c>
      <c r="N13" s="145">
        <v>1.1036999999999999</v>
      </c>
      <c r="O13" s="145">
        <v>1.1036999999999999</v>
      </c>
      <c r="P13" s="145">
        <v>1.1036999999999999</v>
      </c>
      <c r="Q13" s="145">
        <v>1.1036999999999999</v>
      </c>
      <c r="R13" s="145">
        <v>1.1036999999999999</v>
      </c>
      <c r="S13" s="145">
        <v>1.1036999999999999</v>
      </c>
      <c r="T13" s="145">
        <v>1.1036999999999999</v>
      </c>
      <c r="U13" s="145">
        <v>1.1036999999999999</v>
      </c>
      <c r="V13" s="145">
        <v>1.1036999999999999</v>
      </c>
      <c r="W13" s="145">
        <v>1.1036999999999999</v>
      </c>
      <c r="X13" s="145">
        <v>1.1036999999999999</v>
      </c>
      <c r="Y13" s="145">
        <v>1.1036999999999999</v>
      </c>
      <c r="Z13" s="145">
        <v>1.1036999999999999</v>
      </c>
      <c r="AA13" s="145">
        <v>1.1036999999999999</v>
      </c>
      <c r="AB13" s="145">
        <v>1.1036999999999999</v>
      </c>
      <c r="AC13" s="145">
        <v>1.1036999999999999</v>
      </c>
      <c r="AD13" s="145">
        <v>1.1036999999999999</v>
      </c>
      <c r="AE13" s="145">
        <v>1.1036999999999999</v>
      </c>
      <c r="AF13" s="145">
        <v>1.1036999999999999</v>
      </c>
      <c r="AG13" s="145">
        <v>1.1036999999999999</v>
      </c>
      <c r="AH13" s="145">
        <v>1.0903</v>
      </c>
      <c r="AI13" s="145">
        <v>1.0777000000000001</v>
      </c>
      <c r="AJ13" s="145">
        <v>1.0659000000000001</v>
      </c>
      <c r="AK13" s="145">
        <v>1.0548999999999999</v>
      </c>
      <c r="AL13" s="145">
        <v>1.0447</v>
      </c>
      <c r="AM13" s="145">
        <v>1.0353000000000001</v>
      </c>
      <c r="AN13" s="145">
        <v>1.0266999999999999</v>
      </c>
      <c r="AO13" s="145">
        <v>1.0188999999999999</v>
      </c>
      <c r="AP13" s="145">
        <v>1.0119</v>
      </c>
      <c r="AQ13" s="145">
        <v>1.0057</v>
      </c>
      <c r="AR13" s="145">
        <v>1.0003</v>
      </c>
      <c r="AS13" s="145">
        <v>0.99570000000000003</v>
      </c>
      <c r="AT13" s="145">
        <v>0.9919</v>
      </c>
      <c r="AU13" s="145">
        <v>0.9889</v>
      </c>
      <c r="AV13" s="145">
        <v>0.98670000000000002</v>
      </c>
      <c r="AW13" s="145">
        <v>0.98529999999999995</v>
      </c>
      <c r="AX13" s="145">
        <v>0.98470000000000002</v>
      </c>
      <c r="AY13" s="145">
        <v>0.98470000000000002</v>
      </c>
      <c r="AZ13" s="145">
        <v>0.98470000000000002</v>
      </c>
      <c r="BA13" s="145">
        <v>0.98470000000000002</v>
      </c>
      <c r="BB13" s="145">
        <v>0.98470000000000002</v>
      </c>
      <c r="BC13" s="145">
        <v>0.98470000000000002</v>
      </c>
      <c r="BD13" s="145">
        <v>0.98470000000000002</v>
      </c>
      <c r="BE13" s="145">
        <v>0.98470000000000002</v>
      </c>
      <c r="BF13" s="145">
        <v>0.98470000000000002</v>
      </c>
      <c r="BG13" s="145">
        <v>0.98470000000000002</v>
      </c>
      <c r="BH13" s="145">
        <v>0.98470000000000002</v>
      </c>
      <c r="BI13" s="145">
        <v>0.98470000000000002</v>
      </c>
      <c r="BJ13" s="145">
        <v>0.98470000000000002</v>
      </c>
      <c r="BK13" s="145">
        <v>0.98470000000000002</v>
      </c>
      <c r="BL13" s="145">
        <v>0.98470000000000002</v>
      </c>
      <c r="BM13" s="145">
        <v>0.98470000000000002</v>
      </c>
      <c r="BN13" s="145">
        <v>0.98470000000000002</v>
      </c>
      <c r="BO13" s="145">
        <v>0.98470000000000002</v>
      </c>
      <c r="BP13" s="145">
        <v>0.98470000000000002</v>
      </c>
      <c r="BQ13" s="145">
        <v>0.98470000000000002</v>
      </c>
      <c r="BR13" s="145">
        <v>0.98470000000000002</v>
      </c>
      <c r="BS13" s="145">
        <v>0.98470000000000002</v>
      </c>
      <c r="BT13" s="145">
        <v>0.98470000000000002</v>
      </c>
      <c r="BU13" s="145">
        <v>0.98470000000000002</v>
      </c>
      <c r="BV13" s="145">
        <v>0.98470000000000002</v>
      </c>
      <c r="BW13" s="145">
        <v>0.98470000000000002</v>
      </c>
      <c r="BX13" s="145">
        <v>0.98470000000000002</v>
      </c>
      <c r="BY13" s="145">
        <v>0.98470000000000002</v>
      </c>
      <c r="BZ13" s="145">
        <v>0.98470000000000002</v>
      </c>
      <c r="CA13" s="145">
        <v>0.98470000000000002</v>
      </c>
      <c r="CB13" s="145">
        <v>0.98470000000000002</v>
      </c>
      <c r="CC13" s="145">
        <v>0.98470000000000002</v>
      </c>
      <c r="CD13" s="145">
        <v>0.98470000000000002</v>
      </c>
    </row>
    <row r="14" spans="1:82" x14ac:dyDescent="0.25">
      <c r="A14" s="11" t="s">
        <v>135</v>
      </c>
      <c r="B14" s="145">
        <v>2.7151999999999998</v>
      </c>
      <c r="C14" s="145">
        <v>2.7151999999999998</v>
      </c>
      <c r="D14" s="145">
        <v>2.7151999999999998</v>
      </c>
      <c r="E14" s="145">
        <v>2.7151999999999998</v>
      </c>
      <c r="F14" s="145">
        <v>2.7151999999999998</v>
      </c>
      <c r="G14" s="145">
        <v>2.7151999999999998</v>
      </c>
      <c r="H14" s="145">
        <v>2.7151999999999998</v>
      </c>
      <c r="I14" s="145">
        <v>2.7151999999999998</v>
      </c>
      <c r="J14" s="145">
        <v>2.7151999999999998</v>
      </c>
      <c r="K14" s="145">
        <v>2.7151999999999998</v>
      </c>
      <c r="L14" s="145">
        <v>2.7151999999999998</v>
      </c>
      <c r="M14" s="145">
        <v>2.7151999999999998</v>
      </c>
      <c r="N14" s="145">
        <v>2.7151999999999998</v>
      </c>
      <c r="O14" s="145">
        <v>2.7151999999999998</v>
      </c>
      <c r="P14" s="145">
        <v>2.7151999999999998</v>
      </c>
      <c r="Q14" s="145">
        <v>2.7151999999999998</v>
      </c>
      <c r="R14" s="145">
        <v>2.7151999999999998</v>
      </c>
      <c r="S14" s="145">
        <v>2.7151999999999998</v>
      </c>
      <c r="T14" s="145">
        <v>2.7151999999999998</v>
      </c>
      <c r="U14" s="145">
        <v>2.7151999999999998</v>
      </c>
      <c r="V14" s="145">
        <v>2.7151999999999998</v>
      </c>
      <c r="W14" s="145">
        <v>2.7151999999999998</v>
      </c>
      <c r="X14" s="145">
        <v>2.7151999999999998</v>
      </c>
      <c r="Y14" s="145">
        <v>2.7151999999999998</v>
      </c>
      <c r="Z14" s="145">
        <v>2.7151999999999998</v>
      </c>
      <c r="AA14" s="145">
        <v>2.7151999999999998</v>
      </c>
      <c r="AB14" s="145">
        <v>2.7151999999999998</v>
      </c>
      <c r="AC14" s="145">
        <v>2.7151999999999998</v>
      </c>
      <c r="AD14" s="145">
        <v>2.7151999999999998</v>
      </c>
      <c r="AE14" s="145">
        <v>2.7151999999999998</v>
      </c>
      <c r="AF14" s="145">
        <v>2.7151999999999998</v>
      </c>
      <c r="AG14" s="145">
        <v>2.7151999999999998</v>
      </c>
      <c r="AH14" s="145">
        <v>2.4687000000000001</v>
      </c>
      <c r="AI14" s="145">
        <v>2.2412000000000001</v>
      </c>
      <c r="AJ14" s="145">
        <v>2.0327000000000002</v>
      </c>
      <c r="AK14" s="145">
        <v>1.8431999999999999</v>
      </c>
      <c r="AL14" s="145">
        <v>1.6727000000000001</v>
      </c>
      <c r="AM14" s="145">
        <v>1.5212000000000001</v>
      </c>
      <c r="AN14" s="145">
        <v>1.3887</v>
      </c>
      <c r="AO14" s="145">
        <v>1.2751999999999999</v>
      </c>
      <c r="AP14" s="145">
        <v>1.1807000000000001</v>
      </c>
      <c r="AQ14" s="145">
        <v>1.1052</v>
      </c>
      <c r="AR14" s="145">
        <v>1.0487</v>
      </c>
      <c r="AS14" s="145">
        <v>1.0369600000000001</v>
      </c>
      <c r="AT14" s="145">
        <v>1.02522</v>
      </c>
      <c r="AU14" s="145">
        <v>1.0134799999999999</v>
      </c>
      <c r="AV14" s="145">
        <v>1.0017400000000001</v>
      </c>
      <c r="AW14" s="145">
        <v>0.99</v>
      </c>
      <c r="AX14" s="145">
        <v>0.98</v>
      </c>
      <c r="AY14" s="145">
        <v>0.97</v>
      </c>
      <c r="AZ14" s="145">
        <v>0.96</v>
      </c>
      <c r="BA14" s="145">
        <v>0.95</v>
      </c>
      <c r="BB14" s="145">
        <v>0.95</v>
      </c>
      <c r="BC14" s="145">
        <v>0.95</v>
      </c>
      <c r="BD14" s="145">
        <v>0.95</v>
      </c>
      <c r="BE14" s="145">
        <v>0.95</v>
      </c>
      <c r="BF14" s="145">
        <v>0.95</v>
      </c>
      <c r="BG14" s="145">
        <v>0.95</v>
      </c>
      <c r="BH14" s="145">
        <v>0.95</v>
      </c>
      <c r="BI14" s="145">
        <v>0.95</v>
      </c>
      <c r="BJ14" s="145">
        <v>0.95</v>
      </c>
      <c r="BK14" s="145">
        <v>0.95</v>
      </c>
      <c r="BL14" s="145">
        <v>0.95</v>
      </c>
      <c r="BM14" s="145">
        <v>0.95</v>
      </c>
      <c r="BN14" s="145">
        <v>0.95</v>
      </c>
      <c r="BO14" s="145">
        <v>0.95</v>
      </c>
      <c r="BP14" s="145">
        <v>0.95</v>
      </c>
      <c r="BQ14" s="145">
        <v>0.95</v>
      </c>
      <c r="BR14" s="145">
        <v>0.95</v>
      </c>
      <c r="BS14" s="145">
        <v>0.95</v>
      </c>
      <c r="BT14" s="145">
        <v>0.95</v>
      </c>
      <c r="BU14" s="145">
        <v>0.95</v>
      </c>
      <c r="BV14" s="145">
        <v>0.95</v>
      </c>
      <c r="BW14" s="145">
        <v>0.95</v>
      </c>
      <c r="BX14" s="145">
        <v>0.95</v>
      </c>
      <c r="BY14" s="145">
        <v>0.95</v>
      </c>
      <c r="BZ14" s="145">
        <v>0.95</v>
      </c>
      <c r="CA14" s="145">
        <v>0.95</v>
      </c>
      <c r="CB14" s="145">
        <v>0.95</v>
      </c>
      <c r="CC14" s="145">
        <v>0.95</v>
      </c>
      <c r="CD14" s="145">
        <v>0.95</v>
      </c>
    </row>
    <row r="15" spans="1:82" x14ac:dyDescent="0.25">
      <c r="A15" s="53" t="s">
        <v>247</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3">
        <v>75</v>
      </c>
      <c r="C16" s="153">
        <v>75</v>
      </c>
      <c r="D16" s="153">
        <v>75</v>
      </c>
      <c r="E16" s="153">
        <v>75</v>
      </c>
      <c r="F16" s="153">
        <v>75</v>
      </c>
      <c r="G16" s="153">
        <v>75</v>
      </c>
      <c r="H16" s="153">
        <v>75</v>
      </c>
      <c r="I16" s="153">
        <v>75</v>
      </c>
      <c r="J16" s="153">
        <v>75</v>
      </c>
      <c r="K16" s="153">
        <v>75</v>
      </c>
      <c r="L16" s="153">
        <v>75</v>
      </c>
      <c r="M16" s="153">
        <v>75</v>
      </c>
      <c r="N16" s="153">
        <v>75</v>
      </c>
      <c r="O16" s="153">
        <v>75</v>
      </c>
      <c r="P16" s="153">
        <v>75</v>
      </c>
      <c r="Q16" s="153">
        <v>75</v>
      </c>
      <c r="R16" s="153">
        <v>75</v>
      </c>
      <c r="S16" s="153">
        <v>75</v>
      </c>
      <c r="T16" s="153">
        <v>75</v>
      </c>
      <c r="U16" s="153">
        <v>75</v>
      </c>
      <c r="V16" s="153">
        <v>75</v>
      </c>
      <c r="W16" s="153">
        <v>75</v>
      </c>
      <c r="X16" s="153">
        <v>75</v>
      </c>
      <c r="Y16" s="153">
        <v>75</v>
      </c>
      <c r="Z16" s="153">
        <v>75</v>
      </c>
      <c r="AA16" s="153">
        <v>75</v>
      </c>
      <c r="AB16" s="153">
        <v>75</v>
      </c>
      <c r="AC16" s="153">
        <v>75</v>
      </c>
      <c r="AD16" s="153">
        <v>75</v>
      </c>
      <c r="AE16" s="153">
        <v>75</v>
      </c>
      <c r="AF16" s="153">
        <v>75</v>
      </c>
      <c r="AG16" s="153">
        <v>75</v>
      </c>
      <c r="AH16" s="153">
        <v>75</v>
      </c>
      <c r="AI16" s="153">
        <v>75</v>
      </c>
      <c r="AJ16" s="153">
        <v>75</v>
      </c>
      <c r="AK16" s="153">
        <v>75</v>
      </c>
      <c r="AL16" s="153">
        <v>75</v>
      </c>
      <c r="AM16" s="153">
        <v>75</v>
      </c>
      <c r="AN16" s="153">
        <v>75</v>
      </c>
      <c r="AO16" s="153">
        <v>75</v>
      </c>
      <c r="AP16" s="153">
        <v>75</v>
      </c>
      <c r="AQ16" s="153">
        <v>75</v>
      </c>
      <c r="AR16" s="153">
        <v>75</v>
      </c>
      <c r="AS16" s="153">
        <v>75</v>
      </c>
      <c r="AT16" s="153">
        <v>75</v>
      </c>
      <c r="AU16" s="153">
        <v>75</v>
      </c>
      <c r="AV16" s="153">
        <v>75</v>
      </c>
      <c r="AW16" s="153">
        <v>75</v>
      </c>
      <c r="AX16" s="153">
        <v>75</v>
      </c>
      <c r="AY16" s="153">
        <v>75</v>
      </c>
      <c r="AZ16" s="153">
        <v>75</v>
      </c>
      <c r="BA16" s="153">
        <v>75</v>
      </c>
      <c r="BB16" s="153">
        <v>75</v>
      </c>
      <c r="BC16" s="153">
        <v>75</v>
      </c>
      <c r="BD16" s="153">
        <v>75</v>
      </c>
      <c r="BE16" s="153">
        <v>75</v>
      </c>
      <c r="BF16" s="153">
        <v>75</v>
      </c>
      <c r="BG16" s="153">
        <v>75</v>
      </c>
      <c r="BH16" s="153">
        <v>75</v>
      </c>
      <c r="BI16" s="153">
        <v>75</v>
      </c>
      <c r="BJ16" s="153">
        <v>75</v>
      </c>
      <c r="BK16" s="153">
        <v>75</v>
      </c>
      <c r="BL16" s="153">
        <v>75</v>
      </c>
      <c r="BM16" s="153">
        <v>75</v>
      </c>
      <c r="BN16" s="153">
        <v>75</v>
      </c>
      <c r="BO16" s="153">
        <v>75</v>
      </c>
      <c r="BP16" s="153">
        <v>75</v>
      </c>
      <c r="BQ16" s="153">
        <v>75</v>
      </c>
      <c r="BR16" s="153">
        <v>75</v>
      </c>
      <c r="BS16" s="153">
        <v>75</v>
      </c>
      <c r="BT16" s="153">
        <v>75</v>
      </c>
      <c r="BU16" s="153">
        <v>75</v>
      </c>
      <c r="BV16" s="153">
        <v>75</v>
      </c>
      <c r="BW16" s="153">
        <v>75</v>
      </c>
      <c r="BX16" s="153">
        <v>75</v>
      </c>
      <c r="BY16" s="153">
        <v>75</v>
      </c>
      <c r="BZ16" s="153">
        <v>75</v>
      </c>
      <c r="CA16" s="153">
        <v>75</v>
      </c>
      <c r="CB16" s="153">
        <v>75</v>
      </c>
      <c r="CC16" s="153">
        <v>75</v>
      </c>
      <c r="CD16" s="153">
        <v>75</v>
      </c>
    </row>
    <row r="17" spans="1:82" x14ac:dyDescent="0.25">
      <c r="A17" s="11" t="s">
        <v>201</v>
      </c>
      <c r="B17" s="153">
        <v>85</v>
      </c>
      <c r="C17" s="153">
        <v>85</v>
      </c>
      <c r="D17" s="153">
        <v>85</v>
      </c>
      <c r="E17" s="153">
        <v>85</v>
      </c>
      <c r="F17" s="153">
        <v>85</v>
      </c>
      <c r="G17" s="153">
        <v>85</v>
      </c>
      <c r="H17" s="153">
        <v>85</v>
      </c>
      <c r="I17" s="153">
        <v>85</v>
      </c>
      <c r="J17" s="153">
        <v>85</v>
      </c>
      <c r="K17" s="153">
        <v>85</v>
      </c>
      <c r="L17" s="153">
        <v>85</v>
      </c>
      <c r="M17" s="153">
        <v>85</v>
      </c>
      <c r="N17" s="153">
        <v>85</v>
      </c>
      <c r="O17" s="153">
        <v>85</v>
      </c>
      <c r="P17" s="153">
        <v>85</v>
      </c>
      <c r="Q17" s="153">
        <v>85</v>
      </c>
      <c r="R17" s="153">
        <v>85</v>
      </c>
      <c r="S17" s="153">
        <v>85</v>
      </c>
      <c r="T17" s="153">
        <v>85</v>
      </c>
      <c r="U17" s="153">
        <v>85</v>
      </c>
      <c r="V17" s="153">
        <v>85</v>
      </c>
      <c r="W17" s="153">
        <v>85</v>
      </c>
      <c r="X17" s="153">
        <v>85</v>
      </c>
      <c r="Y17" s="153">
        <v>85</v>
      </c>
      <c r="Z17" s="153">
        <v>85</v>
      </c>
      <c r="AA17" s="153">
        <v>85</v>
      </c>
      <c r="AB17" s="153">
        <v>85</v>
      </c>
      <c r="AC17" s="153">
        <v>85</v>
      </c>
      <c r="AD17" s="153">
        <v>85</v>
      </c>
      <c r="AE17" s="153">
        <v>85</v>
      </c>
      <c r="AF17" s="153">
        <v>85</v>
      </c>
      <c r="AG17" s="153">
        <v>85</v>
      </c>
      <c r="AH17" s="153">
        <v>85</v>
      </c>
      <c r="AI17" s="153">
        <v>85</v>
      </c>
      <c r="AJ17" s="153">
        <v>85</v>
      </c>
      <c r="AK17" s="153">
        <v>85</v>
      </c>
      <c r="AL17" s="153">
        <v>85</v>
      </c>
      <c r="AM17" s="153">
        <v>85</v>
      </c>
      <c r="AN17" s="153">
        <v>85</v>
      </c>
      <c r="AO17" s="153">
        <v>85</v>
      </c>
      <c r="AP17" s="153">
        <v>85</v>
      </c>
      <c r="AQ17" s="153">
        <v>85</v>
      </c>
      <c r="AR17" s="153">
        <v>85</v>
      </c>
      <c r="AS17" s="153">
        <v>85</v>
      </c>
      <c r="AT17" s="153">
        <v>85</v>
      </c>
      <c r="AU17" s="153">
        <v>85</v>
      </c>
      <c r="AV17" s="153">
        <v>85</v>
      </c>
      <c r="AW17" s="153">
        <v>85</v>
      </c>
      <c r="AX17" s="153">
        <v>85</v>
      </c>
      <c r="AY17" s="153">
        <v>85</v>
      </c>
      <c r="AZ17" s="153">
        <v>85</v>
      </c>
      <c r="BA17" s="153">
        <v>85</v>
      </c>
      <c r="BB17" s="153">
        <v>85</v>
      </c>
      <c r="BC17" s="153">
        <v>85</v>
      </c>
      <c r="BD17" s="153">
        <v>85</v>
      </c>
      <c r="BE17" s="153">
        <v>85</v>
      </c>
      <c r="BF17" s="153">
        <v>85</v>
      </c>
      <c r="BG17" s="153">
        <v>85</v>
      </c>
      <c r="BH17" s="153">
        <v>85</v>
      </c>
      <c r="BI17" s="153">
        <v>85</v>
      </c>
      <c r="BJ17" s="153">
        <v>85</v>
      </c>
      <c r="BK17" s="153">
        <v>85</v>
      </c>
      <c r="BL17" s="153">
        <v>85</v>
      </c>
      <c r="BM17" s="153">
        <v>85</v>
      </c>
      <c r="BN17" s="153">
        <v>85</v>
      </c>
      <c r="BO17" s="153">
        <v>85</v>
      </c>
      <c r="BP17" s="153">
        <v>85</v>
      </c>
      <c r="BQ17" s="153">
        <v>85</v>
      </c>
      <c r="BR17" s="153">
        <v>85</v>
      </c>
      <c r="BS17" s="153">
        <v>85</v>
      </c>
      <c r="BT17" s="153">
        <v>85</v>
      </c>
      <c r="BU17" s="153">
        <v>85</v>
      </c>
      <c r="BV17" s="153">
        <v>85</v>
      </c>
      <c r="BW17" s="153">
        <v>85</v>
      </c>
      <c r="BX17" s="153">
        <v>85</v>
      </c>
      <c r="BY17" s="153">
        <v>85</v>
      </c>
      <c r="BZ17" s="153">
        <v>85</v>
      </c>
      <c r="CA17" s="153">
        <v>85</v>
      </c>
      <c r="CB17" s="153">
        <v>85</v>
      </c>
      <c r="CC17" s="153">
        <v>85</v>
      </c>
      <c r="CD17" s="153">
        <v>85</v>
      </c>
    </row>
    <row r="18" spans="1:82" x14ac:dyDescent="0.25">
      <c r="A18" s="11" t="s">
        <v>202</v>
      </c>
      <c r="B18" s="153">
        <v>90</v>
      </c>
      <c r="C18" s="153">
        <v>90</v>
      </c>
      <c r="D18" s="153">
        <v>90</v>
      </c>
      <c r="E18" s="153">
        <v>90</v>
      </c>
      <c r="F18" s="153">
        <v>90</v>
      </c>
      <c r="G18" s="153">
        <v>90</v>
      </c>
      <c r="H18" s="153">
        <v>90</v>
      </c>
      <c r="I18" s="153">
        <v>90</v>
      </c>
      <c r="J18" s="153">
        <v>90</v>
      </c>
      <c r="K18" s="153">
        <v>90</v>
      </c>
      <c r="L18" s="153">
        <v>90</v>
      </c>
      <c r="M18" s="153">
        <v>90</v>
      </c>
      <c r="N18" s="153">
        <v>90</v>
      </c>
      <c r="O18" s="153">
        <v>90</v>
      </c>
      <c r="P18" s="153">
        <v>90</v>
      </c>
      <c r="Q18" s="153">
        <v>90</v>
      </c>
      <c r="R18" s="153">
        <v>90</v>
      </c>
      <c r="S18" s="153">
        <v>90</v>
      </c>
      <c r="T18" s="153">
        <v>90</v>
      </c>
      <c r="U18" s="153">
        <v>90</v>
      </c>
      <c r="V18" s="153">
        <v>90</v>
      </c>
      <c r="W18" s="153">
        <v>90</v>
      </c>
      <c r="X18" s="153">
        <v>90</v>
      </c>
      <c r="Y18" s="153">
        <v>90</v>
      </c>
      <c r="Z18" s="153">
        <v>90</v>
      </c>
      <c r="AA18" s="153">
        <v>90</v>
      </c>
      <c r="AB18" s="153">
        <v>90</v>
      </c>
      <c r="AC18" s="153">
        <v>90</v>
      </c>
      <c r="AD18" s="153">
        <v>90</v>
      </c>
      <c r="AE18" s="153">
        <v>90</v>
      </c>
      <c r="AF18" s="153">
        <v>90</v>
      </c>
      <c r="AG18" s="153">
        <v>90</v>
      </c>
      <c r="AH18" s="153">
        <v>90</v>
      </c>
      <c r="AI18" s="153">
        <v>90</v>
      </c>
      <c r="AJ18" s="153">
        <v>90</v>
      </c>
      <c r="AK18" s="153">
        <v>90</v>
      </c>
      <c r="AL18" s="153">
        <v>90</v>
      </c>
      <c r="AM18" s="153">
        <v>90</v>
      </c>
      <c r="AN18" s="153">
        <v>90</v>
      </c>
      <c r="AO18" s="153">
        <v>90</v>
      </c>
      <c r="AP18" s="153">
        <v>90</v>
      </c>
      <c r="AQ18" s="153">
        <v>90</v>
      </c>
      <c r="AR18" s="153">
        <v>90</v>
      </c>
      <c r="AS18" s="153">
        <v>90</v>
      </c>
      <c r="AT18" s="153">
        <v>90</v>
      </c>
      <c r="AU18" s="153">
        <v>90</v>
      </c>
      <c r="AV18" s="153">
        <v>90</v>
      </c>
      <c r="AW18" s="153">
        <v>90</v>
      </c>
      <c r="AX18" s="153">
        <v>90</v>
      </c>
      <c r="AY18" s="153">
        <v>90</v>
      </c>
      <c r="AZ18" s="153">
        <v>90</v>
      </c>
      <c r="BA18" s="153">
        <v>90</v>
      </c>
      <c r="BB18" s="153">
        <v>90</v>
      </c>
      <c r="BC18" s="153">
        <v>90</v>
      </c>
      <c r="BD18" s="153">
        <v>90</v>
      </c>
      <c r="BE18" s="153">
        <v>90</v>
      </c>
      <c r="BF18" s="153">
        <v>90</v>
      </c>
      <c r="BG18" s="153">
        <v>90</v>
      </c>
      <c r="BH18" s="153">
        <v>90</v>
      </c>
      <c r="BI18" s="153">
        <v>90</v>
      </c>
      <c r="BJ18" s="153">
        <v>90</v>
      </c>
      <c r="BK18" s="153">
        <v>90</v>
      </c>
      <c r="BL18" s="153">
        <v>90</v>
      </c>
      <c r="BM18" s="153">
        <v>90</v>
      </c>
      <c r="BN18" s="153">
        <v>90</v>
      </c>
      <c r="BO18" s="153">
        <v>90</v>
      </c>
      <c r="BP18" s="153">
        <v>90</v>
      </c>
      <c r="BQ18" s="153">
        <v>90</v>
      </c>
      <c r="BR18" s="153">
        <v>90</v>
      </c>
      <c r="BS18" s="153">
        <v>90</v>
      </c>
      <c r="BT18" s="153">
        <v>90</v>
      </c>
      <c r="BU18" s="153">
        <v>90</v>
      </c>
      <c r="BV18" s="153">
        <v>90</v>
      </c>
      <c r="BW18" s="153">
        <v>90</v>
      </c>
      <c r="BX18" s="153">
        <v>90</v>
      </c>
      <c r="BY18" s="153">
        <v>90</v>
      </c>
      <c r="BZ18" s="153">
        <v>90</v>
      </c>
      <c r="CA18" s="153">
        <v>90</v>
      </c>
      <c r="CB18" s="153">
        <v>90</v>
      </c>
      <c r="CC18" s="153">
        <v>90</v>
      </c>
      <c r="CD18" s="153">
        <v>90</v>
      </c>
    </row>
    <row r="19" spans="1:82" x14ac:dyDescent="0.25">
      <c r="A19" s="11" t="s">
        <v>203</v>
      </c>
      <c r="B19" s="153">
        <v>90</v>
      </c>
      <c r="C19" s="153">
        <v>90</v>
      </c>
      <c r="D19" s="153">
        <v>90</v>
      </c>
      <c r="E19" s="153">
        <v>90</v>
      </c>
      <c r="F19" s="153">
        <v>90</v>
      </c>
      <c r="G19" s="153">
        <v>90</v>
      </c>
      <c r="H19" s="153">
        <v>90</v>
      </c>
      <c r="I19" s="153">
        <v>90</v>
      </c>
      <c r="J19" s="153">
        <v>90</v>
      </c>
      <c r="K19" s="153">
        <v>90</v>
      </c>
      <c r="L19" s="153">
        <v>90</v>
      </c>
      <c r="M19" s="153">
        <v>90</v>
      </c>
      <c r="N19" s="153">
        <v>90</v>
      </c>
      <c r="O19" s="153">
        <v>90</v>
      </c>
      <c r="P19" s="153">
        <v>90</v>
      </c>
      <c r="Q19" s="153">
        <v>90</v>
      </c>
      <c r="R19" s="153">
        <v>90</v>
      </c>
      <c r="S19" s="153">
        <v>90</v>
      </c>
      <c r="T19" s="153">
        <v>90</v>
      </c>
      <c r="U19" s="153">
        <v>90</v>
      </c>
      <c r="V19" s="153">
        <v>90</v>
      </c>
      <c r="W19" s="153">
        <v>90</v>
      </c>
      <c r="X19" s="153">
        <v>90</v>
      </c>
      <c r="Y19" s="153">
        <v>90</v>
      </c>
      <c r="Z19" s="153">
        <v>90</v>
      </c>
      <c r="AA19" s="153">
        <v>90</v>
      </c>
      <c r="AB19" s="153">
        <v>90</v>
      </c>
      <c r="AC19" s="153">
        <v>90</v>
      </c>
      <c r="AD19" s="153">
        <v>90</v>
      </c>
      <c r="AE19" s="153">
        <v>90</v>
      </c>
      <c r="AF19" s="153">
        <v>90</v>
      </c>
      <c r="AG19" s="153">
        <v>90</v>
      </c>
      <c r="AH19" s="153">
        <v>90</v>
      </c>
      <c r="AI19" s="153">
        <v>90</v>
      </c>
      <c r="AJ19" s="153">
        <v>90</v>
      </c>
      <c r="AK19" s="153">
        <v>90</v>
      </c>
      <c r="AL19" s="153">
        <v>90</v>
      </c>
      <c r="AM19" s="153">
        <v>90</v>
      </c>
      <c r="AN19" s="153">
        <v>90</v>
      </c>
      <c r="AO19" s="153">
        <v>90</v>
      </c>
      <c r="AP19" s="153">
        <v>90</v>
      </c>
      <c r="AQ19" s="153">
        <v>90</v>
      </c>
      <c r="AR19" s="153">
        <v>90</v>
      </c>
      <c r="AS19" s="153">
        <v>90</v>
      </c>
      <c r="AT19" s="153">
        <v>90</v>
      </c>
      <c r="AU19" s="153">
        <v>90</v>
      </c>
      <c r="AV19" s="153">
        <v>90</v>
      </c>
      <c r="AW19" s="153">
        <v>90</v>
      </c>
      <c r="AX19" s="153">
        <v>90</v>
      </c>
      <c r="AY19" s="153">
        <v>90</v>
      </c>
      <c r="AZ19" s="153">
        <v>90</v>
      </c>
      <c r="BA19" s="153">
        <v>90</v>
      </c>
      <c r="BB19" s="153">
        <v>90</v>
      </c>
      <c r="BC19" s="153">
        <v>90</v>
      </c>
      <c r="BD19" s="153">
        <v>90</v>
      </c>
      <c r="BE19" s="153">
        <v>90</v>
      </c>
      <c r="BF19" s="153">
        <v>90</v>
      </c>
      <c r="BG19" s="153">
        <v>90</v>
      </c>
      <c r="BH19" s="153">
        <v>90</v>
      </c>
      <c r="BI19" s="153">
        <v>90</v>
      </c>
      <c r="BJ19" s="153">
        <v>90</v>
      </c>
      <c r="BK19" s="153">
        <v>90</v>
      </c>
      <c r="BL19" s="153">
        <v>90</v>
      </c>
      <c r="BM19" s="153">
        <v>90</v>
      </c>
      <c r="BN19" s="153">
        <v>90</v>
      </c>
      <c r="BO19" s="153">
        <v>90</v>
      </c>
      <c r="BP19" s="153">
        <v>90</v>
      </c>
      <c r="BQ19" s="153">
        <v>90</v>
      </c>
      <c r="BR19" s="153">
        <v>90</v>
      </c>
      <c r="BS19" s="153">
        <v>90</v>
      </c>
      <c r="BT19" s="153">
        <v>90</v>
      </c>
      <c r="BU19" s="153">
        <v>90</v>
      </c>
      <c r="BV19" s="153">
        <v>90</v>
      </c>
      <c r="BW19" s="153">
        <v>90</v>
      </c>
      <c r="BX19" s="153">
        <v>90</v>
      </c>
      <c r="BY19" s="153">
        <v>90</v>
      </c>
      <c r="BZ19" s="153">
        <v>90</v>
      </c>
      <c r="CA19" s="153">
        <v>90</v>
      </c>
      <c r="CB19" s="153">
        <v>90</v>
      </c>
      <c r="CC19" s="153">
        <v>90</v>
      </c>
      <c r="CD19" s="153">
        <v>90</v>
      </c>
    </row>
    <row r="20" spans="1:82" x14ac:dyDescent="0.25">
      <c r="A20" s="11" t="s">
        <v>204</v>
      </c>
      <c r="B20" s="153">
        <v>75</v>
      </c>
      <c r="C20" s="153">
        <v>75</v>
      </c>
      <c r="D20" s="153">
        <v>75</v>
      </c>
      <c r="E20" s="153">
        <v>75</v>
      </c>
      <c r="F20" s="153">
        <v>75</v>
      </c>
      <c r="G20" s="153">
        <v>75</v>
      </c>
      <c r="H20" s="153">
        <v>75</v>
      </c>
      <c r="I20" s="153">
        <v>75</v>
      </c>
      <c r="J20" s="153">
        <v>75</v>
      </c>
      <c r="K20" s="153">
        <v>75</v>
      </c>
      <c r="L20" s="153">
        <v>75</v>
      </c>
      <c r="M20" s="153">
        <v>75</v>
      </c>
      <c r="N20" s="153">
        <v>75</v>
      </c>
      <c r="O20" s="153">
        <v>75</v>
      </c>
      <c r="P20" s="153">
        <v>75</v>
      </c>
      <c r="Q20" s="153">
        <v>75</v>
      </c>
      <c r="R20" s="153">
        <v>75</v>
      </c>
      <c r="S20" s="153">
        <v>75</v>
      </c>
      <c r="T20" s="153">
        <v>75</v>
      </c>
      <c r="U20" s="153">
        <v>75</v>
      </c>
      <c r="V20" s="153">
        <v>75</v>
      </c>
      <c r="W20" s="153">
        <v>75</v>
      </c>
      <c r="X20" s="153">
        <v>75</v>
      </c>
      <c r="Y20" s="153">
        <v>75</v>
      </c>
      <c r="Z20" s="153">
        <v>75</v>
      </c>
      <c r="AA20" s="153">
        <v>75</v>
      </c>
      <c r="AB20" s="153">
        <v>75</v>
      </c>
      <c r="AC20" s="153">
        <v>75</v>
      </c>
      <c r="AD20" s="153">
        <v>75</v>
      </c>
      <c r="AE20" s="153">
        <v>75</v>
      </c>
      <c r="AF20" s="153">
        <v>75</v>
      </c>
      <c r="AG20" s="153">
        <v>75</v>
      </c>
      <c r="AH20" s="153">
        <v>75</v>
      </c>
      <c r="AI20" s="153">
        <v>75</v>
      </c>
      <c r="AJ20" s="153">
        <v>75</v>
      </c>
      <c r="AK20" s="153">
        <v>75</v>
      </c>
      <c r="AL20" s="153">
        <v>75</v>
      </c>
      <c r="AM20" s="153">
        <v>75</v>
      </c>
      <c r="AN20" s="153">
        <v>75</v>
      </c>
      <c r="AO20" s="153">
        <v>75</v>
      </c>
      <c r="AP20" s="153">
        <v>75</v>
      </c>
      <c r="AQ20" s="153">
        <v>75</v>
      </c>
      <c r="AR20" s="153">
        <v>75</v>
      </c>
      <c r="AS20" s="153">
        <v>75</v>
      </c>
      <c r="AT20" s="153">
        <v>75</v>
      </c>
      <c r="AU20" s="153">
        <v>75</v>
      </c>
      <c r="AV20" s="153">
        <v>75</v>
      </c>
      <c r="AW20" s="153">
        <v>75</v>
      </c>
      <c r="AX20" s="153">
        <v>75</v>
      </c>
      <c r="AY20" s="153">
        <v>75</v>
      </c>
      <c r="AZ20" s="153">
        <v>75</v>
      </c>
      <c r="BA20" s="153">
        <v>75</v>
      </c>
      <c r="BB20" s="153">
        <v>75</v>
      </c>
      <c r="BC20" s="153">
        <v>75</v>
      </c>
      <c r="BD20" s="153">
        <v>75</v>
      </c>
      <c r="BE20" s="153">
        <v>75</v>
      </c>
      <c r="BF20" s="153">
        <v>75</v>
      </c>
      <c r="BG20" s="153">
        <v>75</v>
      </c>
      <c r="BH20" s="153">
        <v>75</v>
      </c>
      <c r="BI20" s="153">
        <v>75</v>
      </c>
      <c r="BJ20" s="153">
        <v>75</v>
      </c>
      <c r="BK20" s="153">
        <v>75</v>
      </c>
      <c r="BL20" s="153">
        <v>75</v>
      </c>
      <c r="BM20" s="153">
        <v>75</v>
      </c>
      <c r="BN20" s="153">
        <v>75</v>
      </c>
      <c r="BO20" s="153">
        <v>75</v>
      </c>
      <c r="BP20" s="153">
        <v>75</v>
      </c>
      <c r="BQ20" s="153">
        <v>75</v>
      </c>
      <c r="BR20" s="153">
        <v>75</v>
      </c>
      <c r="BS20" s="153">
        <v>75</v>
      </c>
      <c r="BT20" s="153">
        <v>75</v>
      </c>
      <c r="BU20" s="153">
        <v>75</v>
      </c>
      <c r="BV20" s="153">
        <v>75</v>
      </c>
      <c r="BW20" s="153">
        <v>75</v>
      </c>
      <c r="BX20" s="153">
        <v>75</v>
      </c>
      <c r="BY20" s="153">
        <v>75</v>
      </c>
      <c r="BZ20" s="153">
        <v>75</v>
      </c>
      <c r="CA20" s="153">
        <v>75</v>
      </c>
      <c r="CB20" s="153">
        <v>75</v>
      </c>
      <c r="CC20" s="153">
        <v>75</v>
      </c>
      <c r="CD20" s="153">
        <v>75</v>
      </c>
    </row>
    <row r="21" spans="1:82" x14ac:dyDescent="0.25">
      <c r="A21" s="11" t="s">
        <v>205</v>
      </c>
      <c r="B21" s="153">
        <v>85</v>
      </c>
      <c r="C21" s="153">
        <v>85</v>
      </c>
      <c r="D21" s="153">
        <v>85</v>
      </c>
      <c r="E21" s="153">
        <v>85</v>
      </c>
      <c r="F21" s="153">
        <v>85</v>
      </c>
      <c r="G21" s="153">
        <v>85</v>
      </c>
      <c r="H21" s="153">
        <v>85</v>
      </c>
      <c r="I21" s="153">
        <v>85</v>
      </c>
      <c r="J21" s="153">
        <v>85</v>
      </c>
      <c r="K21" s="153">
        <v>85</v>
      </c>
      <c r="L21" s="153">
        <v>85</v>
      </c>
      <c r="M21" s="153">
        <v>85</v>
      </c>
      <c r="N21" s="153">
        <v>85</v>
      </c>
      <c r="O21" s="153">
        <v>85</v>
      </c>
      <c r="P21" s="153">
        <v>85</v>
      </c>
      <c r="Q21" s="153">
        <v>85</v>
      </c>
      <c r="R21" s="153">
        <v>85</v>
      </c>
      <c r="S21" s="153">
        <v>85</v>
      </c>
      <c r="T21" s="153">
        <v>85</v>
      </c>
      <c r="U21" s="153">
        <v>85</v>
      </c>
      <c r="V21" s="153">
        <v>85</v>
      </c>
      <c r="W21" s="153">
        <v>85</v>
      </c>
      <c r="X21" s="153">
        <v>85</v>
      </c>
      <c r="Y21" s="153">
        <v>85</v>
      </c>
      <c r="Z21" s="153">
        <v>85</v>
      </c>
      <c r="AA21" s="153">
        <v>85</v>
      </c>
      <c r="AB21" s="153">
        <v>85</v>
      </c>
      <c r="AC21" s="153">
        <v>85</v>
      </c>
      <c r="AD21" s="153">
        <v>85</v>
      </c>
      <c r="AE21" s="153">
        <v>85</v>
      </c>
      <c r="AF21" s="153">
        <v>85</v>
      </c>
      <c r="AG21" s="153">
        <v>85</v>
      </c>
      <c r="AH21" s="153">
        <v>85</v>
      </c>
      <c r="AI21" s="153">
        <v>85</v>
      </c>
      <c r="AJ21" s="153">
        <v>85</v>
      </c>
      <c r="AK21" s="153">
        <v>85</v>
      </c>
      <c r="AL21" s="153">
        <v>85</v>
      </c>
      <c r="AM21" s="153">
        <v>85</v>
      </c>
      <c r="AN21" s="153">
        <v>85</v>
      </c>
      <c r="AO21" s="153">
        <v>85</v>
      </c>
      <c r="AP21" s="153">
        <v>85</v>
      </c>
      <c r="AQ21" s="153">
        <v>85</v>
      </c>
      <c r="AR21" s="153">
        <v>85</v>
      </c>
      <c r="AS21" s="153">
        <v>85</v>
      </c>
      <c r="AT21" s="153">
        <v>85</v>
      </c>
      <c r="AU21" s="153">
        <v>85</v>
      </c>
      <c r="AV21" s="153">
        <v>85</v>
      </c>
      <c r="AW21" s="153">
        <v>85</v>
      </c>
      <c r="AX21" s="153">
        <v>85</v>
      </c>
      <c r="AY21" s="153">
        <v>85</v>
      </c>
      <c r="AZ21" s="153">
        <v>85</v>
      </c>
      <c r="BA21" s="153">
        <v>85</v>
      </c>
      <c r="BB21" s="153">
        <v>85</v>
      </c>
      <c r="BC21" s="153">
        <v>85</v>
      </c>
      <c r="BD21" s="153">
        <v>85</v>
      </c>
      <c r="BE21" s="153">
        <v>85</v>
      </c>
      <c r="BF21" s="153">
        <v>85</v>
      </c>
      <c r="BG21" s="153">
        <v>85</v>
      </c>
      <c r="BH21" s="153">
        <v>85</v>
      </c>
      <c r="BI21" s="153">
        <v>85</v>
      </c>
      <c r="BJ21" s="153">
        <v>85</v>
      </c>
      <c r="BK21" s="153">
        <v>85</v>
      </c>
      <c r="BL21" s="153">
        <v>85</v>
      </c>
      <c r="BM21" s="153">
        <v>85</v>
      </c>
      <c r="BN21" s="153">
        <v>85</v>
      </c>
      <c r="BO21" s="153">
        <v>85</v>
      </c>
      <c r="BP21" s="153">
        <v>85</v>
      </c>
      <c r="BQ21" s="153">
        <v>85</v>
      </c>
      <c r="BR21" s="153">
        <v>85</v>
      </c>
      <c r="BS21" s="153">
        <v>85</v>
      </c>
      <c r="BT21" s="153">
        <v>85</v>
      </c>
      <c r="BU21" s="153">
        <v>85</v>
      </c>
      <c r="BV21" s="153">
        <v>85</v>
      </c>
      <c r="BW21" s="153">
        <v>85</v>
      </c>
      <c r="BX21" s="153">
        <v>85</v>
      </c>
      <c r="BY21" s="153">
        <v>85</v>
      </c>
      <c r="BZ21" s="153">
        <v>85</v>
      </c>
      <c r="CA21" s="153">
        <v>85</v>
      </c>
      <c r="CB21" s="153">
        <v>85</v>
      </c>
      <c r="CC21" s="153">
        <v>85</v>
      </c>
      <c r="CD21" s="153">
        <v>85</v>
      </c>
    </row>
    <row r="22" spans="1:82" x14ac:dyDescent="0.25">
      <c r="A22" s="11" t="s">
        <v>206</v>
      </c>
      <c r="B22" s="153">
        <v>90</v>
      </c>
      <c r="C22" s="153">
        <v>90</v>
      </c>
      <c r="D22" s="153">
        <v>90</v>
      </c>
      <c r="E22" s="153">
        <v>90</v>
      </c>
      <c r="F22" s="153">
        <v>90</v>
      </c>
      <c r="G22" s="153">
        <v>90</v>
      </c>
      <c r="H22" s="153">
        <v>90</v>
      </c>
      <c r="I22" s="153">
        <v>90</v>
      </c>
      <c r="J22" s="153">
        <v>90</v>
      </c>
      <c r="K22" s="153">
        <v>90</v>
      </c>
      <c r="L22" s="153">
        <v>90</v>
      </c>
      <c r="M22" s="153">
        <v>90</v>
      </c>
      <c r="N22" s="153">
        <v>90</v>
      </c>
      <c r="O22" s="153">
        <v>90</v>
      </c>
      <c r="P22" s="153">
        <v>90</v>
      </c>
      <c r="Q22" s="153">
        <v>90</v>
      </c>
      <c r="R22" s="153">
        <v>90</v>
      </c>
      <c r="S22" s="153">
        <v>90</v>
      </c>
      <c r="T22" s="153">
        <v>90</v>
      </c>
      <c r="U22" s="153">
        <v>90</v>
      </c>
      <c r="V22" s="153">
        <v>90</v>
      </c>
      <c r="W22" s="153">
        <v>90</v>
      </c>
      <c r="X22" s="153">
        <v>90</v>
      </c>
      <c r="Y22" s="153">
        <v>90</v>
      </c>
      <c r="Z22" s="153">
        <v>90</v>
      </c>
      <c r="AA22" s="153">
        <v>90</v>
      </c>
      <c r="AB22" s="153">
        <v>90</v>
      </c>
      <c r="AC22" s="153">
        <v>90</v>
      </c>
      <c r="AD22" s="153">
        <v>90</v>
      </c>
      <c r="AE22" s="153">
        <v>90</v>
      </c>
      <c r="AF22" s="153">
        <v>90</v>
      </c>
      <c r="AG22" s="153">
        <v>90</v>
      </c>
      <c r="AH22" s="153">
        <v>90</v>
      </c>
      <c r="AI22" s="153">
        <v>90</v>
      </c>
      <c r="AJ22" s="153">
        <v>90</v>
      </c>
      <c r="AK22" s="153">
        <v>90</v>
      </c>
      <c r="AL22" s="153">
        <v>90</v>
      </c>
      <c r="AM22" s="153">
        <v>90</v>
      </c>
      <c r="AN22" s="153">
        <v>90</v>
      </c>
      <c r="AO22" s="153">
        <v>90</v>
      </c>
      <c r="AP22" s="153">
        <v>90</v>
      </c>
      <c r="AQ22" s="153">
        <v>90</v>
      </c>
      <c r="AR22" s="153">
        <v>90</v>
      </c>
      <c r="AS22" s="153">
        <v>90</v>
      </c>
      <c r="AT22" s="153">
        <v>90</v>
      </c>
      <c r="AU22" s="153">
        <v>90</v>
      </c>
      <c r="AV22" s="153">
        <v>90</v>
      </c>
      <c r="AW22" s="153">
        <v>90</v>
      </c>
      <c r="AX22" s="153">
        <v>90</v>
      </c>
      <c r="AY22" s="153">
        <v>90</v>
      </c>
      <c r="AZ22" s="153">
        <v>90</v>
      </c>
      <c r="BA22" s="153">
        <v>90</v>
      </c>
      <c r="BB22" s="153">
        <v>90</v>
      </c>
      <c r="BC22" s="153">
        <v>90</v>
      </c>
      <c r="BD22" s="153">
        <v>90</v>
      </c>
      <c r="BE22" s="153">
        <v>90</v>
      </c>
      <c r="BF22" s="153">
        <v>90</v>
      </c>
      <c r="BG22" s="153">
        <v>90</v>
      </c>
      <c r="BH22" s="153">
        <v>90</v>
      </c>
      <c r="BI22" s="153">
        <v>90</v>
      </c>
      <c r="BJ22" s="153">
        <v>90</v>
      </c>
      <c r="BK22" s="153">
        <v>90</v>
      </c>
      <c r="BL22" s="153">
        <v>90</v>
      </c>
      <c r="BM22" s="153">
        <v>90</v>
      </c>
      <c r="BN22" s="153">
        <v>90</v>
      </c>
      <c r="BO22" s="153">
        <v>90</v>
      </c>
      <c r="BP22" s="153">
        <v>90</v>
      </c>
      <c r="BQ22" s="153">
        <v>90</v>
      </c>
      <c r="BR22" s="153">
        <v>90</v>
      </c>
      <c r="BS22" s="153">
        <v>90</v>
      </c>
      <c r="BT22" s="153">
        <v>90</v>
      </c>
      <c r="BU22" s="153">
        <v>90</v>
      </c>
      <c r="BV22" s="153">
        <v>90</v>
      </c>
      <c r="BW22" s="153">
        <v>90</v>
      </c>
      <c r="BX22" s="153">
        <v>90</v>
      </c>
      <c r="BY22" s="153">
        <v>90</v>
      </c>
      <c r="BZ22" s="153">
        <v>90</v>
      </c>
      <c r="CA22" s="153">
        <v>90</v>
      </c>
      <c r="CB22" s="153">
        <v>90</v>
      </c>
      <c r="CC22" s="153">
        <v>90</v>
      </c>
      <c r="CD22" s="153">
        <v>90</v>
      </c>
    </row>
    <row r="23" spans="1:82" x14ac:dyDescent="0.25">
      <c r="A23" s="51" t="s">
        <v>207</v>
      </c>
      <c r="B23" s="153">
        <v>90</v>
      </c>
      <c r="C23" s="153">
        <v>90</v>
      </c>
      <c r="D23" s="153">
        <v>90</v>
      </c>
      <c r="E23" s="153">
        <v>90</v>
      </c>
      <c r="F23" s="153">
        <v>90</v>
      </c>
      <c r="G23" s="153">
        <v>90</v>
      </c>
      <c r="H23" s="153">
        <v>90</v>
      </c>
      <c r="I23" s="153">
        <v>90</v>
      </c>
      <c r="J23" s="153">
        <v>90</v>
      </c>
      <c r="K23" s="153">
        <v>90</v>
      </c>
      <c r="L23" s="153">
        <v>90</v>
      </c>
      <c r="M23" s="153">
        <v>90</v>
      </c>
      <c r="N23" s="153">
        <v>90</v>
      </c>
      <c r="O23" s="153">
        <v>90</v>
      </c>
      <c r="P23" s="153">
        <v>90</v>
      </c>
      <c r="Q23" s="153">
        <v>90</v>
      </c>
      <c r="R23" s="153">
        <v>90</v>
      </c>
      <c r="S23" s="153">
        <v>90</v>
      </c>
      <c r="T23" s="153">
        <v>90</v>
      </c>
      <c r="U23" s="153">
        <v>90</v>
      </c>
      <c r="V23" s="153">
        <v>90</v>
      </c>
      <c r="W23" s="153">
        <v>90</v>
      </c>
      <c r="X23" s="153">
        <v>90</v>
      </c>
      <c r="Y23" s="153">
        <v>90</v>
      </c>
      <c r="Z23" s="153">
        <v>90</v>
      </c>
      <c r="AA23" s="153">
        <v>90</v>
      </c>
      <c r="AB23" s="153">
        <v>90</v>
      </c>
      <c r="AC23" s="153">
        <v>90</v>
      </c>
      <c r="AD23" s="153">
        <v>90</v>
      </c>
      <c r="AE23" s="153">
        <v>90</v>
      </c>
      <c r="AF23" s="153">
        <v>90</v>
      </c>
      <c r="AG23" s="153">
        <v>90</v>
      </c>
      <c r="AH23" s="153">
        <v>90</v>
      </c>
      <c r="AI23" s="153">
        <v>90</v>
      </c>
      <c r="AJ23" s="153">
        <v>90</v>
      </c>
      <c r="AK23" s="153">
        <v>90</v>
      </c>
      <c r="AL23" s="153">
        <v>90</v>
      </c>
      <c r="AM23" s="153">
        <v>90</v>
      </c>
      <c r="AN23" s="153">
        <v>90</v>
      </c>
      <c r="AO23" s="153">
        <v>90</v>
      </c>
      <c r="AP23" s="153">
        <v>90</v>
      </c>
      <c r="AQ23" s="153">
        <v>90</v>
      </c>
      <c r="AR23" s="153">
        <v>90</v>
      </c>
      <c r="AS23" s="153">
        <v>90</v>
      </c>
      <c r="AT23" s="153">
        <v>90</v>
      </c>
      <c r="AU23" s="153">
        <v>90</v>
      </c>
      <c r="AV23" s="153">
        <v>90</v>
      </c>
      <c r="AW23" s="153">
        <v>90</v>
      </c>
      <c r="AX23" s="153">
        <v>90</v>
      </c>
      <c r="AY23" s="153">
        <v>90</v>
      </c>
      <c r="AZ23" s="153">
        <v>90</v>
      </c>
      <c r="BA23" s="153">
        <v>90</v>
      </c>
      <c r="BB23" s="153">
        <v>90</v>
      </c>
      <c r="BC23" s="153">
        <v>90</v>
      </c>
      <c r="BD23" s="153">
        <v>90</v>
      </c>
      <c r="BE23" s="153">
        <v>90</v>
      </c>
      <c r="BF23" s="153">
        <v>90</v>
      </c>
      <c r="BG23" s="153">
        <v>90</v>
      </c>
      <c r="BH23" s="153">
        <v>90</v>
      </c>
      <c r="BI23" s="153">
        <v>90</v>
      </c>
      <c r="BJ23" s="153">
        <v>90</v>
      </c>
      <c r="BK23" s="153">
        <v>90</v>
      </c>
      <c r="BL23" s="153">
        <v>90</v>
      </c>
      <c r="BM23" s="153">
        <v>90</v>
      </c>
      <c r="BN23" s="153">
        <v>90</v>
      </c>
      <c r="BO23" s="153">
        <v>90</v>
      </c>
      <c r="BP23" s="153">
        <v>90</v>
      </c>
      <c r="BQ23" s="153">
        <v>90</v>
      </c>
      <c r="BR23" s="153">
        <v>90</v>
      </c>
      <c r="BS23" s="153">
        <v>90</v>
      </c>
      <c r="BT23" s="153">
        <v>90</v>
      </c>
      <c r="BU23" s="153">
        <v>90</v>
      </c>
      <c r="BV23" s="153">
        <v>90</v>
      </c>
      <c r="BW23" s="153">
        <v>90</v>
      </c>
      <c r="BX23" s="153">
        <v>90</v>
      </c>
      <c r="BY23" s="153">
        <v>90</v>
      </c>
      <c r="BZ23" s="153">
        <v>90</v>
      </c>
      <c r="CA23" s="153">
        <v>90</v>
      </c>
      <c r="CB23" s="153">
        <v>90</v>
      </c>
      <c r="CC23" s="153">
        <v>90</v>
      </c>
      <c r="CD23" s="153">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J43" sqref="J43"/>
    </sheetView>
  </sheetViews>
  <sheetFormatPr defaultRowHeight="15" x14ac:dyDescent="0.25"/>
  <sheetData>
    <row r="1" spans="1:82" x14ac:dyDescent="0.25">
      <c r="A1" s="354" t="s">
        <v>91</v>
      </c>
      <c r="B1" s="355"/>
      <c r="C1" s="355"/>
      <c r="D1" s="355"/>
      <c r="E1" s="355"/>
      <c r="F1" s="355"/>
      <c r="G1" s="355"/>
      <c r="H1" s="355"/>
      <c r="I1" s="355"/>
      <c r="J1" s="355"/>
      <c r="K1" s="355"/>
      <c r="L1" s="355"/>
      <c r="M1" s="355"/>
      <c r="N1" s="355"/>
      <c r="O1" s="355"/>
      <c r="P1" s="355"/>
      <c r="Q1" s="355"/>
      <c r="R1" s="355"/>
      <c r="S1" s="355"/>
      <c r="T1" s="355"/>
      <c r="U1" s="355"/>
      <c r="V1" s="355"/>
      <c r="W1" s="355"/>
      <c r="X1" s="355"/>
      <c r="Y1" s="355"/>
      <c r="Z1" s="355"/>
      <c r="AA1" s="355"/>
      <c r="AB1" s="355"/>
      <c r="AC1" s="355"/>
      <c r="AD1" s="355"/>
      <c r="AE1" s="355"/>
      <c r="AF1" s="355"/>
      <c r="AG1" s="355"/>
      <c r="AH1" s="355"/>
      <c r="AI1" s="355"/>
      <c r="AJ1" s="355"/>
      <c r="AK1" s="355"/>
      <c r="AL1" s="355"/>
      <c r="AM1" s="355"/>
      <c r="AN1" s="355"/>
      <c r="AO1" s="355"/>
      <c r="AP1" s="355"/>
      <c r="AQ1" s="355"/>
      <c r="AR1" s="355"/>
      <c r="AS1" s="355"/>
      <c r="AT1" s="355"/>
      <c r="AU1" s="355"/>
      <c r="AV1" s="355"/>
      <c r="AW1" s="355"/>
      <c r="AX1" s="355"/>
      <c r="AY1" s="355"/>
      <c r="AZ1" s="355"/>
      <c r="BA1" s="355"/>
      <c r="BB1" s="355"/>
      <c r="BC1" s="355"/>
      <c r="BD1" s="355"/>
      <c r="BE1" s="355"/>
      <c r="BF1" s="355"/>
      <c r="BG1" s="355"/>
      <c r="BH1" s="355"/>
      <c r="BI1" s="355"/>
      <c r="BJ1" s="355"/>
      <c r="BK1" s="355"/>
      <c r="BL1" s="355"/>
      <c r="BM1" s="355"/>
      <c r="BN1" s="355"/>
      <c r="BO1" s="355"/>
      <c r="BP1" s="355"/>
      <c r="BQ1" s="355"/>
      <c r="BR1" s="355"/>
      <c r="BS1" s="355"/>
      <c r="BT1" s="355"/>
      <c r="BU1" s="355"/>
      <c r="BV1" s="355"/>
      <c r="BW1" s="355"/>
      <c r="BX1" s="355"/>
      <c r="BY1" s="355"/>
      <c r="BZ1" s="355"/>
      <c r="CA1" s="355"/>
      <c r="CB1" s="355"/>
      <c r="CC1" s="355"/>
      <c r="CD1" s="355"/>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D3" activePane="bottomRight" state="frozen"/>
      <selection pane="topRight" activeCell="D1" sqref="D1"/>
      <selection pane="bottomLeft" activeCell="A3" sqref="A3"/>
      <selection pane="bottomRight" activeCell="A67" sqref="A67"/>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296" t="s">
        <v>109</v>
      </c>
      <c r="B1" s="297"/>
      <c r="C1" s="297"/>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0</v>
      </c>
      <c r="Y3" s="42">
        <v>0</v>
      </c>
      <c r="Z3" s="42">
        <v>0</v>
      </c>
      <c r="AA3" s="42">
        <v>0</v>
      </c>
      <c r="AB3" s="42">
        <v>0</v>
      </c>
      <c r="AC3" s="42">
        <v>0</v>
      </c>
      <c r="AD3" s="42">
        <v>0</v>
      </c>
      <c r="AE3" s="42">
        <v>0</v>
      </c>
      <c r="AF3" s="42">
        <v>0</v>
      </c>
      <c r="AG3" s="42">
        <v>0</v>
      </c>
      <c r="AH3" s="42">
        <v>0</v>
      </c>
      <c r="AI3" s="42">
        <v>0</v>
      </c>
      <c r="AJ3" s="42">
        <v>0</v>
      </c>
      <c r="AK3" s="42">
        <v>0</v>
      </c>
      <c r="AL3" s="42">
        <v>0</v>
      </c>
      <c r="AM3" s="42">
        <v>0</v>
      </c>
      <c r="AN3" s="42">
        <v>0</v>
      </c>
      <c r="AO3" s="42">
        <v>0</v>
      </c>
      <c r="AP3" s="42">
        <v>0</v>
      </c>
      <c r="AQ3" s="42">
        <v>0</v>
      </c>
      <c r="AR3" s="42">
        <v>0</v>
      </c>
      <c r="AS3" s="42">
        <v>0</v>
      </c>
      <c r="AT3" s="42">
        <v>0</v>
      </c>
      <c r="AU3" s="42">
        <v>0</v>
      </c>
      <c r="AV3" s="42">
        <v>0</v>
      </c>
      <c r="AW3" s="42">
        <v>0</v>
      </c>
      <c r="AX3" s="42">
        <v>0</v>
      </c>
      <c r="AY3" s="42">
        <v>0</v>
      </c>
      <c r="AZ3" s="42">
        <v>0</v>
      </c>
      <c r="BA3" s="42">
        <v>0</v>
      </c>
      <c r="BB3" s="42">
        <v>0</v>
      </c>
      <c r="BC3" s="42">
        <v>0</v>
      </c>
      <c r="BD3" s="42">
        <v>0</v>
      </c>
      <c r="BE3" s="42">
        <v>0</v>
      </c>
      <c r="BF3" s="42">
        <v>0</v>
      </c>
      <c r="BG3" s="42">
        <v>0</v>
      </c>
      <c r="BH3" s="42">
        <v>0</v>
      </c>
      <c r="BI3" s="42">
        <v>0</v>
      </c>
      <c r="BJ3" s="42">
        <v>0</v>
      </c>
      <c r="BK3" s="42">
        <v>0</v>
      </c>
      <c r="BL3" s="42">
        <v>0</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0</v>
      </c>
      <c r="W6" s="42">
        <v>0</v>
      </c>
      <c r="X6" s="42">
        <v>0</v>
      </c>
      <c r="Y6" s="42">
        <v>0</v>
      </c>
      <c r="Z6" s="42">
        <v>0</v>
      </c>
      <c r="AA6" s="42">
        <v>0</v>
      </c>
      <c r="AB6" s="42">
        <v>0</v>
      </c>
      <c r="AC6" s="42">
        <v>0</v>
      </c>
      <c r="AD6" s="42">
        <v>0</v>
      </c>
      <c r="AE6" s="42">
        <v>0</v>
      </c>
      <c r="AF6" s="42">
        <v>0</v>
      </c>
      <c r="AG6" s="42">
        <v>0</v>
      </c>
      <c r="AH6" s="42">
        <v>0</v>
      </c>
      <c r="AI6" s="42">
        <v>0</v>
      </c>
      <c r="AJ6" s="42">
        <v>0</v>
      </c>
      <c r="AK6" s="42">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c r="BH6" s="42">
        <v>0</v>
      </c>
      <c r="BI6" s="42">
        <v>0</v>
      </c>
      <c r="BJ6" s="42">
        <v>0</v>
      </c>
      <c r="BK6" s="42">
        <v>0</v>
      </c>
      <c r="BL6" s="42">
        <v>0</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c r="BH7" s="42">
        <v>0</v>
      </c>
      <c r="BI7" s="42">
        <v>0</v>
      </c>
      <c r="BJ7" s="42">
        <v>0</v>
      </c>
      <c r="BK7" s="42">
        <v>0</v>
      </c>
      <c r="BL7" s="42">
        <v>0</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0</v>
      </c>
      <c r="Y10" s="42">
        <v>0</v>
      </c>
      <c r="Z10" s="42">
        <v>0</v>
      </c>
      <c r="AA10" s="42">
        <v>0</v>
      </c>
      <c r="AB10" s="42">
        <v>0</v>
      </c>
      <c r="AC10" s="42">
        <v>0</v>
      </c>
      <c r="AD10" s="42">
        <v>0</v>
      </c>
      <c r="AE10" s="42">
        <v>0</v>
      </c>
      <c r="AF10" s="42">
        <v>0</v>
      </c>
      <c r="AG10" s="42">
        <v>0</v>
      </c>
      <c r="AH10" s="42">
        <v>0</v>
      </c>
      <c r="AI10" s="42">
        <v>0</v>
      </c>
      <c r="AJ10" s="42">
        <v>0</v>
      </c>
      <c r="AK10" s="42">
        <v>0</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0</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0</v>
      </c>
      <c r="AE11" s="42">
        <v>0</v>
      </c>
      <c r="AF11" s="42">
        <v>0</v>
      </c>
      <c r="AG11" s="42">
        <v>0</v>
      </c>
      <c r="AH11" s="42">
        <v>0</v>
      </c>
      <c r="AI11" s="42">
        <v>0</v>
      </c>
      <c r="AJ11" s="42">
        <v>0</v>
      </c>
      <c r="AK11" s="42">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c r="BH11" s="42">
        <v>0</v>
      </c>
      <c r="BI11" s="42">
        <v>0</v>
      </c>
      <c r="BJ11" s="42">
        <v>0</v>
      </c>
      <c r="BK11" s="42">
        <v>0</v>
      </c>
      <c r="BL11" s="42">
        <v>0</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0</v>
      </c>
      <c r="AB12" s="42">
        <v>0</v>
      </c>
      <c r="AC12" s="42">
        <v>0</v>
      </c>
      <c r="AD12" s="42">
        <v>0</v>
      </c>
      <c r="AE12" s="42">
        <v>0</v>
      </c>
      <c r="AF12" s="42">
        <v>0</v>
      </c>
      <c r="AG12" s="42">
        <v>0</v>
      </c>
      <c r="AH12" s="42">
        <v>0</v>
      </c>
      <c r="AI12" s="42">
        <v>0</v>
      </c>
      <c r="AJ12" s="42">
        <v>0</v>
      </c>
      <c r="AK12" s="42">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0</v>
      </c>
      <c r="AY14" s="42">
        <v>0</v>
      </c>
      <c r="AZ14" s="42">
        <v>0</v>
      </c>
      <c r="BA14" s="42">
        <v>0</v>
      </c>
      <c r="BB14" s="42">
        <v>0</v>
      </c>
      <c r="BC14" s="42">
        <v>0</v>
      </c>
      <c r="BD14" s="42">
        <v>0</v>
      </c>
      <c r="BE14" s="42">
        <v>0</v>
      </c>
      <c r="BF14" s="42">
        <v>0</v>
      </c>
      <c r="BG14" s="42">
        <v>0</v>
      </c>
      <c r="BH14" s="42">
        <v>0</v>
      </c>
      <c r="BI14" s="42">
        <v>0</v>
      </c>
      <c r="BJ14" s="42">
        <v>0</v>
      </c>
      <c r="BK14" s="42">
        <v>0</v>
      </c>
      <c r="BL14" s="42">
        <v>0</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0</v>
      </c>
      <c r="BI16" s="42">
        <v>0</v>
      </c>
      <c r="BJ16" s="42">
        <v>0</v>
      </c>
      <c r="BK16" s="42">
        <v>0</v>
      </c>
      <c r="BL16" s="42">
        <v>0</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AZ17" s="42">
        <v>0</v>
      </c>
      <c r="BA17" s="42">
        <v>0</v>
      </c>
      <c r="BB17" s="42">
        <v>0</v>
      </c>
      <c r="BC17" s="42">
        <v>0</v>
      </c>
      <c r="BD17" s="42">
        <v>0</v>
      </c>
      <c r="BE17" s="42">
        <v>0</v>
      </c>
      <c r="BF17" s="42">
        <v>0</v>
      </c>
      <c r="BG17" s="42">
        <v>0</v>
      </c>
      <c r="BH17" s="42">
        <v>0</v>
      </c>
      <c r="BI17" s="42">
        <v>0</v>
      </c>
      <c r="BJ17" s="42">
        <v>0</v>
      </c>
      <c r="BK17" s="42">
        <v>0</v>
      </c>
      <c r="BL17" s="42">
        <v>0</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0</v>
      </c>
      <c r="BK18" s="42">
        <v>0</v>
      </c>
      <c r="BL18" s="42">
        <v>0</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0</v>
      </c>
      <c r="W20" s="42">
        <v>0</v>
      </c>
      <c r="X20" s="42">
        <v>0</v>
      </c>
      <c r="Y20" s="42">
        <v>0</v>
      </c>
      <c r="Z20" s="42">
        <v>0</v>
      </c>
      <c r="AA20" s="42">
        <v>0</v>
      </c>
      <c r="AB20" s="42">
        <v>0</v>
      </c>
      <c r="AC20" s="42">
        <v>0</v>
      </c>
      <c r="AD20" s="42">
        <v>0</v>
      </c>
      <c r="AE20" s="42">
        <v>0</v>
      </c>
      <c r="AF20" s="42">
        <v>0</v>
      </c>
      <c r="AG20" s="42">
        <v>0</v>
      </c>
      <c r="AH20" s="42">
        <v>0</v>
      </c>
      <c r="AI20" s="42">
        <v>0</v>
      </c>
      <c r="AJ20" s="42">
        <v>0</v>
      </c>
      <c r="AK20" s="42">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c r="BH20" s="42">
        <v>0</v>
      </c>
      <c r="BI20" s="42">
        <v>0</v>
      </c>
      <c r="BJ20" s="42">
        <v>0</v>
      </c>
      <c r="BK20" s="42">
        <v>0</v>
      </c>
      <c r="BL20" s="42">
        <v>0</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0</v>
      </c>
      <c r="BA23" s="42">
        <v>0</v>
      </c>
      <c r="BB23" s="42">
        <v>0</v>
      </c>
      <c r="BC23" s="42">
        <v>0</v>
      </c>
      <c r="BD23" s="42">
        <v>0</v>
      </c>
      <c r="BE23" s="42">
        <v>0</v>
      </c>
      <c r="BF23" s="42">
        <v>0</v>
      </c>
      <c r="BG23" s="42">
        <v>0</v>
      </c>
      <c r="BH23" s="42">
        <v>0</v>
      </c>
      <c r="BI23" s="42">
        <v>0</v>
      </c>
      <c r="BJ23" s="42">
        <v>0</v>
      </c>
      <c r="BK23" s="42">
        <v>0</v>
      </c>
      <c r="BL23" s="42">
        <v>0</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42">
        <v>0</v>
      </c>
      <c r="AG24" s="42">
        <v>0</v>
      </c>
      <c r="AH24" s="42">
        <v>0</v>
      </c>
      <c r="AI24" s="42">
        <v>0</v>
      </c>
      <c r="AJ24" s="42">
        <v>0</v>
      </c>
      <c r="AK24" s="42">
        <v>0</v>
      </c>
      <c r="AL24" s="42">
        <v>0</v>
      </c>
      <c r="AM24" s="42">
        <v>0</v>
      </c>
      <c r="AN24" s="42">
        <v>0</v>
      </c>
      <c r="AO24" s="42">
        <v>0</v>
      </c>
      <c r="AP24" s="42">
        <v>0</v>
      </c>
      <c r="AQ24" s="42">
        <v>0</v>
      </c>
      <c r="AR24" s="42">
        <v>0</v>
      </c>
      <c r="AS24" s="42">
        <v>0</v>
      </c>
      <c r="AT24" s="42">
        <v>0</v>
      </c>
      <c r="AU24" s="42">
        <v>0</v>
      </c>
      <c r="AV24" s="42">
        <v>0</v>
      </c>
      <c r="AW24" s="42">
        <v>0</v>
      </c>
      <c r="AX24" s="42">
        <v>0</v>
      </c>
      <c r="AY24" s="42">
        <v>0</v>
      </c>
      <c r="AZ24" s="42">
        <v>0</v>
      </c>
      <c r="BA24" s="42">
        <v>0</v>
      </c>
      <c r="BB24" s="42">
        <v>0</v>
      </c>
      <c r="BC24" s="42">
        <v>0</v>
      </c>
      <c r="BD24" s="42">
        <v>0</v>
      </c>
      <c r="BE24" s="42">
        <v>0</v>
      </c>
      <c r="BF24" s="42">
        <v>0</v>
      </c>
      <c r="BG24" s="42">
        <v>0</v>
      </c>
      <c r="BH24" s="42">
        <v>0</v>
      </c>
      <c r="BI24" s="42">
        <v>0</v>
      </c>
      <c r="BJ24" s="42">
        <v>0</v>
      </c>
      <c r="BK24" s="42">
        <v>0</v>
      </c>
      <c r="BL24" s="42">
        <v>0</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c r="BH25" s="42">
        <v>0</v>
      </c>
      <c r="BI25" s="42">
        <v>0</v>
      </c>
      <c r="BJ25" s="42">
        <v>0</v>
      </c>
      <c r="BK25" s="42">
        <v>0</v>
      </c>
      <c r="BL25" s="42">
        <v>0</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c r="BH26" s="42">
        <v>0</v>
      </c>
      <c r="BI26" s="42">
        <v>0</v>
      </c>
      <c r="BJ26" s="42">
        <v>0</v>
      </c>
      <c r="BK26" s="42">
        <v>0</v>
      </c>
      <c r="BL26" s="42">
        <v>0</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0</v>
      </c>
      <c r="W27" s="42">
        <v>0</v>
      </c>
      <c r="X27" s="42">
        <v>0</v>
      </c>
      <c r="Y27" s="42">
        <v>0</v>
      </c>
      <c r="Z27" s="42">
        <v>0</v>
      </c>
      <c r="AA27" s="42">
        <v>0</v>
      </c>
      <c r="AB27" s="42">
        <v>0</v>
      </c>
      <c r="AC27" s="42">
        <v>0</v>
      </c>
      <c r="AD27" s="42">
        <v>0</v>
      </c>
      <c r="AE27" s="42">
        <v>0</v>
      </c>
      <c r="AF27" s="42">
        <v>0</v>
      </c>
      <c r="AG27" s="42">
        <v>0</v>
      </c>
      <c r="AH27" s="42">
        <v>0</v>
      </c>
      <c r="AI27" s="42">
        <v>0</v>
      </c>
      <c r="AJ27" s="42">
        <v>0</v>
      </c>
      <c r="AK27" s="42">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c r="BH27" s="42">
        <v>0</v>
      </c>
      <c r="BI27" s="42">
        <v>0</v>
      </c>
      <c r="BJ27" s="42">
        <v>0</v>
      </c>
      <c r="BK27" s="42">
        <v>0</v>
      </c>
      <c r="BL27" s="42">
        <v>0</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0</v>
      </c>
      <c r="AW28" s="42">
        <v>0</v>
      </c>
      <c r="AX28" s="42">
        <v>0</v>
      </c>
      <c r="AY28" s="42">
        <v>0</v>
      </c>
      <c r="AZ28" s="42">
        <v>0</v>
      </c>
      <c r="BA28" s="42">
        <v>0</v>
      </c>
      <c r="BB28" s="42">
        <v>0</v>
      </c>
      <c r="BC28" s="42">
        <v>0</v>
      </c>
      <c r="BD28" s="42">
        <v>0</v>
      </c>
      <c r="BE28" s="42">
        <v>0</v>
      </c>
      <c r="BF28" s="42">
        <v>0</v>
      </c>
      <c r="BG28" s="42">
        <v>0</v>
      </c>
      <c r="BH28" s="42">
        <v>0</v>
      </c>
      <c r="BI28" s="42">
        <v>0</v>
      </c>
      <c r="BJ28" s="42">
        <v>0</v>
      </c>
      <c r="BK28" s="42">
        <v>0</v>
      </c>
      <c r="BL28" s="42">
        <v>0</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c r="BH30" s="42">
        <v>0</v>
      </c>
      <c r="BI30" s="42">
        <v>0</v>
      </c>
      <c r="BJ30" s="42">
        <v>0</v>
      </c>
      <c r="BK30" s="42">
        <v>0</v>
      </c>
      <c r="BL30" s="42">
        <v>0</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v>
      </c>
      <c r="Y31" s="42">
        <v>0</v>
      </c>
      <c r="Z31" s="42">
        <v>0</v>
      </c>
      <c r="AA31" s="42">
        <v>0</v>
      </c>
      <c r="AB31" s="42">
        <v>0</v>
      </c>
      <c r="AC31" s="42">
        <v>0</v>
      </c>
      <c r="AD31" s="42">
        <v>0</v>
      </c>
      <c r="AE31" s="42">
        <v>0</v>
      </c>
      <c r="AF31" s="42">
        <v>0</v>
      </c>
      <c r="AG31" s="42">
        <v>0</v>
      </c>
      <c r="AH31" s="42">
        <v>0</v>
      </c>
      <c r="AI31" s="42">
        <v>0</v>
      </c>
      <c r="AJ31" s="42">
        <v>0</v>
      </c>
      <c r="AK31" s="42">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c r="BH31" s="42">
        <v>0</v>
      </c>
      <c r="BI31" s="42">
        <v>0</v>
      </c>
      <c r="BJ31" s="42">
        <v>0</v>
      </c>
      <c r="BK31" s="42">
        <v>0</v>
      </c>
      <c r="BL31" s="42">
        <v>0</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v>
      </c>
      <c r="Y32" s="42">
        <v>0</v>
      </c>
      <c r="Z32" s="42">
        <v>0</v>
      </c>
      <c r="AA32" s="42">
        <v>0</v>
      </c>
      <c r="AB32" s="42">
        <v>0</v>
      </c>
      <c r="AC32" s="42">
        <v>0</v>
      </c>
      <c r="AD32" s="42">
        <v>0</v>
      </c>
      <c r="AE32" s="42">
        <v>0</v>
      </c>
      <c r="AF32" s="42">
        <v>0</v>
      </c>
      <c r="AG32" s="42">
        <v>0</v>
      </c>
      <c r="AH32" s="42">
        <v>0</v>
      </c>
      <c r="AI32" s="42">
        <v>0</v>
      </c>
      <c r="AJ32" s="42">
        <v>0</v>
      </c>
      <c r="AK32" s="42">
        <v>0</v>
      </c>
      <c r="AL32" s="42">
        <v>0</v>
      </c>
      <c r="AM32" s="42">
        <v>0</v>
      </c>
      <c r="AN32" s="42">
        <v>0</v>
      </c>
      <c r="AO32" s="42">
        <v>0</v>
      </c>
      <c r="AP32" s="42">
        <v>0</v>
      </c>
      <c r="AQ32" s="42">
        <v>0</v>
      </c>
      <c r="AR32" s="42">
        <v>0</v>
      </c>
      <c r="AS32" s="42">
        <v>0</v>
      </c>
      <c r="AT32" s="42">
        <v>0</v>
      </c>
      <c r="AU32" s="42">
        <v>0</v>
      </c>
      <c r="AV32" s="42">
        <v>0</v>
      </c>
      <c r="AW32" s="42">
        <v>0</v>
      </c>
      <c r="AX32" s="42">
        <v>0</v>
      </c>
      <c r="AY32" s="42">
        <v>0</v>
      </c>
      <c r="AZ32" s="42">
        <v>0</v>
      </c>
      <c r="BA32" s="42">
        <v>0</v>
      </c>
      <c r="BB32" s="42">
        <v>0</v>
      </c>
      <c r="BC32" s="42">
        <v>0</v>
      </c>
      <c r="BD32" s="42">
        <v>0</v>
      </c>
      <c r="BE32" s="42">
        <v>0</v>
      </c>
      <c r="BF32" s="42">
        <v>0</v>
      </c>
      <c r="BG32" s="42">
        <v>0</v>
      </c>
      <c r="BH32" s="42">
        <v>0</v>
      </c>
      <c r="BI32" s="42">
        <v>0</v>
      </c>
      <c r="BJ32" s="42">
        <v>0</v>
      </c>
      <c r="BK32" s="42">
        <v>0</v>
      </c>
      <c r="BL32" s="42">
        <v>0</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0</v>
      </c>
      <c r="Y33" s="42">
        <v>0</v>
      </c>
      <c r="Z33" s="42">
        <v>0</v>
      </c>
      <c r="AA33" s="42">
        <v>0</v>
      </c>
      <c r="AB33" s="42">
        <v>0</v>
      </c>
      <c r="AC33" s="42">
        <v>0</v>
      </c>
      <c r="AD33" s="42">
        <v>0</v>
      </c>
      <c r="AE33" s="42">
        <v>0</v>
      </c>
      <c r="AF33" s="42">
        <v>0</v>
      </c>
      <c r="AG33" s="42">
        <v>0</v>
      </c>
      <c r="AH33" s="42">
        <v>0</v>
      </c>
      <c r="AI33" s="42">
        <v>0</v>
      </c>
      <c r="AJ33" s="42">
        <v>0</v>
      </c>
      <c r="AK33" s="42">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c r="BH33" s="42">
        <v>0</v>
      </c>
      <c r="BI33" s="42">
        <v>0</v>
      </c>
      <c r="BJ33" s="42">
        <v>0</v>
      </c>
      <c r="BK33" s="42">
        <v>0</v>
      </c>
      <c r="BL33" s="42">
        <v>0</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0</v>
      </c>
      <c r="W34" s="42">
        <v>0</v>
      </c>
      <c r="X34" s="42">
        <v>0</v>
      </c>
      <c r="Y34" s="42">
        <v>0</v>
      </c>
      <c r="Z34" s="42">
        <v>0</v>
      </c>
      <c r="AA34" s="42">
        <v>0</v>
      </c>
      <c r="AB34" s="42">
        <v>0</v>
      </c>
      <c r="AC34" s="42">
        <v>0</v>
      </c>
      <c r="AD34" s="42">
        <v>0</v>
      </c>
      <c r="AE34" s="42">
        <v>0</v>
      </c>
      <c r="AF34" s="42">
        <v>0</v>
      </c>
      <c r="AG34" s="42">
        <v>0</v>
      </c>
      <c r="AH34" s="42">
        <v>0</v>
      </c>
      <c r="AI34" s="42">
        <v>0</v>
      </c>
      <c r="AJ34" s="42">
        <v>0</v>
      </c>
      <c r="AK34" s="42">
        <v>0</v>
      </c>
      <c r="AL34" s="42">
        <v>0</v>
      </c>
      <c r="AM34" s="42">
        <v>0</v>
      </c>
      <c r="AN34" s="42">
        <v>0</v>
      </c>
      <c r="AO34" s="42">
        <v>0</v>
      </c>
      <c r="AP34" s="42">
        <v>0</v>
      </c>
      <c r="AQ34" s="42">
        <v>0</v>
      </c>
      <c r="AR34" s="42">
        <v>0</v>
      </c>
      <c r="AS34" s="42">
        <v>0</v>
      </c>
      <c r="AT34" s="42">
        <v>0</v>
      </c>
      <c r="AU34" s="42">
        <v>0</v>
      </c>
      <c r="AV34" s="42">
        <v>0</v>
      </c>
      <c r="AW34" s="42">
        <v>0</v>
      </c>
      <c r="AX34" s="42">
        <v>0</v>
      </c>
      <c r="AY34" s="42">
        <v>0</v>
      </c>
      <c r="AZ34" s="42">
        <v>0</v>
      </c>
      <c r="BA34" s="42">
        <v>0</v>
      </c>
      <c r="BB34" s="42">
        <v>0</v>
      </c>
      <c r="BC34" s="42">
        <v>0</v>
      </c>
      <c r="BD34" s="42">
        <v>0</v>
      </c>
      <c r="BE34" s="42">
        <v>0</v>
      </c>
      <c r="BF34" s="42">
        <v>0</v>
      </c>
      <c r="BG34" s="42">
        <v>0</v>
      </c>
      <c r="BH34" s="42">
        <v>0</v>
      </c>
      <c r="BI34" s="42">
        <v>0</v>
      </c>
      <c r="BJ34" s="42">
        <v>0</v>
      </c>
      <c r="BK34" s="42">
        <v>0</v>
      </c>
      <c r="BL34" s="42">
        <v>0</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c r="BH35" s="42">
        <v>0</v>
      </c>
      <c r="BI35" s="42">
        <v>0</v>
      </c>
      <c r="BJ35" s="42">
        <v>0</v>
      </c>
      <c r="BK35" s="42">
        <v>0</v>
      </c>
      <c r="BL35" s="42">
        <v>0</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0</v>
      </c>
      <c r="AR38" s="42">
        <v>0</v>
      </c>
      <c r="AS38" s="42">
        <v>0</v>
      </c>
      <c r="AT38" s="42">
        <v>0</v>
      </c>
      <c r="AU38" s="42">
        <v>0</v>
      </c>
      <c r="AV38" s="42">
        <v>0</v>
      </c>
      <c r="AW38" s="42">
        <v>0</v>
      </c>
      <c r="AX38" s="42">
        <v>0</v>
      </c>
      <c r="AY38" s="42">
        <v>0</v>
      </c>
      <c r="AZ38" s="42">
        <v>0</v>
      </c>
      <c r="BA38" s="42">
        <v>0</v>
      </c>
      <c r="BB38" s="42">
        <v>0</v>
      </c>
      <c r="BC38" s="42">
        <v>0</v>
      </c>
      <c r="BD38" s="42">
        <v>0</v>
      </c>
      <c r="BE38" s="42">
        <v>0</v>
      </c>
      <c r="BF38" s="42">
        <v>0</v>
      </c>
      <c r="BG38" s="42">
        <v>0</v>
      </c>
      <c r="BH38" s="42">
        <v>0</v>
      </c>
      <c r="BI38" s="42">
        <v>0</v>
      </c>
      <c r="BJ38" s="42">
        <v>0</v>
      </c>
      <c r="BK38" s="42">
        <v>0</v>
      </c>
      <c r="BL38" s="42">
        <v>0</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v>
      </c>
      <c r="Y39" s="42">
        <v>0</v>
      </c>
      <c r="Z39" s="42">
        <v>0</v>
      </c>
      <c r="AA39" s="42">
        <v>0</v>
      </c>
      <c r="AB39" s="42">
        <v>0</v>
      </c>
      <c r="AC39" s="42">
        <v>0</v>
      </c>
      <c r="AD39" s="42">
        <v>0</v>
      </c>
      <c r="AE39" s="42">
        <v>0</v>
      </c>
      <c r="AF39" s="42">
        <v>0</v>
      </c>
      <c r="AG39" s="42">
        <v>0</v>
      </c>
      <c r="AH39" s="42">
        <v>0</v>
      </c>
      <c r="AI39" s="42">
        <v>0</v>
      </c>
      <c r="AJ39" s="42">
        <v>0</v>
      </c>
      <c r="AK39" s="42">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c r="BH39" s="42">
        <v>0</v>
      </c>
      <c r="BI39" s="42">
        <v>0</v>
      </c>
      <c r="BJ39" s="42">
        <v>0</v>
      </c>
      <c r="BK39" s="42">
        <v>0</v>
      </c>
      <c r="BL39" s="42">
        <v>0</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0</v>
      </c>
      <c r="Y40" s="42">
        <v>0</v>
      </c>
      <c r="Z40" s="42">
        <v>0</v>
      </c>
      <c r="AA40" s="42">
        <v>0</v>
      </c>
      <c r="AB40" s="42">
        <v>0</v>
      </c>
      <c r="AC40" s="42">
        <v>0</v>
      </c>
      <c r="AD40" s="42">
        <v>0</v>
      </c>
      <c r="AE40" s="42">
        <v>0</v>
      </c>
      <c r="AF40" s="42">
        <v>0</v>
      </c>
      <c r="AG40" s="42">
        <v>0</v>
      </c>
      <c r="AH40" s="42">
        <v>0</v>
      </c>
      <c r="AI40" s="42">
        <v>0</v>
      </c>
      <c r="AJ40" s="42">
        <v>0</v>
      </c>
      <c r="AK40" s="42">
        <v>0</v>
      </c>
      <c r="AL40" s="42">
        <v>0</v>
      </c>
      <c r="AM40" s="42">
        <v>0</v>
      </c>
      <c r="AN40" s="42">
        <v>0</v>
      </c>
      <c r="AO40" s="42">
        <v>0</v>
      </c>
      <c r="AP40" s="42">
        <v>0</v>
      </c>
      <c r="AQ40" s="42">
        <v>0</v>
      </c>
      <c r="AR40" s="42">
        <v>0</v>
      </c>
      <c r="AS40" s="42">
        <v>0</v>
      </c>
      <c r="AT40" s="42">
        <v>0</v>
      </c>
      <c r="AU40" s="42">
        <v>0</v>
      </c>
      <c r="AV40" s="42">
        <v>0</v>
      </c>
      <c r="AW40" s="42">
        <v>0</v>
      </c>
      <c r="AX40" s="42">
        <v>0</v>
      </c>
      <c r="AY40" s="42">
        <v>0</v>
      </c>
      <c r="AZ40" s="42">
        <v>0</v>
      </c>
      <c r="BA40" s="42">
        <v>0</v>
      </c>
      <c r="BB40" s="42">
        <v>0</v>
      </c>
      <c r="BC40" s="42">
        <v>0</v>
      </c>
      <c r="BD40" s="42">
        <v>0</v>
      </c>
      <c r="BE40" s="42">
        <v>0</v>
      </c>
      <c r="BF40" s="42">
        <v>0</v>
      </c>
      <c r="BG40" s="42">
        <v>0</v>
      </c>
      <c r="BH40" s="42">
        <v>0</v>
      </c>
      <c r="BI40" s="42">
        <v>0</v>
      </c>
      <c r="BJ40" s="42">
        <v>0</v>
      </c>
      <c r="BK40" s="42">
        <v>0</v>
      </c>
      <c r="BL40" s="42">
        <v>0</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0</v>
      </c>
      <c r="AJ41" s="42">
        <v>0</v>
      </c>
      <c r="AK41" s="42">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c r="BH44" s="42">
        <v>0</v>
      </c>
      <c r="BI44" s="42">
        <v>0</v>
      </c>
      <c r="BJ44" s="42">
        <v>0</v>
      </c>
      <c r="BK44" s="42">
        <v>0</v>
      </c>
      <c r="BL44" s="42">
        <v>0</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0</v>
      </c>
      <c r="Y45" s="42">
        <v>0</v>
      </c>
      <c r="Z45" s="42">
        <v>0</v>
      </c>
      <c r="AA45" s="42">
        <v>0</v>
      </c>
      <c r="AB45" s="42">
        <v>0</v>
      </c>
      <c r="AC45" s="42">
        <v>0</v>
      </c>
      <c r="AD45" s="42">
        <v>0</v>
      </c>
      <c r="AE45" s="42">
        <v>0</v>
      </c>
      <c r="AF45" s="42">
        <v>0</v>
      </c>
      <c r="AG45" s="42">
        <v>0</v>
      </c>
      <c r="AH45" s="42">
        <v>0</v>
      </c>
      <c r="AI45" s="42">
        <v>0</v>
      </c>
      <c r="AJ45" s="42">
        <v>0</v>
      </c>
      <c r="AK45" s="42">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c r="BH45" s="42">
        <v>0</v>
      </c>
      <c r="BI45" s="42">
        <v>0</v>
      </c>
      <c r="BJ45" s="42">
        <v>0</v>
      </c>
      <c r="BK45" s="42">
        <v>0</v>
      </c>
      <c r="BL45" s="42">
        <v>0</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0</v>
      </c>
      <c r="AM46" s="42">
        <v>0</v>
      </c>
      <c r="AN46" s="42">
        <v>0</v>
      </c>
      <c r="AO46" s="42">
        <v>0</v>
      </c>
      <c r="AP46" s="42">
        <v>0</v>
      </c>
      <c r="AQ46" s="42">
        <v>0</v>
      </c>
      <c r="AR46" s="42">
        <v>0</v>
      </c>
      <c r="AS46" s="42">
        <v>0</v>
      </c>
      <c r="AT46" s="42">
        <v>0</v>
      </c>
      <c r="AU46" s="42">
        <v>0</v>
      </c>
      <c r="AV46" s="42">
        <v>0</v>
      </c>
      <c r="AW46" s="42">
        <v>0</v>
      </c>
      <c r="AX46" s="42">
        <v>0</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0</v>
      </c>
      <c r="Y47" s="42">
        <v>0</v>
      </c>
      <c r="Z47" s="42">
        <v>0</v>
      </c>
      <c r="AA47" s="42">
        <v>0</v>
      </c>
      <c r="AB47" s="42">
        <v>0</v>
      </c>
      <c r="AC47" s="42">
        <v>0</v>
      </c>
      <c r="AD47" s="42">
        <v>0</v>
      </c>
      <c r="AE47" s="42">
        <v>0</v>
      </c>
      <c r="AF47" s="42">
        <v>0</v>
      </c>
      <c r="AG47" s="42">
        <v>0</v>
      </c>
      <c r="AH47" s="42">
        <v>0</v>
      </c>
      <c r="AI47" s="42">
        <v>0</v>
      </c>
      <c r="AJ47" s="42">
        <v>0</v>
      </c>
      <c r="AK47" s="42">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c r="BH47" s="42">
        <v>0</v>
      </c>
      <c r="BI47" s="42">
        <v>0</v>
      </c>
      <c r="BJ47" s="42">
        <v>0</v>
      </c>
      <c r="BK47" s="42">
        <v>0</v>
      </c>
      <c r="BL47" s="42">
        <v>0</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0</v>
      </c>
      <c r="W48" s="42">
        <v>0</v>
      </c>
      <c r="X48" s="42">
        <v>0</v>
      </c>
      <c r="Y48" s="42">
        <v>0</v>
      </c>
      <c r="Z48" s="42">
        <v>0</v>
      </c>
      <c r="AA48" s="42">
        <v>0</v>
      </c>
      <c r="AB48" s="42">
        <v>0</v>
      </c>
      <c r="AC48" s="42">
        <v>0</v>
      </c>
      <c r="AD48" s="42">
        <v>0</v>
      </c>
      <c r="AE48" s="42">
        <v>0</v>
      </c>
      <c r="AF48" s="42">
        <v>0</v>
      </c>
      <c r="AG48" s="42">
        <v>0</v>
      </c>
      <c r="AH48" s="42">
        <v>0</v>
      </c>
      <c r="AI48" s="42">
        <v>0</v>
      </c>
      <c r="AJ48" s="42">
        <v>0</v>
      </c>
      <c r="AK48" s="42">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c r="BH48" s="42">
        <v>0</v>
      </c>
      <c r="BI48" s="42">
        <v>0</v>
      </c>
      <c r="BJ48" s="42">
        <v>0</v>
      </c>
      <c r="BK48" s="42">
        <v>0</v>
      </c>
      <c r="BL48" s="42">
        <v>0</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0</v>
      </c>
      <c r="BC49" s="42">
        <v>0</v>
      </c>
      <c r="BD49" s="42">
        <v>0</v>
      </c>
      <c r="BE49" s="42">
        <v>0</v>
      </c>
      <c r="BF49" s="42">
        <v>0</v>
      </c>
      <c r="BG49" s="42">
        <v>0</v>
      </c>
      <c r="BH49" s="42">
        <v>0</v>
      </c>
      <c r="BI49" s="42">
        <v>0</v>
      </c>
      <c r="BJ49" s="42">
        <v>0</v>
      </c>
      <c r="BK49" s="42">
        <v>0</v>
      </c>
      <c r="BL49" s="42">
        <v>0</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c r="BH51" s="42">
        <v>0</v>
      </c>
      <c r="BI51" s="42">
        <v>0</v>
      </c>
      <c r="BJ51" s="42">
        <v>0</v>
      </c>
      <c r="BK51" s="42">
        <v>0</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2">
        <v>0</v>
      </c>
      <c r="AT53" s="42">
        <v>0</v>
      </c>
      <c r="AU53" s="42">
        <v>0</v>
      </c>
      <c r="AV53" s="42">
        <v>0</v>
      </c>
      <c r="AW53" s="42">
        <v>0</v>
      </c>
      <c r="AX53" s="42">
        <v>0</v>
      </c>
      <c r="AY53" s="42">
        <v>0</v>
      </c>
      <c r="AZ53" s="42">
        <v>0</v>
      </c>
      <c r="BA53" s="42">
        <v>0</v>
      </c>
      <c r="BB53" s="42">
        <v>0</v>
      </c>
      <c r="BC53" s="42">
        <v>0</v>
      </c>
      <c r="BD53" s="42">
        <v>0</v>
      </c>
      <c r="BE53" s="42">
        <v>0</v>
      </c>
      <c r="BF53" s="42">
        <v>0</v>
      </c>
      <c r="BG53" s="42">
        <v>0</v>
      </c>
      <c r="BH53" s="42">
        <v>0</v>
      </c>
      <c r="BI53" s="42">
        <v>0</v>
      </c>
      <c r="BJ53" s="42">
        <v>0</v>
      </c>
      <c r="BK53" s="42">
        <v>0</v>
      </c>
      <c r="BL53" s="42">
        <v>0</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c r="BH54" s="42">
        <v>0</v>
      </c>
      <c r="BI54" s="42">
        <v>0</v>
      </c>
      <c r="BJ54" s="42">
        <v>0</v>
      </c>
      <c r="BK54" s="42">
        <v>0</v>
      </c>
      <c r="BL54" s="42">
        <v>0</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c r="BH56" s="42">
        <v>0</v>
      </c>
      <c r="BI56" s="42">
        <v>0</v>
      </c>
      <c r="BJ56" s="42">
        <v>0</v>
      </c>
      <c r="BK56" s="42">
        <v>0</v>
      </c>
      <c r="BL56" s="42">
        <v>0</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c r="BH58" s="42">
        <v>0</v>
      </c>
      <c r="BI58" s="42">
        <v>0</v>
      </c>
      <c r="BJ58" s="42">
        <v>0</v>
      </c>
      <c r="BK58" s="42">
        <v>0</v>
      </c>
      <c r="BL58" s="42">
        <v>0</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0</v>
      </c>
      <c r="BB59" s="42">
        <v>0</v>
      </c>
      <c r="BC59" s="42">
        <v>0</v>
      </c>
      <c r="BD59" s="42">
        <v>0</v>
      </c>
      <c r="BE59" s="42">
        <v>0</v>
      </c>
      <c r="BF59" s="42">
        <v>0</v>
      </c>
      <c r="BG59" s="42">
        <v>0</v>
      </c>
      <c r="BH59" s="42">
        <v>0</v>
      </c>
      <c r="BI59" s="42">
        <v>0</v>
      </c>
      <c r="BJ59" s="42">
        <v>0</v>
      </c>
      <c r="BK59" s="42">
        <v>0</v>
      </c>
      <c r="BL59" s="42">
        <v>0</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v>
      </c>
      <c r="AL60" s="42">
        <v>0</v>
      </c>
      <c r="AM60" s="42">
        <v>0</v>
      </c>
      <c r="AN60" s="42">
        <v>0</v>
      </c>
      <c r="AO60" s="42">
        <v>0</v>
      </c>
      <c r="AP60" s="42">
        <v>0</v>
      </c>
      <c r="AQ60" s="42">
        <v>0</v>
      </c>
      <c r="AR60" s="42">
        <v>0</v>
      </c>
      <c r="AS60" s="42">
        <v>0</v>
      </c>
      <c r="AT60" s="42">
        <v>0</v>
      </c>
      <c r="AU60" s="42">
        <v>0</v>
      </c>
      <c r="AV60" s="42">
        <v>0</v>
      </c>
      <c r="AW60" s="42">
        <v>0</v>
      </c>
      <c r="AX60" s="42">
        <v>0</v>
      </c>
      <c r="AY60" s="42">
        <v>0</v>
      </c>
      <c r="AZ60" s="42">
        <v>0</v>
      </c>
      <c r="BA60" s="42">
        <v>0</v>
      </c>
      <c r="BB60" s="42">
        <v>0</v>
      </c>
      <c r="BC60" s="42">
        <v>0</v>
      </c>
      <c r="BD60" s="42">
        <v>0</v>
      </c>
      <c r="BE60" s="42">
        <v>0</v>
      </c>
      <c r="BF60" s="42">
        <v>0</v>
      </c>
      <c r="BG60" s="42">
        <v>0</v>
      </c>
      <c r="BH60" s="42">
        <v>0</v>
      </c>
      <c r="BI60" s="42">
        <v>0</v>
      </c>
      <c r="BJ60" s="42">
        <v>0</v>
      </c>
      <c r="BK60" s="42">
        <v>0</v>
      </c>
      <c r="BL60" s="42">
        <v>0</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0</v>
      </c>
      <c r="BC61" s="42">
        <v>0</v>
      </c>
      <c r="BD61" s="42">
        <v>0</v>
      </c>
      <c r="BE61" s="42">
        <v>0</v>
      </c>
      <c r="BF61" s="42">
        <v>0</v>
      </c>
      <c r="BG61" s="42">
        <v>0</v>
      </c>
      <c r="BH61" s="42">
        <v>0</v>
      </c>
      <c r="BI61" s="42">
        <v>0</v>
      </c>
      <c r="BJ61" s="42">
        <v>0</v>
      </c>
      <c r="BK61" s="42">
        <v>0</v>
      </c>
      <c r="BL61" s="42">
        <v>0</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c r="BH63" s="42">
        <v>0</v>
      </c>
      <c r="BI63" s="42">
        <v>0</v>
      </c>
      <c r="BJ63" s="42">
        <v>0</v>
      </c>
      <c r="BK63" s="42">
        <v>0</v>
      </c>
      <c r="BL63" s="42">
        <v>0</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0</v>
      </c>
      <c r="BJ65" s="42">
        <v>0</v>
      </c>
      <c r="BK65" s="42">
        <v>0</v>
      </c>
      <c r="BL65" s="42">
        <v>0</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0</v>
      </c>
      <c r="Y68" s="42">
        <v>0</v>
      </c>
      <c r="Z68" s="42">
        <v>0</v>
      </c>
      <c r="AA68" s="42">
        <v>0</v>
      </c>
      <c r="AB68" s="42">
        <v>0</v>
      </c>
      <c r="AC68" s="42">
        <v>0</v>
      </c>
      <c r="AD68" s="42">
        <v>0</v>
      </c>
      <c r="AE68" s="42">
        <v>0</v>
      </c>
      <c r="AF68" s="42">
        <v>0</v>
      </c>
      <c r="AG68" s="42">
        <v>0</v>
      </c>
      <c r="AH68" s="42">
        <v>0</v>
      </c>
      <c r="AI68" s="42">
        <v>0</v>
      </c>
      <c r="AJ68" s="42">
        <v>0</v>
      </c>
      <c r="AK68" s="42">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c r="BH68" s="42">
        <v>0</v>
      </c>
      <c r="BI68" s="42">
        <v>0</v>
      </c>
      <c r="BJ68" s="42">
        <v>0</v>
      </c>
      <c r="BK68" s="42">
        <v>0</v>
      </c>
      <c r="BL68" s="42">
        <v>0</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0</v>
      </c>
      <c r="W69" s="42">
        <v>0</v>
      </c>
      <c r="X69" s="42">
        <v>0</v>
      </c>
      <c r="Y69" s="42">
        <v>0</v>
      </c>
      <c r="Z69" s="42">
        <v>0</v>
      </c>
      <c r="AA69" s="42">
        <v>0</v>
      </c>
      <c r="AB69" s="42">
        <v>0</v>
      </c>
      <c r="AC69" s="42">
        <v>0</v>
      </c>
      <c r="AD69" s="42">
        <v>0</v>
      </c>
      <c r="AE69" s="42">
        <v>0</v>
      </c>
      <c r="AF69" s="42">
        <v>0</v>
      </c>
      <c r="AG69" s="42">
        <v>0</v>
      </c>
      <c r="AH69" s="42">
        <v>0</v>
      </c>
      <c r="AI69" s="42">
        <v>0</v>
      </c>
      <c r="AJ69" s="42">
        <v>0</v>
      </c>
      <c r="AK69" s="42">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c r="BH69" s="42">
        <v>0</v>
      </c>
      <c r="BI69" s="42">
        <v>0</v>
      </c>
      <c r="BJ69" s="42">
        <v>0</v>
      </c>
      <c r="BK69" s="42">
        <v>0</v>
      </c>
      <c r="BL69" s="42">
        <v>0</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c r="BH70" s="42">
        <v>0</v>
      </c>
      <c r="BI70" s="42">
        <v>0</v>
      </c>
      <c r="BJ70" s="42">
        <v>0</v>
      </c>
      <c r="BK70" s="42">
        <v>0</v>
      </c>
      <c r="BL70" s="42">
        <v>0</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c r="BH72" s="42">
        <v>0</v>
      </c>
      <c r="BI72" s="42">
        <v>0</v>
      </c>
      <c r="BJ72" s="42">
        <v>0</v>
      </c>
      <c r="BK72" s="42">
        <v>0</v>
      </c>
      <c r="BL72" s="42">
        <v>0</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v>
      </c>
      <c r="BK73" s="42">
        <v>0</v>
      </c>
      <c r="BL73" s="42">
        <v>0</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v>
      </c>
      <c r="BH74" s="42">
        <v>0</v>
      </c>
      <c r="BI74" s="42">
        <v>0</v>
      </c>
      <c r="BJ74" s="42">
        <v>0</v>
      </c>
      <c r="BK74" s="42">
        <v>0</v>
      </c>
      <c r="BL74" s="42">
        <v>0</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0</v>
      </c>
      <c r="Y75" s="42">
        <v>0</v>
      </c>
      <c r="Z75" s="42">
        <v>0</v>
      </c>
      <c r="AA75" s="42">
        <v>0</v>
      </c>
      <c r="AB75" s="42">
        <v>0</v>
      </c>
      <c r="AC75" s="42">
        <v>0</v>
      </c>
      <c r="AD75" s="42">
        <v>0</v>
      </c>
      <c r="AE75" s="42">
        <v>0</v>
      </c>
      <c r="AF75" s="42">
        <v>0</v>
      </c>
      <c r="AG75" s="42">
        <v>0</v>
      </c>
      <c r="AH75" s="42">
        <v>0</v>
      </c>
      <c r="AI75" s="42">
        <v>0</v>
      </c>
      <c r="AJ75" s="42">
        <v>0</v>
      </c>
      <c r="AK75" s="42">
        <v>0</v>
      </c>
      <c r="AL75" s="42">
        <v>0</v>
      </c>
      <c r="AM75" s="42">
        <v>0</v>
      </c>
      <c r="AN75" s="42">
        <v>0</v>
      </c>
      <c r="AO75" s="42">
        <v>0</v>
      </c>
      <c r="AP75" s="42">
        <v>0</v>
      </c>
      <c r="AQ75" s="42">
        <v>0</v>
      </c>
      <c r="AR75" s="42">
        <v>0</v>
      </c>
      <c r="AS75" s="42">
        <v>0</v>
      </c>
      <c r="AT75" s="42">
        <v>0</v>
      </c>
      <c r="AU75" s="42">
        <v>0</v>
      </c>
      <c r="AV75" s="42">
        <v>0</v>
      </c>
      <c r="AW75" s="42">
        <v>0</v>
      </c>
      <c r="AX75" s="42">
        <v>0</v>
      </c>
      <c r="AY75" s="42">
        <v>0</v>
      </c>
      <c r="AZ75" s="42">
        <v>0</v>
      </c>
      <c r="BA75" s="42">
        <v>0</v>
      </c>
      <c r="BB75" s="42">
        <v>0</v>
      </c>
      <c r="BC75" s="42">
        <v>0</v>
      </c>
      <c r="BD75" s="42">
        <v>0</v>
      </c>
      <c r="BE75" s="42">
        <v>0</v>
      </c>
      <c r="BF75" s="42">
        <v>0</v>
      </c>
      <c r="BG75" s="42">
        <v>0</v>
      </c>
      <c r="BH75" s="42">
        <v>0</v>
      </c>
      <c r="BI75" s="42">
        <v>0</v>
      </c>
      <c r="BJ75" s="42">
        <v>0</v>
      </c>
      <c r="BK75" s="42">
        <v>0</v>
      </c>
      <c r="BL75" s="42">
        <v>0</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c r="BH76" s="42">
        <v>0</v>
      </c>
      <c r="BI76" s="42">
        <v>0</v>
      </c>
      <c r="BJ76" s="42">
        <v>0</v>
      </c>
      <c r="BK76" s="42">
        <v>0</v>
      </c>
      <c r="BL76" s="42">
        <v>0</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c r="BH77" s="42">
        <v>0</v>
      </c>
      <c r="BI77" s="42">
        <v>0</v>
      </c>
      <c r="BJ77" s="42">
        <v>0</v>
      </c>
      <c r="BK77" s="42">
        <v>0</v>
      </c>
      <c r="BL77" s="42">
        <v>0</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c r="BH79" s="42">
        <v>0</v>
      </c>
      <c r="BI79" s="42">
        <v>0</v>
      </c>
      <c r="BJ79" s="42">
        <v>0</v>
      </c>
      <c r="BK79" s="42">
        <v>0</v>
      </c>
      <c r="BL79" s="42">
        <v>0</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v>
      </c>
      <c r="Y80" s="42">
        <v>0</v>
      </c>
      <c r="Z80" s="42">
        <v>0</v>
      </c>
      <c r="AA80" s="42">
        <v>0</v>
      </c>
      <c r="AB80" s="42">
        <v>0</v>
      </c>
      <c r="AC80" s="42">
        <v>0</v>
      </c>
      <c r="AD80" s="42">
        <v>0</v>
      </c>
      <c r="AE80" s="42">
        <v>0</v>
      </c>
      <c r="AF80" s="42">
        <v>0</v>
      </c>
      <c r="AG80" s="42">
        <v>0</v>
      </c>
      <c r="AH80" s="42">
        <v>0</v>
      </c>
      <c r="AI80" s="42">
        <v>0</v>
      </c>
      <c r="AJ80" s="42">
        <v>0</v>
      </c>
      <c r="AK80" s="42">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c r="BH80" s="42">
        <v>0</v>
      </c>
      <c r="BI80" s="42">
        <v>0</v>
      </c>
      <c r="BJ80" s="42">
        <v>0</v>
      </c>
      <c r="BK80" s="42">
        <v>0</v>
      </c>
      <c r="BL80" s="42">
        <v>0</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v>
      </c>
      <c r="Y81" s="42">
        <v>0</v>
      </c>
      <c r="Z81" s="42">
        <v>0</v>
      </c>
      <c r="AA81" s="42">
        <v>0</v>
      </c>
      <c r="AB81" s="42">
        <v>0</v>
      </c>
      <c r="AC81" s="42">
        <v>0</v>
      </c>
      <c r="AD81" s="42">
        <v>0</v>
      </c>
      <c r="AE81" s="42">
        <v>0</v>
      </c>
      <c r="AF81" s="42">
        <v>0</v>
      </c>
      <c r="AG81" s="42">
        <v>0</v>
      </c>
      <c r="AH81" s="42">
        <v>0</v>
      </c>
      <c r="AI81" s="42">
        <v>0</v>
      </c>
      <c r="AJ81" s="42">
        <v>0</v>
      </c>
      <c r="AK81" s="42">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c r="BH81" s="42">
        <v>0</v>
      </c>
      <c r="BI81" s="42">
        <v>0</v>
      </c>
      <c r="BJ81" s="42">
        <v>0</v>
      </c>
      <c r="BK81" s="42">
        <v>0</v>
      </c>
      <c r="BL81" s="42">
        <v>0</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0</v>
      </c>
      <c r="Y82" s="42">
        <v>0</v>
      </c>
      <c r="Z82" s="42">
        <v>0</v>
      </c>
      <c r="AA82" s="42">
        <v>0</v>
      </c>
      <c r="AB82" s="42">
        <v>0</v>
      </c>
      <c r="AC82" s="42">
        <v>0</v>
      </c>
      <c r="AD82" s="42">
        <v>0</v>
      </c>
      <c r="AE82" s="42">
        <v>0</v>
      </c>
      <c r="AF82" s="42">
        <v>0</v>
      </c>
      <c r="AG82" s="42">
        <v>0</v>
      </c>
      <c r="AH82" s="42">
        <v>0</v>
      </c>
      <c r="AI82" s="42">
        <v>0</v>
      </c>
      <c r="AJ82" s="42">
        <v>0</v>
      </c>
      <c r="AK82" s="42">
        <v>0</v>
      </c>
      <c r="AL82" s="42">
        <v>0</v>
      </c>
      <c r="AM82" s="42">
        <v>0</v>
      </c>
      <c r="AN82" s="42">
        <v>0</v>
      </c>
      <c r="AO82" s="42">
        <v>0</v>
      </c>
      <c r="AP82" s="42">
        <v>0</v>
      </c>
      <c r="AQ82" s="42">
        <v>0</v>
      </c>
      <c r="AR82" s="42">
        <v>0</v>
      </c>
      <c r="AS82" s="42">
        <v>0</v>
      </c>
      <c r="AT82" s="42">
        <v>0</v>
      </c>
      <c r="AU82" s="42">
        <v>0</v>
      </c>
      <c r="AV82" s="42">
        <v>0</v>
      </c>
      <c r="AW82" s="42">
        <v>0</v>
      </c>
      <c r="AX82" s="42">
        <v>0</v>
      </c>
      <c r="AY82" s="42">
        <v>0</v>
      </c>
      <c r="AZ82" s="42">
        <v>0</v>
      </c>
      <c r="BA82" s="42">
        <v>0</v>
      </c>
      <c r="BB82" s="42">
        <v>0</v>
      </c>
      <c r="BC82" s="42">
        <v>0</v>
      </c>
      <c r="BD82" s="42">
        <v>0</v>
      </c>
      <c r="BE82" s="42">
        <v>0</v>
      </c>
      <c r="BF82" s="42">
        <v>0</v>
      </c>
      <c r="BG82" s="42">
        <v>0</v>
      </c>
      <c r="BH82" s="42">
        <v>0</v>
      </c>
      <c r="BI82" s="42">
        <v>0</v>
      </c>
      <c r="BJ82" s="42">
        <v>0</v>
      </c>
      <c r="BK82" s="42">
        <v>0</v>
      </c>
      <c r="BL82" s="42">
        <v>0</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c r="BH83" s="42">
        <v>0</v>
      </c>
      <c r="BI83" s="42">
        <v>0</v>
      </c>
      <c r="BJ83" s="42">
        <v>0</v>
      </c>
      <c r="BK83" s="42">
        <v>0</v>
      </c>
      <c r="BL83" s="42">
        <v>0</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c r="BH86" s="42">
        <v>0</v>
      </c>
      <c r="BI86" s="42">
        <v>0</v>
      </c>
      <c r="BJ86" s="42">
        <v>0</v>
      </c>
      <c r="BK86" s="42">
        <v>0</v>
      </c>
      <c r="BL86" s="42">
        <v>0</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06C6-8D73-49C3-B391-D05B7AEB5B11}">
  <dimension ref="A1:D6"/>
  <sheetViews>
    <sheetView zoomScale="75" zoomScaleNormal="75" workbookViewId="0">
      <selection activeCell="B15" sqref="B15"/>
    </sheetView>
  </sheetViews>
  <sheetFormatPr defaultRowHeight="15" x14ac:dyDescent="0.25"/>
  <cols>
    <col min="1" max="1" width="30.7109375" customWidth="1"/>
    <col min="2" max="2" width="9.140625" style="150"/>
    <col min="3" max="3" width="120.7109375" customWidth="1"/>
    <col min="4" max="4" width="16.7109375" customWidth="1"/>
  </cols>
  <sheetData>
    <row r="1" spans="1:4" x14ac:dyDescent="0.25">
      <c r="A1" s="5" t="s">
        <v>22</v>
      </c>
      <c r="B1" s="365" t="s">
        <v>5</v>
      </c>
      <c r="C1" s="7" t="s">
        <v>11</v>
      </c>
      <c r="D1" s="5" t="s">
        <v>4</v>
      </c>
    </row>
    <row r="2" spans="1:4" x14ac:dyDescent="0.25">
      <c r="A2" s="364" t="s">
        <v>326</v>
      </c>
      <c r="B2" s="39">
        <v>0.27629799999999999</v>
      </c>
      <c r="C2" s="163" t="s">
        <v>330</v>
      </c>
      <c r="D2" s="8" t="s">
        <v>328</v>
      </c>
    </row>
    <row r="3" spans="1:4" x14ac:dyDescent="0.25">
      <c r="A3" s="364" t="s">
        <v>327</v>
      </c>
      <c r="B3" s="39">
        <v>-0.28375</v>
      </c>
      <c r="C3" s="163" t="s">
        <v>329</v>
      </c>
      <c r="D3" s="8" t="s">
        <v>331</v>
      </c>
    </row>
    <row r="4" spans="1:4" x14ac:dyDescent="0.25">
      <c r="A4" s="364" t="s">
        <v>332</v>
      </c>
      <c r="B4" s="39">
        <v>9.9830000000000006E-3</v>
      </c>
      <c r="C4" s="163" t="s">
        <v>336</v>
      </c>
      <c r="D4" s="8" t="s">
        <v>334</v>
      </c>
    </row>
    <row r="5" spans="1:4" x14ac:dyDescent="0.25">
      <c r="A5" s="364" t="s">
        <v>333</v>
      </c>
      <c r="B5" s="39">
        <v>8.1099999999999998E-4</v>
      </c>
      <c r="C5" s="163" t="s">
        <v>337</v>
      </c>
      <c r="D5" s="8" t="s">
        <v>335</v>
      </c>
    </row>
    <row r="6" spans="1:4" x14ac:dyDescent="0.25">
      <c r="A6" s="38"/>
      <c r="B6" s="366"/>
      <c r="C6" s="8"/>
      <c r="D6"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313F3-4F54-4C9C-AF0B-69DD5921A31E}">
  <dimension ref="A1:T70"/>
  <sheetViews>
    <sheetView zoomScale="75" zoomScaleNormal="75" workbookViewId="0">
      <selection activeCell="A41" sqref="A41"/>
    </sheetView>
  </sheetViews>
  <sheetFormatPr defaultRowHeight="15" x14ac:dyDescent="0.25"/>
  <cols>
    <col min="1" max="1" width="65.28515625" bestFit="1" customWidth="1"/>
    <col min="2" max="6" width="14.7109375" style="150" customWidth="1"/>
    <col min="7" max="7" width="60.7109375" customWidth="1"/>
    <col min="8" max="8" width="20.7109375" customWidth="1"/>
    <col min="9" max="9" width="2.7109375" customWidth="1"/>
    <col min="10" max="10" width="15.7109375" customWidth="1"/>
    <col min="11" max="12" width="13.7109375" bestFit="1" customWidth="1"/>
    <col min="13" max="13" width="75.7109375" customWidth="1"/>
    <col min="14" max="14" width="2.7109375" customWidth="1"/>
    <col min="16" max="19" width="10.7109375" customWidth="1"/>
    <col min="20" max="20" width="2.7109375" customWidth="1"/>
  </cols>
  <sheetData>
    <row r="1" spans="1:20" x14ac:dyDescent="0.25">
      <c r="A1" s="266" t="s">
        <v>22</v>
      </c>
      <c r="B1" s="267" t="s">
        <v>354</v>
      </c>
      <c r="C1" s="267" t="s">
        <v>355</v>
      </c>
      <c r="D1" s="267" t="s">
        <v>361</v>
      </c>
      <c r="E1" s="267" t="s">
        <v>362</v>
      </c>
      <c r="F1" s="267" t="s">
        <v>360</v>
      </c>
      <c r="G1" s="268" t="s">
        <v>11</v>
      </c>
      <c r="H1" s="269" t="s">
        <v>4</v>
      </c>
      <c r="I1" s="270"/>
      <c r="J1" s="271" t="s">
        <v>148</v>
      </c>
      <c r="K1" s="272" t="s">
        <v>361</v>
      </c>
      <c r="L1" s="272" t="s">
        <v>362</v>
      </c>
      <c r="M1" s="273" t="s">
        <v>11</v>
      </c>
      <c r="N1" s="270"/>
      <c r="O1" s="358" t="s">
        <v>393</v>
      </c>
      <c r="P1" s="358"/>
      <c r="Q1" s="358"/>
      <c r="R1" s="358"/>
      <c r="S1" s="358"/>
      <c r="T1" s="274"/>
    </row>
    <row r="2" spans="1:20" x14ac:dyDescent="0.25">
      <c r="A2" s="275" t="s">
        <v>347</v>
      </c>
      <c r="B2" s="255"/>
      <c r="C2" s="253"/>
      <c r="D2" s="253"/>
      <c r="E2" s="253"/>
      <c r="F2" s="253"/>
      <c r="G2" s="8"/>
      <c r="H2" s="8"/>
      <c r="I2" s="263"/>
      <c r="J2" s="8" t="s">
        <v>358</v>
      </c>
      <c r="K2" s="253" t="s">
        <v>363</v>
      </c>
      <c r="L2" s="253" t="s">
        <v>363</v>
      </c>
      <c r="M2" s="8" t="s">
        <v>366</v>
      </c>
      <c r="N2" s="263"/>
      <c r="O2" s="260" t="s">
        <v>389</v>
      </c>
      <c r="P2" s="260" t="s">
        <v>107</v>
      </c>
      <c r="Q2" s="260" t="s">
        <v>390</v>
      </c>
      <c r="R2" s="260" t="s">
        <v>391</v>
      </c>
      <c r="S2" s="260" t="s">
        <v>392</v>
      </c>
      <c r="T2" s="276"/>
    </row>
    <row r="3" spans="1:20" x14ac:dyDescent="0.25">
      <c r="A3" s="277" t="s">
        <v>379</v>
      </c>
      <c r="B3" s="39">
        <f>0.01*EpiInputs!B19</f>
        <v>1.0769000000000003E-2</v>
      </c>
      <c r="C3" s="253" t="s">
        <v>358</v>
      </c>
      <c r="D3" s="39">
        <v>6.75</v>
      </c>
      <c r="E3" s="39">
        <v>4600</v>
      </c>
      <c r="F3" s="39" t="b">
        <v>1</v>
      </c>
      <c r="G3" s="8" t="s">
        <v>380</v>
      </c>
      <c r="H3" s="8" t="s">
        <v>232</v>
      </c>
      <c r="I3" s="263"/>
      <c r="J3" s="8" t="s">
        <v>357</v>
      </c>
      <c r="K3" s="253" t="s">
        <v>363</v>
      </c>
      <c r="L3" s="253" t="s">
        <v>365</v>
      </c>
      <c r="M3" s="8" t="s">
        <v>367</v>
      </c>
      <c r="N3" s="263"/>
      <c r="O3" s="257">
        <v>0</v>
      </c>
      <c r="P3" s="258">
        <f t="shared" ref="P3:P36" si="0">O3*($C$36-$C$35)/$O$36+$C$35</f>
        <v>3.8553413460424339</v>
      </c>
      <c r="Q3" s="258">
        <f t="shared" ref="Q3:Q36" si="1">IF($C$28="Beta",_xlfn.BETA.DIST(P3,$C$29,$C$30,TRUE),IF($C$28="Lognormal",_xlfn.LOGNORM.DIST(P3,$C$29,$C$30,TRUE),IF($C$28="Gamma",_xlfn.GAMMA.DIST(P3,$C$29,1/$C$30,TRUE),IF($C$28="Normal",_xlfn.NORM.DIST(P3,$C$29,$C$30,TRUE),"Panic"))))</f>
        <v>2.4999999999999998E-2</v>
      </c>
      <c r="R3" s="258">
        <f>Q4-Q3</f>
        <v>2.7532235106397029E-2</v>
      </c>
      <c r="S3" s="258">
        <f>0.5*SUM(P3:P4)</f>
        <v>4.2116141048316962</v>
      </c>
      <c r="T3" s="276"/>
    </row>
    <row r="4" spans="1:20" x14ac:dyDescent="0.25">
      <c r="A4" s="277" t="s">
        <v>425</v>
      </c>
      <c r="B4" s="256">
        <f>0.01*EpiInputs!B3</f>
        <v>6.5700000000000014E-4</v>
      </c>
      <c r="C4" s="253" t="s">
        <v>358</v>
      </c>
      <c r="D4" s="39">
        <v>8.1999999999999993</v>
      </c>
      <c r="E4" s="39">
        <v>9991.7999999999993</v>
      </c>
      <c r="F4" s="39" t="b">
        <v>1</v>
      </c>
      <c r="G4" s="8" t="s">
        <v>380</v>
      </c>
      <c r="H4" s="8" t="s">
        <v>180</v>
      </c>
      <c r="I4" s="263"/>
      <c r="J4" s="8" t="s">
        <v>359</v>
      </c>
      <c r="K4" s="253" t="s">
        <v>235</v>
      </c>
      <c r="L4" s="253" t="s">
        <v>364</v>
      </c>
      <c r="M4" s="8" t="s">
        <v>368</v>
      </c>
      <c r="N4" s="263"/>
      <c r="O4" s="257">
        <v>1</v>
      </c>
      <c r="P4" s="258">
        <f t="shared" si="0"/>
        <v>4.5678868636209593</v>
      </c>
      <c r="Q4" s="258">
        <f t="shared" si="1"/>
        <v>5.2532235106397027E-2</v>
      </c>
      <c r="R4" s="258">
        <f t="shared" ref="R4:R35" si="2">Q5-Q4</f>
        <v>3.9084134808305859E-2</v>
      </c>
      <c r="S4" s="258">
        <f t="shared" ref="S4:S33" si="3">0.5*SUM(P4:P5)</f>
        <v>4.9241596224102215</v>
      </c>
      <c r="T4" s="276"/>
    </row>
    <row r="5" spans="1:20" x14ac:dyDescent="0.25">
      <c r="A5" s="278" t="s">
        <v>346</v>
      </c>
      <c r="B5" s="256">
        <f>EpiInputs!B4</f>
        <v>1.1666589999999999</v>
      </c>
      <c r="C5" s="253" t="s">
        <v>369</v>
      </c>
      <c r="D5" s="39">
        <f>LN(1)+E5*E5</f>
        <v>1</v>
      </c>
      <c r="E5" s="39">
        <v>1</v>
      </c>
      <c r="F5" s="39" t="b">
        <v>1</v>
      </c>
      <c r="G5" s="8"/>
      <c r="H5" s="8" t="s">
        <v>181</v>
      </c>
      <c r="I5" s="263"/>
      <c r="J5" s="8" t="s">
        <v>369</v>
      </c>
      <c r="K5" s="253" t="s">
        <v>235</v>
      </c>
      <c r="L5" s="253" t="s">
        <v>364</v>
      </c>
      <c r="M5" s="8" t="s">
        <v>370</v>
      </c>
      <c r="N5" s="263"/>
      <c r="O5" s="257">
        <f>O4+1</f>
        <v>2</v>
      </c>
      <c r="P5" s="258">
        <f t="shared" si="0"/>
        <v>5.2804323811994838</v>
      </c>
      <c r="Q5" s="258">
        <f t="shared" si="1"/>
        <v>9.1616369914702886E-2</v>
      </c>
      <c r="R5" s="258">
        <f t="shared" si="2"/>
        <v>4.8966071857450097E-2</v>
      </c>
      <c r="S5" s="258">
        <f t="shared" si="3"/>
        <v>5.6367051399887469</v>
      </c>
      <c r="T5" s="276"/>
    </row>
    <row r="6" spans="1:20" x14ac:dyDescent="0.25">
      <c r="A6" s="278" t="s">
        <v>352</v>
      </c>
      <c r="B6" s="39">
        <f>HIVFertilityInputs!B29</f>
        <v>1.015339</v>
      </c>
      <c r="C6" s="253" t="s">
        <v>369</v>
      </c>
      <c r="D6" s="39">
        <f>LN(1)+E6*E6</f>
        <v>0.16000000000000003</v>
      </c>
      <c r="E6" s="39">
        <v>0.4</v>
      </c>
      <c r="F6" s="39" t="b">
        <v>1</v>
      </c>
      <c r="G6" s="8"/>
      <c r="H6" s="8" t="s">
        <v>353</v>
      </c>
      <c r="I6" s="263"/>
      <c r="J6" s="263"/>
      <c r="K6" s="263"/>
      <c r="L6" s="263"/>
      <c r="M6" s="263"/>
      <c r="N6" s="263"/>
      <c r="O6" s="257">
        <f t="shared" ref="O6:O34" si="4">O5+1</f>
        <v>3</v>
      </c>
      <c r="P6" s="258">
        <f t="shared" si="0"/>
        <v>5.9929778987780091</v>
      </c>
      <c r="Q6" s="258">
        <f t="shared" si="1"/>
        <v>0.14058244177215298</v>
      </c>
      <c r="R6" s="258">
        <f t="shared" si="2"/>
        <v>5.6241684602195807E-2</v>
      </c>
      <c r="S6" s="258">
        <f t="shared" si="3"/>
        <v>6.3492506575672714</v>
      </c>
      <c r="T6" s="276"/>
    </row>
    <row r="7" spans="1:20" x14ac:dyDescent="0.25">
      <c r="A7" s="275"/>
      <c r="B7" s="253"/>
      <c r="C7" s="253"/>
      <c r="D7" s="253"/>
      <c r="E7" s="253"/>
      <c r="F7" s="253"/>
      <c r="G7" s="8"/>
      <c r="H7" s="8"/>
      <c r="I7" s="263"/>
      <c r="J7" s="263"/>
      <c r="K7" s="263"/>
      <c r="L7" s="263"/>
      <c r="M7" s="263"/>
      <c r="N7" s="263"/>
      <c r="O7" s="257">
        <f t="shared" si="4"/>
        <v>4</v>
      </c>
      <c r="P7" s="258">
        <f t="shared" si="0"/>
        <v>6.7055234163565345</v>
      </c>
      <c r="Q7" s="258">
        <f t="shared" si="1"/>
        <v>0.19682412637434879</v>
      </c>
      <c r="R7" s="258">
        <f t="shared" si="2"/>
        <v>6.0684418778486932E-2</v>
      </c>
      <c r="S7" s="258">
        <f t="shared" si="3"/>
        <v>7.0617961751457967</v>
      </c>
      <c r="T7" s="276"/>
    </row>
    <row r="8" spans="1:20" x14ac:dyDescent="0.25">
      <c r="A8" s="275" t="s">
        <v>349</v>
      </c>
      <c r="B8" s="253"/>
      <c r="C8" s="253"/>
      <c r="D8" s="253"/>
      <c r="E8" s="253"/>
      <c r="F8" s="253"/>
      <c r="G8" s="8"/>
      <c r="H8" s="8"/>
      <c r="I8" s="263"/>
      <c r="J8" s="263"/>
      <c r="K8" s="263"/>
      <c r="L8" s="263"/>
      <c r="M8" s="263"/>
      <c r="N8" s="263"/>
      <c r="O8" s="257">
        <f t="shared" si="4"/>
        <v>5</v>
      </c>
      <c r="P8" s="258">
        <f t="shared" si="0"/>
        <v>7.418068933935059</v>
      </c>
      <c r="Q8" s="258">
        <f t="shared" si="1"/>
        <v>0.25750854515283572</v>
      </c>
      <c r="R8" s="258">
        <f t="shared" si="2"/>
        <v>6.2523180512375043E-2</v>
      </c>
      <c r="S8" s="258">
        <f t="shared" si="3"/>
        <v>7.7743416927243212</v>
      </c>
      <c r="T8" s="276"/>
    </row>
    <row r="9" spans="1:20" x14ac:dyDescent="0.25">
      <c r="A9" s="278" t="s">
        <v>429</v>
      </c>
      <c r="B9" s="4">
        <f>AVERAGE(PartnershipInputs!B2:CD2)</f>
        <v>80.306681000000012</v>
      </c>
      <c r="C9" s="127" t="s">
        <v>357</v>
      </c>
      <c r="D9" s="39">
        <v>6.25</v>
      </c>
      <c r="E9" s="39">
        <v>0.16</v>
      </c>
      <c r="F9" s="39" t="b">
        <v>1</v>
      </c>
      <c r="G9" s="356" t="s">
        <v>431</v>
      </c>
      <c r="H9" s="8" t="s">
        <v>350</v>
      </c>
      <c r="I9" s="263"/>
      <c r="J9" s="263"/>
      <c r="K9" s="263"/>
      <c r="L9" s="263"/>
      <c r="M9" s="263"/>
      <c r="N9" s="263"/>
      <c r="O9" s="257">
        <f t="shared" si="4"/>
        <v>6</v>
      </c>
      <c r="P9" s="258">
        <f t="shared" si="0"/>
        <v>8.1306144515135834</v>
      </c>
      <c r="Q9" s="258">
        <f t="shared" si="1"/>
        <v>0.32003172566521076</v>
      </c>
      <c r="R9" s="258">
        <f t="shared" si="2"/>
        <v>6.221150184429286E-2</v>
      </c>
      <c r="S9" s="258">
        <f t="shared" si="3"/>
        <v>8.4868872103028465</v>
      </c>
      <c r="T9" s="276"/>
    </row>
    <row r="10" spans="1:20" x14ac:dyDescent="0.25">
      <c r="A10" s="278" t="s">
        <v>430</v>
      </c>
      <c r="B10" s="4">
        <f>AVERAGE(PartnershipInputs!B3:CD3)</f>
        <v>77.693118000000084</v>
      </c>
      <c r="C10" s="127" t="s">
        <v>357</v>
      </c>
      <c r="D10" s="39">
        <v>6.25</v>
      </c>
      <c r="E10" s="39">
        <v>0.16</v>
      </c>
      <c r="F10" s="39" t="b">
        <v>1</v>
      </c>
      <c r="G10" s="357"/>
      <c r="H10" s="8" t="s">
        <v>351</v>
      </c>
      <c r="I10" s="263"/>
      <c r="J10" s="263"/>
      <c r="K10" s="263"/>
      <c r="L10" s="263"/>
      <c r="M10" s="263"/>
      <c r="N10" s="263"/>
      <c r="O10" s="257">
        <f t="shared" si="4"/>
        <v>7</v>
      </c>
      <c r="P10" s="258">
        <f t="shared" si="0"/>
        <v>8.8431599690921097</v>
      </c>
      <c r="Q10" s="258">
        <f t="shared" si="1"/>
        <v>0.38224322750950362</v>
      </c>
      <c r="R10" s="258">
        <f t="shared" si="2"/>
        <v>6.0267647792073886E-2</v>
      </c>
      <c r="S10" s="258">
        <f t="shared" si="3"/>
        <v>9.1994327278813728</v>
      </c>
      <c r="T10" s="276"/>
    </row>
    <row r="11" spans="1:20" x14ac:dyDescent="0.25">
      <c r="A11" s="278" t="s">
        <v>406</v>
      </c>
      <c r="B11" s="39">
        <f>(PartnershipInputs!B6-15)/(80-15)</f>
        <v>0.215891</v>
      </c>
      <c r="C11" s="127" t="s">
        <v>358</v>
      </c>
      <c r="D11" s="39">
        <v>300</v>
      </c>
      <c r="E11" s="39">
        <v>800</v>
      </c>
      <c r="F11" s="39" t="b">
        <v>1</v>
      </c>
      <c r="G11" s="359" t="s">
        <v>403</v>
      </c>
      <c r="H11" s="8" t="s">
        <v>398</v>
      </c>
      <c r="I11" s="263"/>
      <c r="J11" s="263"/>
      <c r="K11" s="263"/>
      <c r="L11" s="263"/>
      <c r="M11" s="263"/>
      <c r="N11" s="263"/>
      <c r="O11" s="257">
        <f t="shared" si="4"/>
        <v>8</v>
      </c>
      <c r="P11" s="258">
        <f t="shared" si="0"/>
        <v>9.5557054866706341</v>
      </c>
      <c r="Q11" s="258">
        <f t="shared" si="1"/>
        <v>0.44251087530157751</v>
      </c>
      <c r="R11" s="258">
        <f t="shared" si="2"/>
        <v>5.7182071878098983E-2</v>
      </c>
      <c r="S11" s="258">
        <f t="shared" si="3"/>
        <v>9.9119782454598955</v>
      </c>
      <c r="T11" s="276"/>
    </row>
    <row r="12" spans="1:20" x14ac:dyDescent="0.25">
      <c r="A12" s="278" t="s">
        <v>407</v>
      </c>
      <c r="B12" s="39">
        <f>(PartnershipInputs!C6-15)/(80-15)</f>
        <v>0.20685000000000003</v>
      </c>
      <c r="C12" s="127" t="s">
        <v>358</v>
      </c>
      <c r="D12" s="39">
        <v>130</v>
      </c>
      <c r="E12" s="39">
        <v>350</v>
      </c>
      <c r="F12" s="39" t="b">
        <v>1</v>
      </c>
      <c r="G12" s="360"/>
      <c r="H12" s="8" t="s">
        <v>399</v>
      </c>
      <c r="I12" s="263"/>
      <c r="J12" s="263"/>
      <c r="K12" s="263"/>
      <c r="L12" s="263"/>
      <c r="M12" s="263"/>
      <c r="N12" s="263"/>
      <c r="O12" s="257">
        <f t="shared" si="4"/>
        <v>9</v>
      </c>
      <c r="P12" s="258">
        <f t="shared" si="0"/>
        <v>10.268251004249159</v>
      </c>
      <c r="Q12" s="258">
        <f t="shared" si="1"/>
        <v>0.49969294717967649</v>
      </c>
      <c r="R12" s="258">
        <f t="shared" si="2"/>
        <v>5.3373618812891377E-2</v>
      </c>
      <c r="S12" s="258">
        <f t="shared" si="3"/>
        <v>10.624523763038422</v>
      </c>
      <c r="T12" s="276"/>
    </row>
    <row r="13" spans="1:20" x14ac:dyDescent="0.25">
      <c r="A13" s="278" t="s">
        <v>408</v>
      </c>
      <c r="B13" s="4">
        <f>PartnershipInputs!B7</f>
        <v>2.7196479999999998</v>
      </c>
      <c r="C13" s="127" t="s">
        <v>357</v>
      </c>
      <c r="D13" s="39">
        <v>140</v>
      </c>
      <c r="E13" s="39">
        <v>35</v>
      </c>
      <c r="F13" s="39" t="b">
        <v>1</v>
      </c>
      <c r="G13" s="254"/>
      <c r="H13" s="8" t="s">
        <v>400</v>
      </c>
      <c r="I13" s="263"/>
      <c r="J13" s="263"/>
      <c r="K13" s="263"/>
      <c r="L13" s="263"/>
      <c r="M13" s="263"/>
      <c r="N13" s="263"/>
      <c r="O13" s="257">
        <f t="shared" si="4"/>
        <v>10</v>
      </c>
      <c r="P13" s="258">
        <f t="shared" si="0"/>
        <v>10.980796521827685</v>
      </c>
      <c r="Q13" s="258">
        <f t="shared" si="1"/>
        <v>0.55306656599256787</v>
      </c>
      <c r="R13" s="258">
        <f t="shared" si="2"/>
        <v>4.9176057791754491E-2</v>
      </c>
      <c r="S13" s="258">
        <f t="shared" si="3"/>
        <v>11.337069280616948</v>
      </c>
      <c r="T13" s="276"/>
    </row>
    <row r="14" spans="1:20" x14ac:dyDescent="0.25">
      <c r="A14" s="278" t="s">
        <v>409</v>
      </c>
      <c r="B14" s="4">
        <f>PartnershipInputs!C7</f>
        <v>3.687265</v>
      </c>
      <c r="C14" s="127" t="s">
        <v>357</v>
      </c>
      <c r="D14" s="39">
        <v>54</v>
      </c>
      <c r="E14" s="39">
        <v>12</v>
      </c>
      <c r="F14" s="39" t="b">
        <v>1</v>
      </c>
      <c r="G14" s="254"/>
      <c r="H14" s="8" t="s">
        <v>402</v>
      </c>
      <c r="I14" s="263"/>
      <c r="J14" s="263"/>
      <c r="K14" s="263"/>
      <c r="L14" s="263"/>
      <c r="M14" s="263"/>
      <c r="N14" s="263"/>
      <c r="O14" s="257">
        <f t="shared" si="4"/>
        <v>11</v>
      </c>
      <c r="P14" s="258">
        <f t="shared" si="0"/>
        <v>11.693342039406211</v>
      </c>
      <c r="Q14" s="258">
        <f t="shared" si="1"/>
        <v>0.60224262378432236</v>
      </c>
      <c r="R14" s="258">
        <f t="shared" si="2"/>
        <v>4.4841202258204205E-2</v>
      </c>
      <c r="S14" s="258">
        <f t="shared" si="3"/>
        <v>12.049614798195472</v>
      </c>
      <c r="T14" s="276"/>
    </row>
    <row r="15" spans="1:20" x14ac:dyDescent="0.25">
      <c r="A15" s="278" t="s">
        <v>410</v>
      </c>
      <c r="B15" s="4">
        <f>PartnershipInputs!B14</f>
        <v>41.028312999999997</v>
      </c>
      <c r="C15" s="127" t="s">
        <v>369</v>
      </c>
      <c r="D15" s="39">
        <f>LN(100)+E15*E15</f>
        <v>4.8551701859880918</v>
      </c>
      <c r="E15" s="39">
        <v>0.5</v>
      </c>
      <c r="F15" s="39" t="b">
        <v>1</v>
      </c>
      <c r="G15" s="362" t="s">
        <v>405</v>
      </c>
      <c r="H15" s="8" t="s">
        <v>412</v>
      </c>
      <c r="I15" s="263"/>
      <c r="J15" s="263"/>
      <c r="K15" s="263"/>
      <c r="L15" s="263"/>
      <c r="M15" s="263"/>
      <c r="N15" s="263"/>
      <c r="O15" s="257">
        <f t="shared" si="4"/>
        <v>12</v>
      </c>
      <c r="P15" s="258">
        <f t="shared" si="0"/>
        <v>12.405887556984734</v>
      </c>
      <c r="Q15" s="258">
        <f t="shared" si="1"/>
        <v>0.64708382604252657</v>
      </c>
      <c r="R15" s="258">
        <f t="shared" si="2"/>
        <v>4.0549698799889566E-2</v>
      </c>
      <c r="S15" s="258">
        <f t="shared" si="3"/>
        <v>12.762160315773997</v>
      </c>
      <c r="T15" s="276"/>
    </row>
    <row r="16" spans="1:20" x14ac:dyDescent="0.25">
      <c r="A16" s="278" t="s">
        <v>411</v>
      </c>
      <c r="B16" s="4">
        <f>PartnershipInputs!C14</f>
        <v>40.143900000000002</v>
      </c>
      <c r="C16" s="127" t="s">
        <v>369</v>
      </c>
      <c r="D16" s="39">
        <f>LN(8)+E16*E16</f>
        <v>2.3294415416798357</v>
      </c>
      <c r="E16" s="39">
        <v>0.5</v>
      </c>
      <c r="F16" s="39" t="b">
        <v>1</v>
      </c>
      <c r="G16" s="363"/>
      <c r="H16" s="8" t="s">
        <v>413</v>
      </c>
      <c r="I16" s="263"/>
      <c r="J16" s="263"/>
      <c r="K16" s="263"/>
      <c r="L16" s="263"/>
      <c r="M16" s="263"/>
      <c r="N16" s="263"/>
      <c r="O16" s="257">
        <f t="shared" si="4"/>
        <v>13</v>
      </c>
      <c r="P16" s="258">
        <f t="shared" si="0"/>
        <v>13.11843307456326</v>
      </c>
      <c r="Q16" s="258">
        <f t="shared" si="1"/>
        <v>0.68763352484241613</v>
      </c>
      <c r="R16" s="258">
        <f t="shared" si="2"/>
        <v>3.6424258288796141E-2</v>
      </c>
      <c r="S16" s="258">
        <f t="shared" si="3"/>
        <v>13.474705833352523</v>
      </c>
      <c r="T16" s="276"/>
    </row>
    <row r="17" spans="1:20" x14ac:dyDescent="0.25">
      <c r="A17" s="275"/>
      <c r="B17" s="253"/>
      <c r="C17" s="253"/>
      <c r="D17" s="253"/>
      <c r="E17" s="253"/>
      <c r="F17" s="253"/>
      <c r="G17" s="8"/>
      <c r="H17" s="8"/>
      <c r="I17" s="263"/>
      <c r="J17" s="263"/>
      <c r="K17" s="263"/>
      <c r="L17" s="263"/>
      <c r="M17" s="263"/>
      <c r="N17" s="263"/>
      <c r="O17" s="257">
        <f t="shared" si="4"/>
        <v>14</v>
      </c>
      <c r="P17" s="258">
        <f t="shared" si="0"/>
        <v>13.830978592141786</v>
      </c>
      <c r="Q17" s="258">
        <f t="shared" si="1"/>
        <v>0.72405778313121227</v>
      </c>
      <c r="R17" s="258">
        <f t="shared" si="2"/>
        <v>3.2542564619831849E-2</v>
      </c>
      <c r="S17" s="258">
        <f t="shared" si="3"/>
        <v>14.187251350931048</v>
      </c>
      <c r="T17" s="276"/>
    </row>
    <row r="18" spans="1:20" x14ac:dyDescent="0.25">
      <c r="A18" s="275" t="s">
        <v>348</v>
      </c>
      <c r="B18" s="253"/>
      <c r="C18" s="253"/>
      <c r="D18" s="253"/>
      <c r="E18" s="253"/>
      <c r="F18" s="253"/>
      <c r="G18" s="8"/>
      <c r="H18" s="8"/>
      <c r="I18" s="263"/>
      <c r="J18" s="263"/>
      <c r="K18" s="263"/>
      <c r="L18" s="263"/>
      <c r="M18" s="263"/>
      <c r="N18" s="263"/>
      <c r="O18" s="257">
        <f t="shared" si="4"/>
        <v>15</v>
      </c>
      <c r="P18" s="258">
        <f t="shared" si="0"/>
        <v>14.543524109720309</v>
      </c>
      <c r="Q18" s="258">
        <f t="shared" si="1"/>
        <v>0.75660034775104412</v>
      </c>
      <c r="R18" s="258">
        <f t="shared" si="2"/>
        <v>2.8948599692643184E-2</v>
      </c>
      <c r="S18" s="258">
        <f t="shared" si="3"/>
        <v>14.899796868509572</v>
      </c>
      <c r="T18" s="276"/>
    </row>
    <row r="19" spans="1:20" x14ac:dyDescent="0.25">
      <c r="A19" s="278" t="s">
        <v>326</v>
      </c>
      <c r="B19" s="39">
        <f>LikelihoodInputs!B2</f>
        <v>0.27629799999999999</v>
      </c>
      <c r="C19" s="253" t="s">
        <v>359</v>
      </c>
      <c r="D19" s="39">
        <v>0.15</v>
      </c>
      <c r="E19" s="39">
        <v>1</v>
      </c>
      <c r="F19" s="39" t="b">
        <v>1</v>
      </c>
      <c r="G19" s="8"/>
      <c r="H19" s="8" t="s">
        <v>328</v>
      </c>
      <c r="I19" s="263"/>
      <c r="J19" s="263"/>
      <c r="K19" s="263"/>
      <c r="L19" s="263"/>
      <c r="M19" s="263"/>
      <c r="N19" s="263"/>
      <c r="O19" s="257">
        <f t="shared" si="4"/>
        <v>16</v>
      </c>
      <c r="P19" s="258">
        <f t="shared" si="0"/>
        <v>15.256069627298835</v>
      </c>
      <c r="Q19" s="258">
        <f t="shared" si="1"/>
        <v>0.78554894744368731</v>
      </c>
      <c r="R19" s="258">
        <f t="shared" si="2"/>
        <v>2.5661973462067889E-2</v>
      </c>
      <c r="S19" s="258">
        <f t="shared" si="3"/>
        <v>15.612342386088097</v>
      </c>
      <c r="T19" s="276"/>
    </row>
    <row r="20" spans="1:20" x14ac:dyDescent="0.25">
      <c r="A20" s="278" t="s">
        <v>327</v>
      </c>
      <c r="B20" s="39">
        <f>LikelihoodInputs!B3</f>
        <v>-0.28375</v>
      </c>
      <c r="C20" s="253" t="s">
        <v>359</v>
      </c>
      <c r="D20" s="39">
        <v>0</v>
      </c>
      <c r="E20" s="39">
        <v>1</v>
      </c>
      <c r="F20" s="39" t="b">
        <v>1</v>
      </c>
      <c r="G20" s="8"/>
      <c r="H20" s="8" t="s">
        <v>331</v>
      </c>
      <c r="I20" s="263"/>
      <c r="J20" s="263"/>
      <c r="K20" s="263"/>
      <c r="L20" s="263"/>
      <c r="M20" s="263"/>
      <c r="N20" s="263"/>
      <c r="O20" s="257">
        <f t="shared" si="4"/>
        <v>17</v>
      </c>
      <c r="P20" s="258">
        <f t="shared" si="0"/>
        <v>15.968615144877358</v>
      </c>
      <c r="Q20" s="258">
        <f t="shared" si="1"/>
        <v>0.8112109209057552</v>
      </c>
      <c r="R20" s="258">
        <f t="shared" si="2"/>
        <v>2.2685288430832617E-2</v>
      </c>
      <c r="S20" s="258">
        <f t="shared" si="3"/>
        <v>16.324887903666621</v>
      </c>
      <c r="T20" s="276"/>
    </row>
    <row r="21" spans="1:20" x14ac:dyDescent="0.25">
      <c r="A21" s="278" t="s">
        <v>332</v>
      </c>
      <c r="B21" s="39">
        <f>LikelihoodInputs!B4</f>
        <v>9.9830000000000006E-3</v>
      </c>
      <c r="C21" s="253" t="s">
        <v>357</v>
      </c>
      <c r="D21" s="39">
        <v>1</v>
      </c>
      <c r="E21" s="39">
        <f>1/0.015</f>
        <v>66.666666666666671</v>
      </c>
      <c r="F21" s="39" t="b">
        <v>1</v>
      </c>
      <c r="G21" s="8"/>
      <c r="H21" s="8" t="s">
        <v>334</v>
      </c>
      <c r="I21" s="263"/>
      <c r="J21" s="263"/>
      <c r="K21" s="263"/>
      <c r="L21" s="263"/>
      <c r="M21" s="263"/>
      <c r="N21" s="263"/>
      <c r="O21" s="257">
        <f t="shared" si="4"/>
        <v>18</v>
      </c>
      <c r="P21" s="258">
        <f t="shared" si="0"/>
        <v>16.681160662455884</v>
      </c>
      <c r="Q21" s="258">
        <f t="shared" si="1"/>
        <v>0.83389620933658781</v>
      </c>
      <c r="R21" s="258">
        <f t="shared" si="2"/>
        <v>2.0009767433474712E-2</v>
      </c>
      <c r="S21" s="258">
        <f t="shared" si="3"/>
        <v>17.037433421245147</v>
      </c>
      <c r="T21" s="276"/>
    </row>
    <row r="22" spans="1:20" x14ac:dyDescent="0.25">
      <c r="A22" s="278" t="s">
        <v>333</v>
      </c>
      <c r="B22" s="39">
        <f>LikelihoodInputs!B5</f>
        <v>8.1099999999999998E-4</v>
      </c>
      <c r="C22" s="253" t="s">
        <v>357</v>
      </c>
      <c r="D22" s="39">
        <v>1</v>
      </c>
      <c r="E22" s="39">
        <f>1/0.015</f>
        <v>66.666666666666671</v>
      </c>
      <c r="F22" s="39" t="b">
        <v>1</v>
      </c>
      <c r="G22" s="8"/>
      <c r="H22" s="8" t="s">
        <v>335</v>
      </c>
      <c r="I22" s="263"/>
      <c r="J22" s="263"/>
      <c r="K22" s="263"/>
      <c r="L22" s="263"/>
      <c r="M22" s="263"/>
      <c r="N22" s="263"/>
      <c r="O22" s="257">
        <f t="shared" si="4"/>
        <v>19</v>
      </c>
      <c r="P22" s="258">
        <f t="shared" si="0"/>
        <v>17.39370618003441</v>
      </c>
      <c r="Q22" s="258">
        <f t="shared" si="1"/>
        <v>0.85390597677006252</v>
      </c>
      <c r="R22" s="258">
        <f t="shared" si="2"/>
        <v>1.7619439743416399E-2</v>
      </c>
      <c r="S22" s="258">
        <f t="shared" si="3"/>
        <v>17.749978938823674</v>
      </c>
      <c r="T22" s="276"/>
    </row>
    <row r="23" spans="1:20" x14ac:dyDescent="0.25">
      <c r="A23" s="275"/>
      <c r="B23" s="253"/>
      <c r="C23" s="253"/>
      <c r="D23" s="253"/>
      <c r="E23" s="253"/>
      <c r="F23" s="253"/>
      <c r="G23" s="8"/>
      <c r="H23" s="8"/>
      <c r="I23" s="263"/>
      <c r="J23" s="263"/>
      <c r="K23" s="263"/>
      <c r="L23" s="263"/>
      <c r="M23" s="263"/>
      <c r="N23" s="263"/>
      <c r="O23" s="257">
        <f t="shared" si="4"/>
        <v>20</v>
      </c>
      <c r="P23" s="258">
        <f t="shared" si="0"/>
        <v>18.106251697612937</v>
      </c>
      <c r="Q23" s="258">
        <f t="shared" si="1"/>
        <v>0.87152541651347892</v>
      </c>
      <c r="R23" s="258">
        <f t="shared" si="2"/>
        <v>1.5494178542982517E-2</v>
      </c>
      <c r="S23" s="258">
        <f t="shared" si="3"/>
        <v>18.4625244564022</v>
      </c>
      <c r="T23" s="276"/>
    </row>
    <row r="24" spans="1:20" x14ac:dyDescent="0.25">
      <c r="A24" s="279"/>
      <c r="B24" s="264"/>
      <c r="C24" s="264"/>
      <c r="D24" s="264"/>
      <c r="E24" s="264"/>
      <c r="F24" s="264"/>
      <c r="G24" s="263"/>
      <c r="H24" s="263"/>
      <c r="I24" s="263"/>
      <c r="J24" s="263"/>
      <c r="K24" s="263"/>
      <c r="L24" s="263"/>
      <c r="M24" s="263"/>
      <c r="N24" s="263"/>
      <c r="O24" s="257">
        <f t="shared" si="4"/>
        <v>21</v>
      </c>
      <c r="P24" s="258">
        <f t="shared" si="0"/>
        <v>18.818797215191459</v>
      </c>
      <c r="Q24" s="258">
        <f t="shared" si="1"/>
        <v>0.88701959505646144</v>
      </c>
      <c r="R24" s="258">
        <f t="shared" si="2"/>
        <v>1.3611850062258291E-2</v>
      </c>
      <c r="S24" s="258">
        <f t="shared" si="3"/>
        <v>19.175069973980722</v>
      </c>
      <c r="T24" s="276"/>
    </row>
    <row r="25" spans="1:20" x14ac:dyDescent="0.25">
      <c r="A25" s="280" t="s">
        <v>394</v>
      </c>
      <c r="B25" s="361" t="s">
        <v>413</v>
      </c>
      <c r="C25" s="295"/>
      <c r="D25" s="264"/>
      <c r="E25" s="264"/>
      <c r="F25" s="264"/>
      <c r="G25" s="263"/>
      <c r="H25" s="263"/>
      <c r="I25" s="263"/>
      <c r="J25" s="263"/>
      <c r="K25" s="263"/>
      <c r="L25" s="263"/>
      <c r="M25" s="263"/>
      <c r="N25" s="263"/>
      <c r="O25" s="257">
        <f t="shared" si="4"/>
        <v>22</v>
      </c>
      <c r="P25" s="258">
        <f t="shared" si="0"/>
        <v>19.531342732769986</v>
      </c>
      <c r="Q25" s="258">
        <f t="shared" si="1"/>
        <v>0.90063144511871973</v>
      </c>
      <c r="R25" s="258">
        <f t="shared" si="2"/>
        <v>1.1949791610722849E-2</v>
      </c>
      <c r="S25" s="258">
        <f t="shared" si="3"/>
        <v>19.887615491559249</v>
      </c>
      <c r="T25" s="276"/>
    </row>
    <row r="26" spans="1:20" x14ac:dyDescent="0.25">
      <c r="A26" s="279"/>
      <c r="B26" s="264"/>
      <c r="C26" s="264"/>
      <c r="D26" s="264"/>
      <c r="E26" s="264"/>
      <c r="F26" s="264"/>
      <c r="G26" s="263"/>
      <c r="H26" s="263"/>
      <c r="I26" s="263"/>
      <c r="J26" s="263"/>
      <c r="K26" s="263"/>
      <c r="L26" s="263"/>
      <c r="M26" s="263"/>
      <c r="N26" s="263"/>
      <c r="O26" s="257">
        <f t="shared" si="4"/>
        <v>23</v>
      </c>
      <c r="P26" s="258">
        <f t="shared" si="0"/>
        <v>20.243888250348512</v>
      </c>
      <c r="Q26" s="258">
        <f t="shared" si="1"/>
        <v>0.91258123672944258</v>
      </c>
      <c r="R26" s="258">
        <f t="shared" si="2"/>
        <v>1.0485792638901703E-2</v>
      </c>
      <c r="S26" s="258">
        <f t="shared" si="3"/>
        <v>20.600161009137771</v>
      </c>
      <c r="T26" s="276"/>
    </row>
    <row r="27" spans="1:20" x14ac:dyDescent="0.25">
      <c r="A27" s="279"/>
      <c r="B27" s="252" t="s">
        <v>395</v>
      </c>
      <c r="C27" s="252" t="s">
        <v>5</v>
      </c>
      <c r="D27" s="264"/>
      <c r="E27" s="264"/>
      <c r="F27" s="264"/>
      <c r="G27" s="263"/>
      <c r="H27" s="263"/>
      <c r="I27" s="263"/>
      <c r="J27" s="263"/>
      <c r="K27" s="263"/>
      <c r="L27" s="263"/>
      <c r="M27" s="263"/>
      <c r="N27" s="263"/>
      <c r="O27" s="257">
        <f t="shared" si="4"/>
        <v>24</v>
      </c>
      <c r="P27" s="258">
        <f t="shared" si="0"/>
        <v>20.956433767927034</v>
      </c>
      <c r="Q27" s="258">
        <f t="shared" si="1"/>
        <v>0.92306702936834428</v>
      </c>
      <c r="R27" s="258">
        <f t="shared" si="2"/>
        <v>9.1987145308597418E-3</v>
      </c>
      <c r="S27" s="258">
        <f t="shared" si="3"/>
        <v>21.312706526716298</v>
      </c>
      <c r="T27" s="276"/>
    </row>
    <row r="28" spans="1:20" x14ac:dyDescent="0.25">
      <c r="A28" s="279"/>
      <c r="B28" s="258" t="s">
        <v>356</v>
      </c>
      <c r="C28" s="258" t="str">
        <f>_xlfn.XLOOKUP($B$25,H3:H22,C3:C22)</f>
        <v>Lognormal</v>
      </c>
      <c r="D28" s="264"/>
      <c r="E28" s="264"/>
      <c r="F28" s="264"/>
      <c r="G28" s="263"/>
      <c r="H28" s="263"/>
      <c r="I28" s="263"/>
      <c r="J28" s="263"/>
      <c r="K28" s="263"/>
      <c r="L28" s="263"/>
      <c r="M28" s="263"/>
      <c r="N28" s="263"/>
      <c r="O28" s="257">
        <f t="shared" si="4"/>
        <v>25</v>
      </c>
      <c r="P28" s="258">
        <f t="shared" si="0"/>
        <v>21.668979285505561</v>
      </c>
      <c r="Q28" s="258">
        <f t="shared" si="1"/>
        <v>0.93226574389920402</v>
      </c>
      <c r="R28" s="258">
        <f t="shared" si="2"/>
        <v>8.0688526287665541E-3</v>
      </c>
      <c r="S28" s="258">
        <f t="shared" si="3"/>
        <v>22.025252044294824</v>
      </c>
      <c r="T28" s="276"/>
    </row>
    <row r="29" spans="1:20" x14ac:dyDescent="0.25">
      <c r="A29" s="279"/>
      <c r="B29" s="258" t="s">
        <v>384</v>
      </c>
      <c r="C29" s="258">
        <f>_xlfn.XLOOKUP($B$25,H3:H22,D3:D22)</f>
        <v>2.3294415416798357</v>
      </c>
      <c r="D29" s="264"/>
      <c r="E29" s="264"/>
      <c r="F29" s="264"/>
      <c r="G29" s="263"/>
      <c r="H29" s="263"/>
      <c r="I29" s="263"/>
      <c r="J29" s="263"/>
      <c r="K29" s="263"/>
      <c r="L29" s="263"/>
      <c r="M29" s="263"/>
      <c r="N29" s="263"/>
      <c r="O29" s="257">
        <f t="shared" si="4"/>
        <v>26</v>
      </c>
      <c r="P29" s="258">
        <f t="shared" si="0"/>
        <v>22.381524803084087</v>
      </c>
      <c r="Q29" s="258">
        <f t="shared" si="1"/>
        <v>0.94033459652797058</v>
      </c>
      <c r="R29" s="258">
        <f t="shared" si="2"/>
        <v>7.0781180667579546E-3</v>
      </c>
      <c r="S29" s="258">
        <f t="shared" si="3"/>
        <v>22.73779756187335</v>
      </c>
      <c r="T29" s="276"/>
    </row>
    <row r="30" spans="1:20" x14ac:dyDescent="0.25">
      <c r="A30" s="279"/>
      <c r="B30" s="258" t="s">
        <v>385</v>
      </c>
      <c r="C30" s="258">
        <f>_xlfn.XLOOKUP($B$25,H3:H22,E3:E22)</f>
        <v>0.5</v>
      </c>
      <c r="D30" s="264"/>
      <c r="E30" s="264"/>
      <c r="F30" s="264"/>
      <c r="G30" s="263"/>
      <c r="H30" s="263"/>
      <c r="I30" s="263"/>
      <c r="J30" s="263"/>
      <c r="K30" s="263"/>
      <c r="L30" s="263"/>
      <c r="M30" s="263"/>
      <c r="N30" s="263"/>
      <c r="O30" s="257">
        <f t="shared" si="4"/>
        <v>27</v>
      </c>
      <c r="P30" s="258">
        <f t="shared" si="0"/>
        <v>23.09407032066261</v>
      </c>
      <c r="Q30" s="258">
        <f t="shared" si="1"/>
        <v>0.94741271459472853</v>
      </c>
      <c r="R30" s="258">
        <f t="shared" si="2"/>
        <v>6.2100966853526618E-3</v>
      </c>
      <c r="S30" s="258">
        <f t="shared" si="3"/>
        <v>23.450343079451873</v>
      </c>
      <c r="T30" s="276"/>
    </row>
    <row r="31" spans="1:20" x14ac:dyDescent="0.25">
      <c r="A31" s="279"/>
      <c r="B31" s="258" t="s">
        <v>388</v>
      </c>
      <c r="C31" s="258">
        <f>_xlfn.XLOOKUP($B$25,H3:H22,B3:B22)</f>
        <v>40.143900000000002</v>
      </c>
      <c r="D31" s="264"/>
      <c r="E31" s="264"/>
      <c r="F31" s="264"/>
      <c r="G31" s="263"/>
      <c r="H31" s="263"/>
      <c r="I31" s="263"/>
      <c r="J31" s="263"/>
      <c r="K31" s="263"/>
      <c r="L31" s="263"/>
      <c r="M31" s="263"/>
      <c r="N31" s="263"/>
      <c r="O31" s="257">
        <f t="shared" si="4"/>
        <v>28</v>
      </c>
      <c r="P31" s="258">
        <f t="shared" si="0"/>
        <v>23.806615838241136</v>
      </c>
      <c r="Q31" s="258">
        <f t="shared" si="1"/>
        <v>0.9536228112800812</v>
      </c>
      <c r="R31" s="258">
        <f t="shared" si="2"/>
        <v>5.4500267123535062E-3</v>
      </c>
      <c r="S31" s="258">
        <f t="shared" si="3"/>
        <v>24.162888597030395</v>
      </c>
      <c r="T31" s="276"/>
    </row>
    <row r="32" spans="1:20" x14ac:dyDescent="0.25">
      <c r="A32" s="279"/>
      <c r="B32" s="258" t="s">
        <v>235</v>
      </c>
      <c r="C32" s="258">
        <f>IF(C28="Beta",C29/(C29+C30),IF(C28="Lognormal",EXP(C29+0.5*C30*C30),IF(C28="Gamma",C29/C30,IF(C28="Normal",C29,"Panic"))))</f>
        <v>11.639931316945608</v>
      </c>
      <c r="D32" s="264"/>
      <c r="E32" s="264"/>
      <c r="F32" s="264"/>
      <c r="G32" s="263"/>
      <c r="H32" s="263"/>
      <c r="I32" s="263"/>
      <c r="J32" s="263"/>
      <c r="K32" s="263"/>
      <c r="L32" s="263"/>
      <c r="M32" s="263"/>
      <c r="N32" s="263"/>
      <c r="O32" s="257">
        <f t="shared" si="4"/>
        <v>29</v>
      </c>
      <c r="P32" s="258">
        <f t="shared" si="0"/>
        <v>24.519161355819659</v>
      </c>
      <c r="Q32" s="258">
        <f t="shared" si="1"/>
        <v>0.9590728379924347</v>
      </c>
      <c r="R32" s="258">
        <f t="shared" si="2"/>
        <v>4.7847251234387489E-3</v>
      </c>
      <c r="S32" s="258">
        <f t="shared" si="3"/>
        <v>24.875434114608922</v>
      </c>
      <c r="T32" s="276"/>
    </row>
    <row r="33" spans="1:20" x14ac:dyDescent="0.25">
      <c r="A33" s="279"/>
      <c r="B33" s="258" t="s">
        <v>396</v>
      </c>
      <c r="C33" s="258">
        <f>IF(C28="Beta",(C29-1)/(C29+C30-2),IF(C28="Lognormal",EXP(C29-C30*C30),IF(C28="Gamma",(C29-1)/C30,IF(C28="Normal",C29,"Panic"))))</f>
        <v>7.9999999999999982</v>
      </c>
      <c r="D33" s="264"/>
      <c r="E33" s="264"/>
      <c r="F33" s="264"/>
      <c r="G33" s="263"/>
      <c r="H33" s="263"/>
      <c r="I33" s="263"/>
      <c r="J33" s="263"/>
      <c r="K33" s="263"/>
      <c r="L33" s="263"/>
      <c r="M33" s="263"/>
      <c r="N33" s="263"/>
      <c r="O33" s="257">
        <f t="shared" si="4"/>
        <v>30</v>
      </c>
      <c r="P33" s="258">
        <f t="shared" si="0"/>
        <v>25.231706873398185</v>
      </c>
      <c r="Q33" s="258">
        <f t="shared" si="1"/>
        <v>0.96385756311587345</v>
      </c>
      <c r="R33" s="258">
        <f t="shared" si="2"/>
        <v>4.2024838201418779E-3</v>
      </c>
      <c r="S33" s="258">
        <f t="shared" si="3"/>
        <v>25.587979632187448</v>
      </c>
      <c r="T33" s="276"/>
    </row>
    <row r="34" spans="1:20" x14ac:dyDescent="0.25">
      <c r="A34" s="279"/>
      <c r="B34" s="258" t="s">
        <v>288</v>
      </c>
      <c r="C34" s="258">
        <f>IF(C28="Beta",_xlfn.BETA.INV(0.5,C29,C30),IF(C28="Lognormal",_xlfn.LOGNORM.INV(0.5,C29,C30),IF(C28="Gamma",_xlfn.GAMMA.INV(0.5,C29,1/C30),IF(C28="Normal",_xlfn.NORM.INV(0.5,C29,C30),"Panic"))))</f>
        <v>10.272203333501929</v>
      </c>
      <c r="D34" s="264"/>
      <c r="E34" s="264"/>
      <c r="F34" s="264"/>
      <c r="G34" s="263"/>
      <c r="H34" s="263"/>
      <c r="I34" s="263"/>
      <c r="J34" s="263"/>
      <c r="K34" s="263"/>
      <c r="L34" s="263"/>
      <c r="M34" s="263"/>
      <c r="N34" s="263"/>
      <c r="O34" s="257">
        <f t="shared" si="4"/>
        <v>31</v>
      </c>
      <c r="P34" s="258">
        <f t="shared" si="0"/>
        <v>25.944252390976708</v>
      </c>
      <c r="Q34" s="258">
        <f t="shared" si="1"/>
        <v>0.96806004693601533</v>
      </c>
      <c r="R34" s="258">
        <f t="shared" si="2"/>
        <v>3.6929502978825246E-3</v>
      </c>
      <c r="S34" s="258">
        <f t="shared" ref="S34" si="5">0.5*SUM(P34:P35)</f>
        <v>26.300525149765971</v>
      </c>
      <c r="T34" s="276"/>
    </row>
    <row r="35" spans="1:20" x14ac:dyDescent="0.25">
      <c r="A35" s="279"/>
      <c r="B35" s="258" t="s">
        <v>387</v>
      </c>
      <c r="C35" s="258">
        <f>IF(C28="Beta",_xlfn.BETA.INV(0.025,C29,C30),IF(C28="Lognormal",_xlfn.LOGNORM.INV(0.025,C29,C30),IF(C28="Gamma",_xlfn.GAMMA.INV(0.025,C29,1/C30),IF(C28="Normal",_xlfn.NORM.INV(0.025,C29,C30),"Panic"))))</f>
        <v>3.8553413460424339</v>
      </c>
      <c r="D35" s="264"/>
      <c r="E35" s="264"/>
      <c r="F35" s="264"/>
      <c r="G35" s="263"/>
      <c r="H35" s="263"/>
      <c r="I35" s="263"/>
      <c r="J35" s="263"/>
      <c r="K35" s="263"/>
      <c r="L35" s="263"/>
      <c r="M35" s="263"/>
      <c r="N35" s="263"/>
      <c r="O35" s="257">
        <f t="shared" ref="O35:O36" si="6">O34+1</f>
        <v>32</v>
      </c>
      <c r="P35" s="258">
        <f t="shared" si="0"/>
        <v>26.656797908555234</v>
      </c>
      <c r="Q35" s="258">
        <f t="shared" si="1"/>
        <v>0.97175299723389785</v>
      </c>
      <c r="R35" s="258">
        <f t="shared" si="2"/>
        <v>3.247002766102125E-3</v>
      </c>
      <c r="S35" s="258">
        <f t="shared" ref="S35" si="7">0.5*SUM(P35:P36)</f>
        <v>27.013070667344497</v>
      </c>
      <c r="T35" s="276"/>
    </row>
    <row r="36" spans="1:20" x14ac:dyDescent="0.25">
      <c r="A36" s="279"/>
      <c r="B36" s="258" t="s">
        <v>386</v>
      </c>
      <c r="C36" s="258">
        <f>IF(C28="Beta",_xlfn.BETA.INV(0.975,C29,C30),IF(C28="Lognormal",_xlfn.LOGNORM.INV(0.975,C29,C30),IF(C28="Gamma",_xlfn.GAMMA.INV(0.975,C29,1/C30),IF(C28="Normal",_xlfn.NORM.INV(0.975,C29,C30),"Panic"))))</f>
        <v>27.36934342613376</v>
      </c>
      <c r="D36" s="264"/>
      <c r="E36" s="264"/>
      <c r="F36" s="264"/>
      <c r="G36" s="263"/>
      <c r="H36" s="263"/>
      <c r="I36" s="263"/>
      <c r="J36" s="263"/>
      <c r="K36" s="263"/>
      <c r="L36" s="263"/>
      <c r="M36" s="263"/>
      <c r="N36" s="263"/>
      <c r="O36" s="257">
        <f t="shared" si="6"/>
        <v>33</v>
      </c>
      <c r="P36" s="258">
        <f t="shared" si="0"/>
        <v>27.36934342613376</v>
      </c>
      <c r="Q36" s="258">
        <f t="shared" si="1"/>
        <v>0.97499999999999998</v>
      </c>
      <c r="R36" s="258"/>
      <c r="S36" s="259"/>
      <c r="T36" s="276"/>
    </row>
    <row r="37" spans="1:20" x14ac:dyDescent="0.25">
      <c r="A37" s="279"/>
      <c r="B37" s="264"/>
      <c r="C37" s="264"/>
      <c r="D37" s="264"/>
      <c r="E37" s="264"/>
      <c r="F37" s="264"/>
      <c r="G37" s="263"/>
      <c r="H37" s="263"/>
      <c r="I37" s="263"/>
      <c r="J37" s="263"/>
      <c r="K37" s="263"/>
      <c r="L37" s="263"/>
      <c r="M37" s="263"/>
      <c r="N37" s="263"/>
      <c r="O37" s="263"/>
      <c r="P37" s="263"/>
      <c r="Q37" s="263"/>
      <c r="R37" s="263"/>
      <c r="S37" s="263"/>
      <c r="T37" s="276"/>
    </row>
    <row r="38" spans="1:20" x14ac:dyDescent="0.25">
      <c r="A38" s="279"/>
      <c r="B38" s="264"/>
      <c r="C38" s="264"/>
      <c r="D38" s="264"/>
      <c r="E38" s="264"/>
      <c r="F38" s="264"/>
      <c r="G38" s="263"/>
      <c r="H38" s="263"/>
      <c r="I38" s="263"/>
      <c r="J38" s="263"/>
      <c r="K38" s="263"/>
      <c r="L38" s="263"/>
      <c r="M38" s="263"/>
      <c r="N38" s="263"/>
      <c r="O38" s="263"/>
      <c r="P38" s="263"/>
      <c r="Q38" s="263"/>
      <c r="R38" s="263"/>
      <c r="S38" s="263"/>
      <c r="T38" s="276"/>
    </row>
    <row r="39" spans="1:20" x14ac:dyDescent="0.25">
      <c r="A39" s="279"/>
      <c r="B39" s="264"/>
      <c r="C39" s="264"/>
      <c r="D39" s="264"/>
      <c r="E39" s="264"/>
      <c r="F39" s="264"/>
      <c r="G39" s="263"/>
      <c r="H39" s="263"/>
      <c r="I39" s="263"/>
      <c r="J39" s="263"/>
      <c r="K39" s="263"/>
      <c r="L39" s="263"/>
      <c r="M39" s="263"/>
      <c r="N39" s="263"/>
      <c r="O39" s="263"/>
      <c r="P39" s="263"/>
      <c r="Q39" s="263"/>
      <c r="R39" s="263"/>
      <c r="S39" s="263"/>
      <c r="T39" s="276"/>
    </row>
    <row r="40" spans="1:20" x14ac:dyDescent="0.25">
      <c r="A40" s="279"/>
      <c r="B40" s="264"/>
      <c r="C40" s="264"/>
      <c r="D40" s="264"/>
      <c r="E40" s="264"/>
      <c r="F40" s="264"/>
      <c r="G40" s="263"/>
      <c r="H40" s="263"/>
      <c r="I40" s="263"/>
      <c r="J40" s="263"/>
      <c r="K40" s="263"/>
      <c r="L40" s="263"/>
      <c r="M40" s="263"/>
      <c r="N40" s="263"/>
      <c r="O40" s="263"/>
      <c r="P40" s="263"/>
      <c r="Q40" s="263"/>
      <c r="R40" s="263"/>
      <c r="S40" s="263"/>
      <c r="T40" s="276"/>
    </row>
    <row r="41" spans="1:20" x14ac:dyDescent="0.25">
      <c r="A41" s="279"/>
      <c r="B41" s="264"/>
      <c r="C41" s="264"/>
      <c r="D41" s="264"/>
      <c r="E41" s="264"/>
      <c r="F41" s="264"/>
      <c r="G41" s="263"/>
      <c r="H41" s="263"/>
      <c r="I41" s="263"/>
      <c r="J41" s="263"/>
      <c r="K41" s="263"/>
      <c r="L41" s="263"/>
      <c r="M41" s="263"/>
      <c r="N41" s="263"/>
      <c r="O41" s="263"/>
      <c r="P41" s="263"/>
      <c r="Q41" s="263"/>
      <c r="R41" s="263"/>
      <c r="S41" s="263"/>
      <c r="T41" s="276"/>
    </row>
    <row r="42" spans="1:20" x14ac:dyDescent="0.25">
      <c r="A42" s="279"/>
      <c r="B42" s="264"/>
      <c r="C42" s="264"/>
      <c r="D42" s="264"/>
      <c r="E42" s="264"/>
      <c r="F42" s="264"/>
      <c r="G42" s="263"/>
      <c r="H42" s="263"/>
      <c r="I42" s="263"/>
      <c r="J42" s="263"/>
      <c r="K42" s="263"/>
      <c r="L42" s="263"/>
      <c r="M42" s="263"/>
      <c r="N42" s="263"/>
      <c r="O42" s="263"/>
      <c r="P42" s="263"/>
      <c r="Q42" s="263"/>
      <c r="R42" s="263"/>
      <c r="S42" s="263"/>
      <c r="T42" s="276"/>
    </row>
    <row r="43" spans="1:20" x14ac:dyDescent="0.25">
      <c r="A43" s="279"/>
      <c r="B43" s="264"/>
      <c r="C43" s="264"/>
      <c r="D43" s="264"/>
      <c r="E43" s="264"/>
      <c r="F43" s="264"/>
      <c r="G43" s="263"/>
      <c r="H43" s="263"/>
      <c r="I43" s="263"/>
      <c r="J43" s="263"/>
      <c r="K43" s="263"/>
      <c r="L43" s="263"/>
      <c r="M43" s="263"/>
      <c r="N43" s="263"/>
      <c r="O43" s="263"/>
      <c r="P43" s="263"/>
      <c r="Q43" s="263"/>
      <c r="R43" s="263"/>
      <c r="S43" s="263"/>
      <c r="T43" s="276"/>
    </row>
    <row r="44" spans="1:20" x14ac:dyDescent="0.25">
      <c r="A44" s="279"/>
      <c r="B44" s="264"/>
      <c r="C44" s="264"/>
      <c r="D44" s="264"/>
      <c r="E44" s="265" t="str">
        <f>_xlfn.XLOOKUP($B$25,H3:H22,A3:A22)</f>
        <v>Partnership exposure by population, male clients of FSW</v>
      </c>
      <c r="F44" s="264"/>
      <c r="G44" s="263"/>
      <c r="H44" s="263"/>
      <c r="I44" s="263"/>
      <c r="J44" s="263"/>
      <c r="K44" s="263"/>
      <c r="L44" s="263"/>
      <c r="M44" s="263"/>
      <c r="N44" s="263"/>
      <c r="O44" s="263"/>
      <c r="P44" s="263"/>
      <c r="Q44" s="263"/>
      <c r="R44" s="263"/>
      <c r="S44" s="263"/>
      <c r="T44" s="276"/>
    </row>
    <row r="45" spans="1:20" x14ac:dyDescent="0.25">
      <c r="A45" s="281"/>
      <c r="B45" s="282"/>
      <c r="C45" s="282"/>
      <c r="D45" s="282"/>
      <c r="E45" s="282"/>
      <c r="F45" s="282"/>
      <c r="G45" s="283"/>
      <c r="H45" s="283"/>
      <c r="I45" s="283"/>
      <c r="J45" s="283"/>
      <c r="K45" s="283"/>
      <c r="L45" s="283"/>
      <c r="M45" s="283"/>
      <c r="N45" s="283"/>
      <c r="O45" s="283"/>
      <c r="P45" s="283"/>
      <c r="Q45" s="283"/>
      <c r="R45" s="283"/>
      <c r="S45" s="283"/>
      <c r="T45" s="284"/>
    </row>
    <row r="47" spans="1:20" x14ac:dyDescent="0.25">
      <c r="A47" s="43" t="s">
        <v>416</v>
      </c>
    </row>
    <row r="48" spans="1:20" x14ac:dyDescent="0.25">
      <c r="A48" t="s">
        <v>417</v>
      </c>
    </row>
    <row r="49" spans="1:10" x14ac:dyDescent="0.25">
      <c r="A49" t="s">
        <v>418</v>
      </c>
    </row>
    <row r="50" spans="1:10" x14ac:dyDescent="0.25">
      <c r="A50" t="s">
        <v>419</v>
      </c>
    </row>
    <row r="51" spans="1:10" x14ac:dyDescent="0.25">
      <c r="A51" t="s">
        <v>420</v>
      </c>
    </row>
    <row r="52" spans="1:10" x14ac:dyDescent="0.25">
      <c r="A52" t="s">
        <v>421</v>
      </c>
      <c r="J52" s="262"/>
    </row>
    <row r="54" spans="1:10" x14ac:dyDescent="0.25">
      <c r="A54" s="43" t="s">
        <v>371</v>
      </c>
    </row>
    <row r="55" spans="1:10" x14ac:dyDescent="0.25">
      <c r="A55" t="s">
        <v>232</v>
      </c>
      <c r="B55" s="150" t="s">
        <v>381</v>
      </c>
      <c r="C55" s="150" t="s">
        <v>382</v>
      </c>
    </row>
    <row r="56" spans="1:10" x14ac:dyDescent="0.25">
      <c r="A56" t="s">
        <v>180</v>
      </c>
      <c r="B56" s="150" t="s">
        <v>427</v>
      </c>
      <c r="C56" s="150" t="s">
        <v>426</v>
      </c>
    </row>
    <row r="57" spans="1:10" x14ac:dyDescent="0.25">
      <c r="A57" t="s">
        <v>181</v>
      </c>
      <c r="B57" s="150" t="s">
        <v>372</v>
      </c>
      <c r="C57" s="150" t="s">
        <v>373</v>
      </c>
    </row>
    <row r="58" spans="1:10" x14ac:dyDescent="0.25">
      <c r="A58" t="s">
        <v>353</v>
      </c>
      <c r="C58" s="150" t="s">
        <v>374</v>
      </c>
    </row>
    <row r="59" spans="1:10" x14ac:dyDescent="0.25">
      <c r="A59" t="s">
        <v>350</v>
      </c>
      <c r="C59" s="261" t="s">
        <v>375</v>
      </c>
    </row>
    <row r="60" spans="1:10" x14ac:dyDescent="0.25">
      <c r="A60" t="s">
        <v>351</v>
      </c>
      <c r="C60" s="261" t="s">
        <v>375</v>
      </c>
    </row>
    <row r="61" spans="1:10" x14ac:dyDescent="0.25">
      <c r="A61" t="s">
        <v>398</v>
      </c>
      <c r="C61" s="150" t="s">
        <v>401</v>
      </c>
    </row>
    <row r="62" spans="1:10" x14ac:dyDescent="0.25">
      <c r="A62" t="s">
        <v>399</v>
      </c>
      <c r="C62" s="150" t="s">
        <v>401</v>
      </c>
    </row>
    <row r="63" spans="1:10" x14ac:dyDescent="0.25">
      <c r="A63" t="s">
        <v>400</v>
      </c>
      <c r="C63" s="150" t="s">
        <v>401</v>
      </c>
    </row>
    <row r="64" spans="1:10" x14ac:dyDescent="0.25">
      <c r="A64" t="s">
        <v>402</v>
      </c>
      <c r="C64" s="150" t="s">
        <v>401</v>
      </c>
    </row>
    <row r="65" spans="1:3" x14ac:dyDescent="0.25">
      <c r="A65" t="s">
        <v>412</v>
      </c>
      <c r="C65" s="261" t="s">
        <v>414</v>
      </c>
    </row>
    <row r="66" spans="1:3" x14ac:dyDescent="0.25">
      <c r="A66" t="s">
        <v>413</v>
      </c>
      <c r="C66" s="261" t="s">
        <v>415</v>
      </c>
    </row>
    <row r="67" spans="1:3" x14ac:dyDescent="0.25">
      <c r="A67" t="s">
        <v>328</v>
      </c>
      <c r="B67" s="150" t="s">
        <v>376</v>
      </c>
    </row>
    <row r="68" spans="1:3" x14ac:dyDescent="0.25">
      <c r="A68" t="s">
        <v>331</v>
      </c>
      <c r="B68" s="150" t="s">
        <v>376</v>
      </c>
    </row>
    <row r="69" spans="1:3" x14ac:dyDescent="0.25">
      <c r="A69" t="s">
        <v>334</v>
      </c>
      <c r="B69" s="150" t="s">
        <v>377</v>
      </c>
    </row>
    <row r="70" spans="1:3" x14ac:dyDescent="0.25">
      <c r="A70" t="s">
        <v>335</v>
      </c>
      <c r="B70" s="150" t="s">
        <v>377</v>
      </c>
    </row>
  </sheetData>
  <mergeCells count="5">
    <mergeCell ref="G9:G10"/>
    <mergeCell ref="O1:S1"/>
    <mergeCell ref="G11:G12"/>
    <mergeCell ref="B25:C25"/>
    <mergeCell ref="G15:G16"/>
  </mergeCells>
  <conditionalFormatting sqref="F2:F23">
    <cfRule type="cellIs" dxfId="0" priority="1" operator="equal">
      <formula>TRUE</formula>
    </cfRule>
  </conditionalFormatting>
  <dataValidations count="1">
    <dataValidation type="list" allowBlank="1" showInputMessage="1" showErrorMessage="1" sqref="B25" xr:uid="{083C4D6C-AE81-4D46-84F0-7BA0ED9C6656}">
      <formula1>$H$3:$H$22</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3992DF1B-1B40-4FD9-B021-B93D621C0A80}">
          <x14:formula1>
            <xm:f>SheetData!$B$4:$E$4</xm:f>
          </x14:formula1>
          <xm:sqref>C19:C22 C9:C16 C3:C6</xm:sqref>
        </x14:dataValidation>
        <x14:dataValidation type="list" allowBlank="1" showInputMessage="1" showErrorMessage="1" xr:uid="{6CB8173A-A059-4CC0-AD4C-FA5C6ACF6FD6}">
          <x14:formula1>
            <xm:f>SheetData!$B$3:$C$3</xm:f>
          </x14:formula1>
          <xm:sqref>F9:F16 F3:F6 F19:F22</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4"/>
  <sheetViews>
    <sheetView workbookViewId="0">
      <selection activeCell="F22" sqref="F22"/>
    </sheetView>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x14ac:dyDescent="0.25">
      <c r="A4" s="8" t="s">
        <v>356</v>
      </c>
      <c r="B4" s="8" t="s">
        <v>358</v>
      </c>
      <c r="C4" s="8" t="s">
        <v>357</v>
      </c>
      <c r="D4" s="8" t="s">
        <v>359</v>
      </c>
      <c r="E4" s="8" t="s">
        <v>369</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P58" sqref="P58"/>
    </sheetView>
  </sheetViews>
  <sheetFormatPr defaultRowHeight="15" x14ac:dyDescent="0.25"/>
  <cols>
    <col min="1" max="1" width="10.7109375" customWidth="1"/>
    <col min="11" max="11" width="10.7109375" customWidth="1"/>
    <col min="21" max="21" width="10.7109375" customWidth="1"/>
  </cols>
  <sheetData>
    <row r="1" spans="1:29" x14ac:dyDescent="0.25">
      <c r="A1" s="43" t="s">
        <v>248</v>
      </c>
      <c r="K1" s="43" t="s">
        <v>275</v>
      </c>
      <c r="U1" s="43" t="s">
        <v>276</v>
      </c>
    </row>
    <row r="2" spans="1:29" x14ac:dyDescent="0.25">
      <c r="A2" s="43" t="s">
        <v>249</v>
      </c>
      <c r="K2" t="s">
        <v>249</v>
      </c>
      <c r="U2" t="s">
        <v>249</v>
      </c>
    </row>
    <row r="3" spans="1:29" x14ac:dyDescent="0.25">
      <c r="B3" t="s">
        <v>31</v>
      </c>
      <c r="F3" t="s">
        <v>32</v>
      </c>
      <c r="L3" t="s">
        <v>31</v>
      </c>
      <c r="P3" t="s">
        <v>32</v>
      </c>
      <c r="V3" t="s">
        <v>31</v>
      </c>
      <c r="Z3" t="s">
        <v>32</v>
      </c>
    </row>
    <row r="4" spans="1:29" x14ac:dyDescent="0.25">
      <c r="B4" t="s">
        <v>86</v>
      </c>
      <c r="C4" t="s">
        <v>87</v>
      </c>
      <c r="D4" t="s">
        <v>88</v>
      </c>
      <c r="E4" t="s">
        <v>250</v>
      </c>
      <c r="F4" t="s">
        <v>86</v>
      </c>
      <c r="G4" t="s">
        <v>87</v>
      </c>
      <c r="H4" t="s">
        <v>88</v>
      </c>
      <c r="I4" t="s">
        <v>250</v>
      </c>
      <c r="L4" t="s">
        <v>86</v>
      </c>
      <c r="M4" t="s">
        <v>87</v>
      </c>
      <c r="N4" t="s">
        <v>88</v>
      </c>
      <c r="O4" t="s">
        <v>250</v>
      </c>
      <c r="P4" t="s">
        <v>86</v>
      </c>
      <c r="Q4" t="s">
        <v>87</v>
      </c>
      <c r="R4" t="s">
        <v>88</v>
      </c>
      <c r="S4" t="s">
        <v>250</v>
      </c>
      <c r="V4" t="s">
        <v>86</v>
      </c>
      <c r="W4" t="s">
        <v>87</v>
      </c>
      <c r="X4" t="s">
        <v>88</v>
      </c>
      <c r="Y4" t="s">
        <v>250</v>
      </c>
      <c r="Z4" t="s">
        <v>86</v>
      </c>
      <c r="AA4" t="s">
        <v>87</v>
      </c>
      <c r="AB4" t="s">
        <v>88</v>
      </c>
      <c r="AC4" t="s">
        <v>250</v>
      </c>
    </row>
    <row r="5" spans="1:29" x14ac:dyDescent="0.25">
      <c r="A5" t="s">
        <v>251</v>
      </c>
      <c r="B5" s="49">
        <v>60.54</v>
      </c>
      <c r="C5" s="49">
        <v>57.35</v>
      </c>
      <c r="D5" s="49">
        <v>53.95</v>
      </c>
      <c r="E5" s="49">
        <v>50.35</v>
      </c>
      <c r="F5" s="49">
        <v>60.54</v>
      </c>
      <c r="G5" s="49">
        <v>57.35</v>
      </c>
      <c r="H5" s="49">
        <v>53.95</v>
      </c>
      <c r="I5" s="49">
        <v>50.35</v>
      </c>
      <c r="K5" t="s">
        <v>252</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252</v>
      </c>
      <c r="V5" s="49">
        <f t="shared" ref="V5:V10" si="1">L5</f>
        <v>60.54</v>
      </c>
      <c r="W5" s="49">
        <f t="shared" ref="W5:AC10" si="2">M5</f>
        <v>57.35</v>
      </c>
      <c r="X5" s="49">
        <f t="shared" si="2"/>
        <v>53.95</v>
      </c>
      <c r="Y5" s="49">
        <f t="shared" si="2"/>
        <v>50.35</v>
      </c>
      <c r="Z5" s="49">
        <f t="shared" si="2"/>
        <v>60.54</v>
      </c>
      <c r="AA5" s="49">
        <f t="shared" si="2"/>
        <v>57.35</v>
      </c>
      <c r="AB5" s="49">
        <f t="shared" si="2"/>
        <v>53.95</v>
      </c>
      <c r="AC5" s="49">
        <f t="shared" si="2"/>
        <v>50.35</v>
      </c>
    </row>
    <row r="6" spans="1:29" x14ac:dyDescent="0.25">
      <c r="A6" t="s">
        <v>253</v>
      </c>
      <c r="B6" s="49">
        <v>20.76</v>
      </c>
      <c r="C6" s="49">
        <v>21.86</v>
      </c>
      <c r="D6" s="49">
        <v>22.9</v>
      </c>
      <c r="E6" s="49">
        <v>23.83</v>
      </c>
      <c r="F6" s="49">
        <v>20.76</v>
      </c>
      <c r="G6" s="49">
        <v>21.86</v>
      </c>
      <c r="H6" s="49">
        <v>22.9</v>
      </c>
      <c r="I6" s="49">
        <v>23.83</v>
      </c>
      <c r="K6" t="s">
        <v>100</v>
      </c>
      <c r="L6" s="49">
        <f>B6</f>
        <v>20.76</v>
      </c>
      <c r="M6" s="49">
        <f t="shared" si="0"/>
        <v>21.86</v>
      </c>
      <c r="N6" s="49">
        <f t="shared" si="0"/>
        <v>22.9</v>
      </c>
      <c r="O6" s="49">
        <f t="shared" si="0"/>
        <v>23.83</v>
      </c>
      <c r="P6" s="49">
        <f t="shared" si="0"/>
        <v>20.76</v>
      </c>
      <c r="Q6" s="49">
        <f t="shared" si="0"/>
        <v>21.86</v>
      </c>
      <c r="R6" s="49">
        <f t="shared" si="0"/>
        <v>22.9</v>
      </c>
      <c r="S6" s="49">
        <f t="shared" si="0"/>
        <v>23.83</v>
      </c>
      <c r="U6" t="s">
        <v>100</v>
      </c>
      <c r="V6" s="49">
        <f t="shared" si="1"/>
        <v>20.76</v>
      </c>
      <c r="W6" s="49">
        <f t="shared" si="2"/>
        <v>21.86</v>
      </c>
      <c r="X6" s="49">
        <f t="shared" si="2"/>
        <v>22.9</v>
      </c>
      <c r="Y6" s="49">
        <f t="shared" si="2"/>
        <v>23.83</v>
      </c>
      <c r="Z6" s="49">
        <f t="shared" si="2"/>
        <v>20.76</v>
      </c>
      <c r="AA6" s="49">
        <f t="shared" si="2"/>
        <v>21.86</v>
      </c>
      <c r="AB6" s="49">
        <f t="shared" si="2"/>
        <v>22.9</v>
      </c>
      <c r="AC6" s="49">
        <f t="shared" si="2"/>
        <v>23.83</v>
      </c>
    </row>
    <row r="7" spans="1:29" x14ac:dyDescent="0.25">
      <c r="A7" t="s">
        <v>254</v>
      </c>
      <c r="B7" s="49">
        <v>10.77</v>
      </c>
      <c r="C7" s="49">
        <v>11.84</v>
      </c>
      <c r="D7" s="49">
        <v>13.02</v>
      </c>
      <c r="E7" s="49">
        <v>14.29</v>
      </c>
      <c r="F7" s="49">
        <v>10.77</v>
      </c>
      <c r="G7" s="49">
        <v>11.84</v>
      </c>
      <c r="H7" s="49">
        <v>13.02</v>
      </c>
      <c r="I7" s="49">
        <v>14.29</v>
      </c>
      <c r="K7" t="s">
        <v>99</v>
      </c>
      <c r="L7" s="49">
        <f>B7+B8</f>
        <v>14.399999999999999</v>
      </c>
      <c r="M7" s="49">
        <f t="shared" ref="M7:S7" si="3">C7+C8</f>
        <v>15.92</v>
      </c>
      <c r="N7" s="49">
        <f t="shared" si="3"/>
        <v>17.600000000000001</v>
      </c>
      <c r="O7" s="49">
        <f t="shared" si="3"/>
        <v>19.46</v>
      </c>
      <c r="P7" s="49">
        <f t="shared" si="3"/>
        <v>14.399999999999999</v>
      </c>
      <c r="Q7" s="49">
        <f t="shared" si="3"/>
        <v>15.92</v>
      </c>
      <c r="R7" s="49">
        <f t="shared" si="3"/>
        <v>17.600000000000001</v>
      </c>
      <c r="S7" s="49">
        <f t="shared" si="3"/>
        <v>19.46</v>
      </c>
      <c r="U7" t="s">
        <v>99</v>
      </c>
      <c r="V7" s="49">
        <f t="shared" si="1"/>
        <v>14.399999999999999</v>
      </c>
      <c r="W7" s="49">
        <f t="shared" si="2"/>
        <v>15.92</v>
      </c>
      <c r="X7" s="49">
        <f t="shared" si="2"/>
        <v>17.600000000000001</v>
      </c>
      <c r="Y7" s="49">
        <f t="shared" si="2"/>
        <v>19.46</v>
      </c>
      <c r="Z7" s="49">
        <f t="shared" si="2"/>
        <v>14.399999999999999</v>
      </c>
      <c r="AA7" s="49">
        <f t="shared" si="2"/>
        <v>15.92</v>
      </c>
      <c r="AB7" s="49">
        <f t="shared" si="2"/>
        <v>17.600000000000001</v>
      </c>
      <c r="AC7" s="49">
        <f t="shared" si="2"/>
        <v>19.46</v>
      </c>
    </row>
    <row r="8" spans="1:29" x14ac:dyDescent="0.25">
      <c r="A8" t="s">
        <v>255</v>
      </c>
      <c r="B8" s="49">
        <v>3.63</v>
      </c>
      <c r="C8" s="49">
        <v>4.08</v>
      </c>
      <c r="D8" s="49">
        <v>4.58</v>
      </c>
      <c r="E8" s="49">
        <v>5.17</v>
      </c>
      <c r="F8" s="49">
        <v>3.63</v>
      </c>
      <c r="G8" s="49">
        <v>4.08</v>
      </c>
      <c r="H8" s="49">
        <v>4.58</v>
      </c>
      <c r="I8" s="49">
        <v>5.17</v>
      </c>
      <c r="K8" t="s">
        <v>98</v>
      </c>
      <c r="L8" s="49">
        <f t="shared" ref="L8:S10" si="4">B9</f>
        <v>3.71</v>
      </c>
      <c r="M8" s="49">
        <f t="shared" si="4"/>
        <v>4.2</v>
      </c>
      <c r="N8" s="49">
        <f t="shared" si="4"/>
        <v>4.78</v>
      </c>
      <c r="O8" s="49">
        <f t="shared" si="4"/>
        <v>5.47</v>
      </c>
      <c r="P8" s="49">
        <f t="shared" si="4"/>
        <v>3.71</v>
      </c>
      <c r="Q8" s="49">
        <f t="shared" si="4"/>
        <v>4.2</v>
      </c>
      <c r="R8" s="49">
        <f t="shared" si="4"/>
        <v>4.78</v>
      </c>
      <c r="S8" s="49">
        <f t="shared" si="4"/>
        <v>5.47</v>
      </c>
      <c r="U8" t="s">
        <v>98</v>
      </c>
      <c r="V8" s="49">
        <f t="shared" si="1"/>
        <v>3.71</v>
      </c>
      <c r="W8" s="49">
        <f t="shared" si="2"/>
        <v>4.2</v>
      </c>
      <c r="X8" s="49">
        <f t="shared" si="2"/>
        <v>4.78</v>
      </c>
      <c r="Y8" s="49">
        <f t="shared" si="2"/>
        <v>5.47</v>
      </c>
      <c r="Z8" s="49">
        <f t="shared" si="2"/>
        <v>3.71</v>
      </c>
      <c r="AA8" s="49">
        <f t="shared" si="2"/>
        <v>4.2</v>
      </c>
      <c r="AB8" s="49">
        <f t="shared" si="2"/>
        <v>4.78</v>
      </c>
      <c r="AC8" s="49">
        <f t="shared" si="2"/>
        <v>5.47</v>
      </c>
    </row>
    <row r="9" spans="1:29" x14ac:dyDescent="0.25">
      <c r="A9" t="s">
        <v>256</v>
      </c>
      <c r="B9" s="49">
        <v>3.71</v>
      </c>
      <c r="C9" s="49">
        <v>4.2</v>
      </c>
      <c r="D9" s="49">
        <v>4.78</v>
      </c>
      <c r="E9" s="49">
        <v>5.47</v>
      </c>
      <c r="F9" s="49">
        <v>3.71</v>
      </c>
      <c r="G9" s="49">
        <v>4.2</v>
      </c>
      <c r="H9" s="49">
        <v>4.78</v>
      </c>
      <c r="I9" s="49">
        <v>5.47</v>
      </c>
      <c r="K9" t="s">
        <v>97</v>
      </c>
      <c r="L9" s="49">
        <f t="shared" si="4"/>
        <v>0.51</v>
      </c>
      <c r="M9" s="49">
        <f t="shared" si="4"/>
        <v>0.57999999999999996</v>
      </c>
      <c r="N9" s="49">
        <f t="shared" si="4"/>
        <v>0.67</v>
      </c>
      <c r="O9" s="49">
        <f t="shared" si="4"/>
        <v>0.77</v>
      </c>
      <c r="P9" s="49">
        <f t="shared" si="4"/>
        <v>0.51</v>
      </c>
      <c r="Q9" s="49">
        <f t="shared" si="4"/>
        <v>0.57999999999999996</v>
      </c>
      <c r="R9" s="49">
        <f t="shared" si="4"/>
        <v>0.67</v>
      </c>
      <c r="S9" s="49">
        <f t="shared" si="4"/>
        <v>0.77</v>
      </c>
      <c r="U9" t="s">
        <v>97</v>
      </c>
      <c r="V9" s="49">
        <f t="shared" si="1"/>
        <v>0.51</v>
      </c>
      <c r="W9" s="49">
        <f t="shared" si="2"/>
        <v>0.57999999999999996</v>
      </c>
      <c r="X9" s="49">
        <f t="shared" si="2"/>
        <v>0.67</v>
      </c>
      <c r="Y9" s="49">
        <f t="shared" si="2"/>
        <v>0.77</v>
      </c>
      <c r="Z9" s="49">
        <f t="shared" si="2"/>
        <v>0.51</v>
      </c>
      <c r="AA9" s="49">
        <f t="shared" si="2"/>
        <v>0.57999999999999996</v>
      </c>
      <c r="AB9" s="49">
        <f t="shared" si="2"/>
        <v>0.67</v>
      </c>
      <c r="AC9" s="49">
        <f t="shared" si="2"/>
        <v>0.77</v>
      </c>
    </row>
    <row r="10" spans="1:29" x14ac:dyDescent="0.25">
      <c r="A10" t="s">
        <v>257</v>
      </c>
      <c r="B10" s="49">
        <v>0.51</v>
      </c>
      <c r="C10" s="49">
        <v>0.57999999999999996</v>
      </c>
      <c r="D10" s="49">
        <v>0.67</v>
      </c>
      <c r="E10" s="49">
        <v>0.77</v>
      </c>
      <c r="F10" s="49">
        <v>0.51</v>
      </c>
      <c r="G10" s="49">
        <v>0.57999999999999996</v>
      </c>
      <c r="H10" s="49">
        <v>0.67</v>
      </c>
      <c r="I10" s="49">
        <v>0.77</v>
      </c>
      <c r="K10" t="s">
        <v>96</v>
      </c>
      <c r="L10" s="49">
        <f t="shared" si="4"/>
        <v>0.08</v>
      </c>
      <c r="M10" s="49">
        <f t="shared" si="4"/>
        <v>0.09</v>
      </c>
      <c r="N10" s="49">
        <f t="shared" si="4"/>
        <v>0.1</v>
      </c>
      <c r="O10" s="49">
        <f t="shared" si="4"/>
        <v>0.12</v>
      </c>
      <c r="P10" s="49">
        <f t="shared" si="4"/>
        <v>0.08</v>
      </c>
      <c r="Q10" s="49">
        <f t="shared" si="4"/>
        <v>0.09</v>
      </c>
      <c r="R10" s="49">
        <f t="shared" si="4"/>
        <v>0.1</v>
      </c>
      <c r="S10" s="49">
        <f t="shared" si="4"/>
        <v>0.12</v>
      </c>
      <c r="U10" t="s">
        <v>96</v>
      </c>
      <c r="V10" s="49">
        <f t="shared" si="1"/>
        <v>0.08</v>
      </c>
      <c r="W10" s="49">
        <f t="shared" si="2"/>
        <v>0.09</v>
      </c>
      <c r="X10" s="49">
        <f t="shared" si="2"/>
        <v>0.1</v>
      </c>
      <c r="Y10" s="49">
        <f t="shared" si="2"/>
        <v>0.12</v>
      </c>
      <c r="Z10" s="49">
        <f t="shared" si="2"/>
        <v>0.08</v>
      </c>
      <c r="AA10" s="49">
        <f t="shared" si="2"/>
        <v>0.09</v>
      </c>
      <c r="AB10" s="49">
        <f t="shared" si="2"/>
        <v>0.1</v>
      </c>
      <c r="AC10" s="49">
        <f t="shared" si="2"/>
        <v>0.12</v>
      </c>
    </row>
    <row r="11" spans="1:29" x14ac:dyDescent="0.25">
      <c r="A11" t="s">
        <v>258</v>
      </c>
      <c r="B11" s="49">
        <v>0.08</v>
      </c>
      <c r="C11" s="49">
        <v>0.09</v>
      </c>
      <c r="D11" s="49">
        <v>0.1</v>
      </c>
      <c r="E11" s="49">
        <v>0.12</v>
      </c>
      <c r="F11" s="49">
        <v>0.08</v>
      </c>
      <c r="G11" s="49">
        <v>0.09</v>
      </c>
      <c r="H11" s="49">
        <v>0.1</v>
      </c>
      <c r="I11" s="49">
        <v>0.12</v>
      </c>
    </row>
    <row r="13" spans="1:29" x14ac:dyDescent="0.25">
      <c r="A13" s="43" t="s">
        <v>278</v>
      </c>
      <c r="K13" s="43" t="s">
        <v>259</v>
      </c>
      <c r="U13" s="43" t="s">
        <v>259</v>
      </c>
    </row>
    <row r="14" spans="1:29" x14ac:dyDescent="0.25">
      <c r="B14" t="s">
        <v>31</v>
      </c>
      <c r="F14" t="s">
        <v>32</v>
      </c>
      <c r="L14" t="s">
        <v>31</v>
      </c>
      <c r="P14" t="s">
        <v>32</v>
      </c>
      <c r="V14" t="s">
        <v>31</v>
      </c>
      <c r="Z14" t="s">
        <v>32</v>
      </c>
    </row>
    <row r="15" spans="1:29" x14ac:dyDescent="0.25">
      <c r="B15" t="s">
        <v>86</v>
      </c>
      <c r="C15" t="s">
        <v>87</v>
      </c>
      <c r="D15" t="s">
        <v>88</v>
      </c>
      <c r="E15" t="s">
        <v>250</v>
      </c>
      <c r="F15" t="s">
        <v>86</v>
      </c>
      <c r="G15" t="s">
        <v>87</v>
      </c>
      <c r="H15" t="s">
        <v>88</v>
      </c>
      <c r="I15" t="s">
        <v>250</v>
      </c>
      <c r="L15" t="s">
        <v>86</v>
      </c>
      <c r="M15" t="s">
        <v>87</v>
      </c>
      <c r="N15" t="s">
        <v>88</v>
      </c>
      <c r="O15" t="s">
        <v>250</v>
      </c>
      <c r="P15" t="s">
        <v>86</v>
      </c>
      <c r="Q15" t="s">
        <v>87</v>
      </c>
      <c r="R15" t="s">
        <v>88</v>
      </c>
      <c r="S15" t="s">
        <v>250</v>
      </c>
      <c r="V15" t="s">
        <v>86</v>
      </c>
      <c r="W15" t="s">
        <v>87</v>
      </c>
      <c r="X15" t="s">
        <v>88</v>
      </c>
      <c r="Y15" t="s">
        <v>250</v>
      </c>
      <c r="Z15" t="s">
        <v>86</v>
      </c>
      <c r="AA15" t="s">
        <v>87</v>
      </c>
      <c r="AB15" t="s">
        <v>88</v>
      </c>
      <c r="AC15" t="s">
        <v>250</v>
      </c>
    </row>
    <row r="16" spans="1:29" x14ac:dyDescent="0.25">
      <c r="A16" t="s">
        <v>251</v>
      </c>
      <c r="B16" s="147">
        <f>10*(1-EXP(-B62*0.1))</f>
        <v>0.15191428153302433</v>
      </c>
      <c r="C16" s="147">
        <f t="shared" ref="C16:I16" si="5">10*(1-EXP(-C62*0.1))</f>
        <v>0.18177754753725739</v>
      </c>
      <c r="D16" s="147">
        <f t="shared" si="5"/>
        <v>0.22282005783594405</v>
      </c>
      <c r="E16" s="147">
        <f t="shared" si="5"/>
        <v>0.28234734416597407</v>
      </c>
      <c r="F16" s="147">
        <f t="shared" si="5"/>
        <v>0.15191428153302433</v>
      </c>
      <c r="G16" s="147">
        <f t="shared" si="5"/>
        <v>0.18177754753725739</v>
      </c>
      <c r="H16" s="147">
        <f t="shared" si="5"/>
        <v>0.22282005783594405</v>
      </c>
      <c r="I16" s="147">
        <f t="shared" si="5"/>
        <v>0.28234734416597407</v>
      </c>
      <c r="K16" t="s">
        <v>252</v>
      </c>
      <c r="L16" s="147">
        <f>B16</f>
        <v>0.15191428153302433</v>
      </c>
      <c r="M16" s="147">
        <f t="shared" ref="M16:S17" si="6">C16</f>
        <v>0.18177754753725739</v>
      </c>
      <c r="N16" s="147">
        <f t="shared" si="6"/>
        <v>0.22282005783594405</v>
      </c>
      <c r="O16" s="147">
        <f t="shared" si="6"/>
        <v>0.28234734416597407</v>
      </c>
      <c r="P16" s="147">
        <f t="shared" si="6"/>
        <v>0.15191428153302433</v>
      </c>
      <c r="Q16" s="147">
        <f t="shared" si="6"/>
        <v>0.18177754753725739</v>
      </c>
      <c r="R16" s="147">
        <f t="shared" si="6"/>
        <v>0.22282005783594405</v>
      </c>
      <c r="S16" s="147">
        <f t="shared" si="6"/>
        <v>0.28234734416597407</v>
      </c>
      <c r="U16" t="s">
        <v>95</v>
      </c>
      <c r="V16" s="147">
        <v>4</v>
      </c>
      <c r="W16" s="147">
        <v>4</v>
      </c>
      <c r="X16" s="147">
        <v>4</v>
      </c>
      <c r="Y16" s="147">
        <v>4</v>
      </c>
      <c r="Z16" s="147">
        <v>4</v>
      </c>
      <c r="AA16" s="147">
        <v>4</v>
      </c>
      <c r="AB16" s="147">
        <v>4</v>
      </c>
      <c r="AC16" s="147">
        <v>4</v>
      </c>
    </row>
    <row r="17" spans="1:29" x14ac:dyDescent="0.25">
      <c r="A17" t="s">
        <v>253</v>
      </c>
      <c r="B17" s="147">
        <f t="shared" ref="B17:I17" si="7">10*(1-EXP(-B63*0.1))</f>
        <v>0.24828572146566197</v>
      </c>
      <c r="C17" s="147">
        <f t="shared" si="7"/>
        <v>0.28192947611767383</v>
      </c>
      <c r="D17" s="147">
        <f t="shared" si="7"/>
        <v>0.32785511543484858</v>
      </c>
      <c r="E17" s="147">
        <f t="shared" si="7"/>
        <v>0.39412305445974516</v>
      </c>
      <c r="F17" s="147">
        <f t="shared" si="7"/>
        <v>0.24828572146566197</v>
      </c>
      <c r="G17" s="147">
        <f t="shared" si="7"/>
        <v>0.28192947611767383</v>
      </c>
      <c r="H17" s="147">
        <f t="shared" si="7"/>
        <v>0.32785511543484858</v>
      </c>
      <c r="I17" s="147">
        <f t="shared" si="7"/>
        <v>0.39412305445974516</v>
      </c>
      <c r="K17" t="s">
        <v>100</v>
      </c>
      <c r="L17" s="147">
        <f>B17</f>
        <v>0.24828572146566197</v>
      </c>
      <c r="M17" s="147">
        <f t="shared" si="6"/>
        <v>0.28192947611767383</v>
      </c>
      <c r="N17" s="147">
        <f t="shared" si="6"/>
        <v>0.32785511543484858</v>
      </c>
      <c r="O17" s="147">
        <f t="shared" si="6"/>
        <v>0.39412305445974516</v>
      </c>
      <c r="P17" s="147">
        <f t="shared" si="6"/>
        <v>0.24828572146566197</v>
      </c>
      <c r="Q17" s="147">
        <f t="shared" si="6"/>
        <v>0.28192947611767383</v>
      </c>
      <c r="R17" s="147">
        <f t="shared" si="6"/>
        <v>0.32785511543484858</v>
      </c>
      <c r="S17" s="147">
        <f t="shared" si="6"/>
        <v>0.39412305445974516</v>
      </c>
      <c r="U17" t="s">
        <v>252</v>
      </c>
      <c r="V17" s="147">
        <f>V$62*L16</f>
        <v>0.15427726221266302</v>
      </c>
      <c r="W17" s="147">
        <f t="shared" ref="W17:AC21" si="8">W$62*M16</f>
        <v>0.18518197326506441</v>
      </c>
      <c r="X17" s="147">
        <f t="shared" si="8"/>
        <v>0.22791543869493422</v>
      </c>
      <c r="Y17" s="147">
        <f t="shared" si="8"/>
        <v>0.29043604752002056</v>
      </c>
      <c r="Z17" s="147">
        <f t="shared" si="8"/>
        <v>0.15427726221266302</v>
      </c>
      <c r="AA17" s="147">
        <f t="shared" si="8"/>
        <v>0.18518197326506441</v>
      </c>
      <c r="AB17" s="147">
        <f t="shared" si="8"/>
        <v>0.22791543869493422</v>
      </c>
      <c r="AC17" s="147">
        <f t="shared" si="8"/>
        <v>0.29043604752002056</v>
      </c>
    </row>
    <row r="18" spans="1:29" x14ac:dyDescent="0.25">
      <c r="A18" t="s">
        <v>254</v>
      </c>
      <c r="B18" s="147">
        <f t="shared" ref="B18:I18" si="9">10*(1-EXP(-B64*0.1))</f>
        <v>0.34167639804744687</v>
      </c>
      <c r="C18" s="147">
        <f t="shared" si="9"/>
        <v>0.38772340956881757</v>
      </c>
      <c r="D18" s="147">
        <f t="shared" si="9"/>
        <v>0.45047807534488116</v>
      </c>
      <c r="E18" s="147">
        <f t="shared" si="9"/>
        <v>0.54083518718984203</v>
      </c>
      <c r="F18" s="147">
        <f t="shared" si="9"/>
        <v>0.34167639804744687</v>
      </c>
      <c r="G18" s="147">
        <f t="shared" si="9"/>
        <v>0.38772340956881757</v>
      </c>
      <c r="H18" s="147">
        <f t="shared" si="9"/>
        <v>0.45047807534488116</v>
      </c>
      <c r="I18" s="147">
        <f t="shared" si="9"/>
        <v>0.54083518718984203</v>
      </c>
      <c r="K18" t="s">
        <v>99</v>
      </c>
      <c r="L18" s="147">
        <f>L73/L68</f>
        <v>0.22542544086766569</v>
      </c>
      <c r="M18" s="147">
        <f t="shared" ref="M18:S18" si="10">M73/M68</f>
        <v>0.25612483934863767</v>
      </c>
      <c r="N18" s="147">
        <f t="shared" si="10"/>
        <v>0.29819597239029144</v>
      </c>
      <c r="O18" s="147">
        <f t="shared" si="10"/>
        <v>0.35909588567744799</v>
      </c>
      <c r="P18" s="147">
        <f t="shared" si="10"/>
        <v>0.22542544086766569</v>
      </c>
      <c r="Q18" s="147">
        <f t="shared" si="10"/>
        <v>0.25612483934863767</v>
      </c>
      <c r="R18" s="147">
        <f t="shared" si="10"/>
        <v>0.29819597239029144</v>
      </c>
      <c r="S18" s="147">
        <f t="shared" si="10"/>
        <v>0.35909588567744799</v>
      </c>
      <c r="U18" t="s">
        <v>100</v>
      </c>
      <c r="V18" s="147">
        <f>V$62*L17</f>
        <v>0.2521477307312357</v>
      </c>
      <c r="W18" s="147">
        <f t="shared" si="8"/>
        <v>0.2872095999554401</v>
      </c>
      <c r="X18" s="147">
        <f t="shared" si="8"/>
        <v>0.33535240583111409</v>
      </c>
      <c r="Y18" s="147">
        <f t="shared" si="8"/>
        <v>0.4054139149490919</v>
      </c>
      <c r="Z18" s="147">
        <f t="shared" si="8"/>
        <v>0.2521477307312357</v>
      </c>
      <c r="AA18" s="147">
        <f t="shared" si="8"/>
        <v>0.2872095999554401</v>
      </c>
      <c r="AB18" s="147">
        <f t="shared" si="8"/>
        <v>0.33535240583111409</v>
      </c>
      <c r="AC18" s="147">
        <f t="shared" si="8"/>
        <v>0.4054139149490919</v>
      </c>
    </row>
    <row r="19" spans="1:29" x14ac:dyDescent="0.25">
      <c r="A19" t="s">
        <v>255</v>
      </c>
      <c r="B19" s="147">
        <f t="shared" ref="B19:I19" si="11">10*(1-EXP(-B65*0.1))</f>
        <v>0.62979388824450644</v>
      </c>
      <c r="C19" s="147">
        <f t="shared" si="11"/>
        <v>0.71319948075856954</v>
      </c>
      <c r="D19" s="147">
        <f t="shared" si="11"/>
        <v>0.82633303933666302</v>
      </c>
      <c r="E19" s="147">
        <f t="shared" si="11"/>
        <v>0.98808948489420789</v>
      </c>
      <c r="F19" s="147">
        <f t="shared" si="11"/>
        <v>0.62979388824450644</v>
      </c>
      <c r="G19" s="147">
        <f t="shared" si="11"/>
        <v>0.71319948075856954</v>
      </c>
      <c r="H19" s="147">
        <f t="shared" si="11"/>
        <v>0.82633303933666302</v>
      </c>
      <c r="I19" s="147">
        <f t="shared" si="11"/>
        <v>0.98808948489420789</v>
      </c>
      <c r="K19" t="s">
        <v>98</v>
      </c>
      <c r="L19" s="147">
        <f>B20</f>
        <v>0.29004067810700751</v>
      </c>
      <c r="M19" s="147">
        <f t="shared" ref="M19:S20" si="12">C20</f>
        <v>0.3292478040222413</v>
      </c>
      <c r="N19" s="147">
        <f t="shared" si="12"/>
        <v>0.38272372593670778</v>
      </c>
      <c r="O19" s="147">
        <f t="shared" si="12"/>
        <v>0.45983202264823664</v>
      </c>
      <c r="P19" s="147">
        <f t="shared" si="12"/>
        <v>0.29004067810700751</v>
      </c>
      <c r="Q19" s="147">
        <f t="shared" si="12"/>
        <v>0.3292478040222413</v>
      </c>
      <c r="R19" s="147">
        <f t="shared" si="12"/>
        <v>0.38272372593670778</v>
      </c>
      <c r="S19" s="147">
        <f t="shared" si="12"/>
        <v>0.45983202264823664</v>
      </c>
      <c r="U19" t="s">
        <v>99</v>
      </c>
      <c r="V19" s="147">
        <f>V$62*L18</f>
        <v>0.22893186538611052</v>
      </c>
      <c r="W19" s="147">
        <f t="shared" si="8"/>
        <v>0.26092168034700258</v>
      </c>
      <c r="X19" s="147">
        <f t="shared" si="8"/>
        <v>0.30501502658452456</v>
      </c>
      <c r="Y19" s="147">
        <f t="shared" si="8"/>
        <v>0.36938328577141177</v>
      </c>
      <c r="Z19" s="147">
        <f t="shared" si="8"/>
        <v>0.22893186538611052</v>
      </c>
      <c r="AA19" s="147">
        <f t="shared" si="8"/>
        <v>0.26092168034700258</v>
      </c>
      <c r="AB19" s="147">
        <f t="shared" si="8"/>
        <v>0.30501502658452456</v>
      </c>
      <c r="AC19" s="147">
        <f t="shared" si="8"/>
        <v>0.36938328577141177</v>
      </c>
    </row>
    <row r="20" spans="1:29" x14ac:dyDescent="0.25">
      <c r="A20" t="s">
        <v>256</v>
      </c>
      <c r="B20" s="147">
        <f t="shared" ref="B20:I20" si="13">10*(1-EXP(-B66*0.1))</f>
        <v>0.29004067810700751</v>
      </c>
      <c r="C20" s="147">
        <f t="shared" si="13"/>
        <v>0.3292478040222413</v>
      </c>
      <c r="D20" s="147">
        <f t="shared" si="13"/>
        <v>0.38272372593670778</v>
      </c>
      <c r="E20" s="147">
        <f t="shared" si="13"/>
        <v>0.45983202264823664</v>
      </c>
      <c r="F20" s="147">
        <f t="shared" si="13"/>
        <v>0.29004067810700751</v>
      </c>
      <c r="G20" s="147">
        <f t="shared" si="13"/>
        <v>0.3292478040222413</v>
      </c>
      <c r="H20" s="147">
        <f t="shared" si="13"/>
        <v>0.38272372593670778</v>
      </c>
      <c r="I20" s="147">
        <f t="shared" si="13"/>
        <v>0.45983202264823664</v>
      </c>
      <c r="K20" t="s">
        <v>97</v>
      </c>
      <c r="L20" s="147">
        <f>B21</f>
        <v>0.48816233415863275</v>
      </c>
      <c r="M20" s="147">
        <f t="shared" si="12"/>
        <v>0.55336972749480795</v>
      </c>
      <c r="N20" s="147">
        <f t="shared" si="12"/>
        <v>0.64203274779560227</v>
      </c>
      <c r="O20" s="147">
        <f t="shared" si="12"/>
        <v>0.7692426983904177</v>
      </c>
      <c r="P20" s="147">
        <f t="shared" si="12"/>
        <v>0.48816233415863275</v>
      </c>
      <c r="Q20" s="147">
        <f t="shared" si="12"/>
        <v>0.55336972749480795</v>
      </c>
      <c r="R20" s="147">
        <f t="shared" si="12"/>
        <v>0.64203274779560227</v>
      </c>
      <c r="S20" s="147">
        <f t="shared" si="12"/>
        <v>0.7692426983904177</v>
      </c>
      <c r="U20" t="s">
        <v>98</v>
      </c>
      <c r="V20" s="147">
        <f>V$62*L19</f>
        <v>0.29455217308799236</v>
      </c>
      <c r="W20" s="147">
        <f t="shared" si="8"/>
        <v>0.33541413044716761</v>
      </c>
      <c r="X20" s="147">
        <f t="shared" si="8"/>
        <v>0.39147573491812149</v>
      </c>
      <c r="Y20" s="147">
        <f t="shared" si="8"/>
        <v>0.47300531753039549</v>
      </c>
      <c r="Z20" s="147">
        <f t="shared" si="8"/>
        <v>0.29455217308799236</v>
      </c>
      <c r="AA20" s="147">
        <f t="shared" si="8"/>
        <v>0.33541413044716761</v>
      </c>
      <c r="AB20" s="147">
        <f t="shared" si="8"/>
        <v>0.39147573491812149</v>
      </c>
      <c r="AC20" s="147">
        <f t="shared" si="8"/>
        <v>0.47300531753039549</v>
      </c>
    </row>
    <row r="21" spans="1:29" x14ac:dyDescent="0.25">
      <c r="A21" t="s">
        <v>257</v>
      </c>
      <c r="B21" s="147">
        <f t="shared" ref="B21:I21" si="14">10*(1-EXP(-B67*0.1))</f>
        <v>0.48816233415863275</v>
      </c>
      <c r="C21" s="147">
        <f t="shared" si="14"/>
        <v>0.55336972749480795</v>
      </c>
      <c r="D21" s="147">
        <f t="shared" si="14"/>
        <v>0.64203274779560227</v>
      </c>
      <c r="E21" s="147">
        <f t="shared" si="14"/>
        <v>0.7692426983904177</v>
      </c>
      <c r="F21" s="147">
        <f t="shared" si="14"/>
        <v>0.48816233415863275</v>
      </c>
      <c r="G21" s="147">
        <f t="shared" si="14"/>
        <v>0.55336972749480795</v>
      </c>
      <c r="H21" s="147">
        <f t="shared" si="14"/>
        <v>0.64203274779560227</v>
      </c>
      <c r="I21" s="147">
        <f t="shared" si="14"/>
        <v>0.7692426983904177</v>
      </c>
      <c r="L21" s="147"/>
      <c r="M21" s="147"/>
      <c r="N21" s="147"/>
      <c r="O21" s="147"/>
      <c r="P21" s="147"/>
      <c r="Q21" s="147"/>
      <c r="R21" s="147"/>
      <c r="S21" s="147"/>
      <c r="U21" t="s">
        <v>97</v>
      </c>
      <c r="V21" s="147">
        <f>V$62*L20</f>
        <v>0.49575555154743639</v>
      </c>
      <c r="W21" s="147">
        <f t="shared" si="8"/>
        <v>0.56373352744038019</v>
      </c>
      <c r="X21" s="147">
        <f t="shared" si="8"/>
        <v>0.65671455609300078</v>
      </c>
      <c r="Y21" s="147">
        <f t="shared" si="8"/>
        <v>0.79128000854442682</v>
      </c>
      <c r="Z21" s="147">
        <f t="shared" si="8"/>
        <v>0.49575555154743639</v>
      </c>
      <c r="AA21" s="147">
        <f t="shared" si="8"/>
        <v>0.56373352744038019</v>
      </c>
      <c r="AB21" s="147">
        <f t="shared" si="8"/>
        <v>0.65671455609300078</v>
      </c>
      <c r="AC21" s="147">
        <f t="shared" si="8"/>
        <v>0.79128000854442682</v>
      </c>
    </row>
    <row r="24" spans="1:29" x14ac:dyDescent="0.25">
      <c r="A24" s="43" t="s">
        <v>260</v>
      </c>
      <c r="K24" s="43" t="s">
        <v>261</v>
      </c>
      <c r="U24" s="43" t="s">
        <v>261</v>
      </c>
    </row>
    <row r="25" spans="1:29" x14ac:dyDescent="0.25">
      <c r="B25" t="s">
        <v>31</v>
      </c>
      <c r="F25" t="s">
        <v>32</v>
      </c>
      <c r="L25" t="s">
        <v>31</v>
      </c>
      <c r="P25" t="s">
        <v>32</v>
      </c>
      <c r="V25" t="s">
        <v>31</v>
      </c>
      <c r="Z25" t="s">
        <v>32</v>
      </c>
    </row>
    <row r="26" spans="1:29" x14ac:dyDescent="0.25">
      <c r="B26" t="s">
        <v>86</v>
      </c>
      <c r="C26" t="s">
        <v>87</v>
      </c>
      <c r="D26" t="s">
        <v>88</v>
      </c>
      <c r="E26" t="s">
        <v>250</v>
      </c>
      <c r="F26" t="s">
        <v>86</v>
      </c>
      <c r="G26" t="s">
        <v>87</v>
      </c>
      <c r="H26" t="s">
        <v>88</v>
      </c>
      <c r="I26" t="s">
        <v>250</v>
      </c>
      <c r="L26" t="s">
        <v>86</v>
      </c>
      <c r="M26" t="s">
        <v>87</v>
      </c>
      <c r="N26" t="s">
        <v>88</v>
      </c>
      <c r="O26" t="s">
        <v>250</v>
      </c>
      <c r="P26" t="s">
        <v>86</v>
      </c>
      <c r="Q26" t="s">
        <v>87</v>
      </c>
      <c r="R26" t="s">
        <v>88</v>
      </c>
      <c r="S26" t="s">
        <v>250</v>
      </c>
      <c r="V26" t="s">
        <v>86</v>
      </c>
      <c r="W26" t="s">
        <v>87</v>
      </c>
      <c r="X26" t="s">
        <v>88</v>
      </c>
      <c r="Y26" t="s">
        <v>250</v>
      </c>
      <c r="Z26" t="s">
        <v>86</v>
      </c>
      <c r="AA26" t="s">
        <v>87</v>
      </c>
      <c r="AB26" t="s">
        <v>88</v>
      </c>
      <c r="AC26" t="s">
        <v>250</v>
      </c>
    </row>
    <row r="27" spans="1:29" x14ac:dyDescent="0.25">
      <c r="A27" t="s">
        <v>251</v>
      </c>
      <c r="B27" s="147">
        <v>0</v>
      </c>
      <c r="C27" s="147">
        <v>0</v>
      </c>
      <c r="D27" s="147">
        <v>1.0000000000000001E-5</v>
      </c>
      <c r="E27" s="147">
        <v>1.0000000000000001E-5</v>
      </c>
      <c r="F27" s="147">
        <v>0</v>
      </c>
      <c r="G27" s="147">
        <v>0</v>
      </c>
      <c r="H27" s="147">
        <v>1.0000000000000001E-5</v>
      </c>
      <c r="I27" s="147">
        <v>1.0000000000000001E-5</v>
      </c>
      <c r="K27" t="s">
        <v>252</v>
      </c>
      <c r="L27" s="147">
        <f>B27</f>
        <v>0</v>
      </c>
      <c r="M27" s="147">
        <f t="shared" ref="M27:S28" si="15">C27</f>
        <v>0</v>
      </c>
      <c r="N27" s="147">
        <f t="shared" si="15"/>
        <v>1.0000000000000001E-5</v>
      </c>
      <c r="O27" s="147">
        <f t="shared" si="15"/>
        <v>1.0000000000000001E-5</v>
      </c>
      <c r="P27" s="147">
        <f t="shared" si="15"/>
        <v>0</v>
      </c>
      <c r="Q27" s="147">
        <f t="shared" si="15"/>
        <v>0</v>
      </c>
      <c r="R27" s="147">
        <f t="shared" si="15"/>
        <v>1.0000000000000001E-5</v>
      </c>
      <c r="S27" s="147">
        <f t="shared" si="15"/>
        <v>1.0000000000000001E-5</v>
      </c>
      <c r="U27" t="s">
        <v>95</v>
      </c>
      <c r="V27" s="147">
        <v>0</v>
      </c>
      <c r="W27" s="147">
        <v>0</v>
      </c>
      <c r="X27" s="147">
        <v>0</v>
      </c>
      <c r="Y27" s="147">
        <v>0</v>
      </c>
      <c r="Z27" s="147">
        <v>0</v>
      </c>
      <c r="AA27" s="147">
        <v>0</v>
      </c>
      <c r="AB27" s="147">
        <v>0</v>
      </c>
      <c r="AC27" s="147">
        <v>0</v>
      </c>
    </row>
    <row r="28" spans="1:29" x14ac:dyDescent="0.25">
      <c r="A28" t="s">
        <v>253</v>
      </c>
      <c r="B28" s="147">
        <v>1.1E-4</v>
      </c>
      <c r="C28" s="147">
        <v>1.4999999999999999E-4</v>
      </c>
      <c r="D28" s="147">
        <v>1.9000000000000001E-4</v>
      </c>
      <c r="E28" s="147">
        <v>2.3000000000000001E-4</v>
      </c>
      <c r="F28" s="147">
        <v>1.1E-4</v>
      </c>
      <c r="G28" s="147">
        <v>1.4999999999999999E-4</v>
      </c>
      <c r="H28" s="147">
        <v>1.9000000000000001E-4</v>
      </c>
      <c r="I28" s="147">
        <v>2.3000000000000001E-4</v>
      </c>
      <c r="K28" t="s">
        <v>100</v>
      </c>
      <c r="L28" s="147">
        <f>B28</f>
        <v>1.1E-4</v>
      </c>
      <c r="M28" s="147">
        <f t="shared" si="15"/>
        <v>1.4999999999999999E-4</v>
      </c>
      <c r="N28" s="147">
        <f t="shared" si="15"/>
        <v>1.9000000000000001E-4</v>
      </c>
      <c r="O28" s="147">
        <f t="shared" si="15"/>
        <v>2.3000000000000001E-4</v>
      </c>
      <c r="P28" s="147">
        <f t="shared" si="15"/>
        <v>1.1E-4</v>
      </c>
      <c r="Q28" s="147">
        <f t="shared" si="15"/>
        <v>1.4999999999999999E-4</v>
      </c>
      <c r="R28" s="147">
        <f t="shared" si="15"/>
        <v>1.9000000000000001E-4</v>
      </c>
      <c r="S28" s="147">
        <f t="shared" si="15"/>
        <v>2.3000000000000001E-4</v>
      </c>
      <c r="U28" t="s">
        <v>252</v>
      </c>
      <c r="V28" s="147">
        <f t="shared" ref="V28:V33" si="16">V$62*L27</f>
        <v>0</v>
      </c>
      <c r="W28" s="147">
        <f t="shared" ref="W28:AC33" si="17">W$62*M27</f>
        <v>0</v>
      </c>
      <c r="X28" s="147">
        <f t="shared" si="17"/>
        <v>1.0228676938175009E-5</v>
      </c>
      <c r="Y28" s="147">
        <f t="shared" si="17"/>
        <v>1.0286480589287629E-5</v>
      </c>
      <c r="Z28" s="147">
        <f t="shared" si="17"/>
        <v>0</v>
      </c>
      <c r="AA28" s="147">
        <f t="shared" si="17"/>
        <v>0</v>
      </c>
      <c r="AB28" s="147">
        <f t="shared" si="17"/>
        <v>1.0228676938175009E-5</v>
      </c>
      <c r="AC28" s="147">
        <f t="shared" si="17"/>
        <v>1.0286480589287629E-5</v>
      </c>
    </row>
    <row r="29" spans="1:29" x14ac:dyDescent="0.25">
      <c r="A29" t="s">
        <v>254</v>
      </c>
      <c r="B29" s="147">
        <v>1.56E-3</v>
      </c>
      <c r="C29" s="147">
        <v>2.0899999999999998E-3</v>
      </c>
      <c r="D29" s="147">
        <v>2.6199999999999999E-3</v>
      </c>
      <c r="E29" s="147">
        <v>3.15E-3</v>
      </c>
      <c r="F29" s="147">
        <v>1.56E-3</v>
      </c>
      <c r="G29" s="147">
        <v>2.0899999999999998E-3</v>
      </c>
      <c r="H29" s="147">
        <v>2.6199999999999999E-3</v>
      </c>
      <c r="I29" s="147">
        <v>3.15E-3</v>
      </c>
      <c r="K29" t="s">
        <v>99</v>
      </c>
      <c r="L29" s="147">
        <f>(1-L73)/L68</f>
        <v>3.6467625818373504E-3</v>
      </c>
      <c r="M29" s="147">
        <f t="shared" ref="M29:S29" si="18">(1-M73)/M68</f>
        <v>4.8983254373320614E-3</v>
      </c>
      <c r="N29" s="147">
        <f t="shared" si="18"/>
        <v>6.1601010850262832E-3</v>
      </c>
      <c r="O29" s="147">
        <f t="shared" si="18"/>
        <v>7.4384086064811818E-3</v>
      </c>
      <c r="P29" s="147">
        <f t="shared" si="18"/>
        <v>3.6467625818373504E-3</v>
      </c>
      <c r="Q29" s="147">
        <f t="shared" si="18"/>
        <v>4.8983254373320614E-3</v>
      </c>
      <c r="R29" s="147">
        <f t="shared" si="18"/>
        <v>6.1601010850262832E-3</v>
      </c>
      <c r="S29" s="147">
        <f t="shared" si="18"/>
        <v>7.4384086064811818E-3</v>
      </c>
      <c r="U29" t="s">
        <v>100</v>
      </c>
      <c r="V29" s="147">
        <f t="shared" si="16"/>
        <v>1.1171101671374953E-4</v>
      </c>
      <c r="W29" s="147">
        <f t="shared" si="17"/>
        <v>1.5280927906713223E-4</v>
      </c>
      <c r="X29" s="147">
        <f t="shared" si="17"/>
        <v>1.9434486182532516E-4</v>
      </c>
      <c r="Y29" s="147">
        <f t="shared" si="17"/>
        <v>2.3658905355361545E-4</v>
      </c>
      <c r="Z29" s="147">
        <f t="shared" si="17"/>
        <v>1.1171101671374953E-4</v>
      </c>
      <c r="AA29" s="147">
        <f t="shared" si="17"/>
        <v>1.5280927906713223E-4</v>
      </c>
      <c r="AB29" s="147">
        <f t="shared" si="17"/>
        <v>1.9434486182532516E-4</v>
      </c>
      <c r="AC29" s="147">
        <f t="shared" si="17"/>
        <v>2.3658905355361545E-4</v>
      </c>
    </row>
    <row r="30" spans="1:29" x14ac:dyDescent="0.25">
      <c r="A30" t="s">
        <v>255</v>
      </c>
      <c r="B30" s="147">
        <v>7.3899999999999999E-3</v>
      </c>
      <c r="C30" s="147">
        <v>9.9100000000000004E-3</v>
      </c>
      <c r="D30" s="147">
        <v>1.243E-2</v>
      </c>
      <c r="E30" s="147">
        <v>1.495E-2</v>
      </c>
      <c r="F30" s="147">
        <v>7.3899999999999999E-3</v>
      </c>
      <c r="G30" s="147">
        <v>9.9100000000000004E-3</v>
      </c>
      <c r="H30" s="147">
        <v>1.243E-2</v>
      </c>
      <c r="I30" s="147">
        <v>1.495E-2</v>
      </c>
      <c r="K30" t="s">
        <v>98</v>
      </c>
      <c r="L30" s="147">
        <f>B31</f>
        <v>4.786E-2</v>
      </c>
      <c r="M30" s="147">
        <f t="shared" ref="M30:S32" si="19">C31</f>
        <v>6.4149999999999999E-2</v>
      </c>
      <c r="N30" s="147">
        <f t="shared" si="19"/>
        <v>8.0449999999999994E-2</v>
      </c>
      <c r="O30" s="147">
        <f t="shared" si="19"/>
        <v>9.6740000000000007E-2</v>
      </c>
      <c r="P30" s="147">
        <f t="shared" si="19"/>
        <v>4.786E-2</v>
      </c>
      <c r="Q30" s="147">
        <f t="shared" si="19"/>
        <v>6.4149999999999999E-2</v>
      </c>
      <c r="R30" s="147">
        <f t="shared" si="19"/>
        <v>8.0449999999999994E-2</v>
      </c>
      <c r="S30" s="147">
        <f t="shared" si="19"/>
        <v>9.6740000000000007E-2</v>
      </c>
      <c r="U30" t="s">
        <v>99</v>
      </c>
      <c r="V30" s="147">
        <f t="shared" si="16"/>
        <v>3.7034868702791692E-3</v>
      </c>
      <c r="W30" s="147">
        <f t="shared" si="17"/>
        <v>4.9900638580993844E-3</v>
      </c>
      <c r="X30" s="147">
        <f t="shared" si="17"/>
        <v>6.3009683905235186E-3</v>
      </c>
      <c r="Y30" s="147">
        <f t="shared" si="17"/>
        <v>7.6515045745758712E-3</v>
      </c>
      <c r="Z30" s="147">
        <f t="shared" si="17"/>
        <v>3.7034868702791692E-3</v>
      </c>
      <c r="AA30" s="147">
        <f t="shared" si="17"/>
        <v>4.9900638580993844E-3</v>
      </c>
      <c r="AB30" s="147">
        <f t="shared" si="17"/>
        <v>6.3009683905235186E-3</v>
      </c>
      <c r="AC30" s="147">
        <f t="shared" si="17"/>
        <v>7.6515045745758712E-3</v>
      </c>
    </row>
    <row r="31" spans="1:29" x14ac:dyDescent="0.25">
      <c r="A31" t="s">
        <v>256</v>
      </c>
      <c r="B31" s="147">
        <v>4.786E-2</v>
      </c>
      <c r="C31" s="147">
        <v>6.4149999999999999E-2</v>
      </c>
      <c r="D31" s="147">
        <v>8.0449999999999994E-2</v>
      </c>
      <c r="E31" s="147">
        <v>9.6740000000000007E-2</v>
      </c>
      <c r="F31" s="147">
        <v>4.786E-2</v>
      </c>
      <c r="G31" s="147">
        <v>6.4149999999999999E-2</v>
      </c>
      <c r="H31" s="147">
        <v>8.0449999999999994E-2</v>
      </c>
      <c r="I31" s="147">
        <v>9.6740000000000007E-2</v>
      </c>
      <c r="K31" t="s">
        <v>97</v>
      </c>
      <c r="L31" s="147">
        <f>B32</f>
        <v>0.22727</v>
      </c>
      <c r="M31" s="147">
        <f t="shared" si="19"/>
        <v>0.30464999999999998</v>
      </c>
      <c r="N31" s="147">
        <f t="shared" si="19"/>
        <v>0.38202999999999998</v>
      </c>
      <c r="O31" s="147">
        <f t="shared" si="19"/>
        <v>0.45940999999999999</v>
      </c>
      <c r="P31" s="147">
        <f t="shared" si="19"/>
        <v>0.22727</v>
      </c>
      <c r="Q31" s="147">
        <f t="shared" si="19"/>
        <v>0.30464999999999998</v>
      </c>
      <c r="R31" s="147">
        <f t="shared" si="19"/>
        <v>0.38202999999999998</v>
      </c>
      <c r="S31" s="147">
        <f t="shared" si="19"/>
        <v>0.45940999999999999</v>
      </c>
      <c r="U31" t="s">
        <v>98</v>
      </c>
      <c r="V31" s="147">
        <f t="shared" si="16"/>
        <v>4.8604447817455022E-2</v>
      </c>
      <c r="W31" s="147">
        <f t="shared" si="17"/>
        <v>6.5351435014376888E-2</v>
      </c>
      <c r="X31" s="147">
        <f t="shared" si="17"/>
        <v>8.2289705967617935E-2</v>
      </c>
      <c r="Y31" s="147">
        <f t="shared" si="17"/>
        <v>9.9511413220768521E-2</v>
      </c>
      <c r="Z31" s="147">
        <f t="shared" si="17"/>
        <v>4.8604447817455022E-2</v>
      </c>
      <c r="AA31" s="147">
        <f t="shared" si="17"/>
        <v>6.5351435014376888E-2</v>
      </c>
      <c r="AB31" s="147">
        <f t="shared" si="17"/>
        <v>8.2289705967617935E-2</v>
      </c>
      <c r="AC31" s="147">
        <f t="shared" si="17"/>
        <v>9.9511413220768521E-2</v>
      </c>
    </row>
    <row r="32" spans="1:29" x14ac:dyDescent="0.25">
      <c r="A32" t="s">
        <v>257</v>
      </c>
      <c r="B32" s="147">
        <v>0.22727</v>
      </c>
      <c r="C32" s="147">
        <v>0.30464999999999998</v>
      </c>
      <c r="D32" s="147">
        <v>0.38202999999999998</v>
      </c>
      <c r="E32" s="147">
        <v>0.45940999999999999</v>
      </c>
      <c r="F32" s="147">
        <v>0.22727</v>
      </c>
      <c r="G32" s="147">
        <v>0.30464999999999998</v>
      </c>
      <c r="H32" s="147">
        <v>0.38202999999999998</v>
      </c>
      <c r="I32" s="147">
        <v>0.45940999999999999</v>
      </c>
      <c r="K32" t="s">
        <v>96</v>
      </c>
      <c r="L32" s="147">
        <f>B33</f>
        <v>0.71189999999999998</v>
      </c>
      <c r="M32" s="147">
        <f t="shared" si="19"/>
        <v>0.95428000000000002</v>
      </c>
      <c r="N32" s="147">
        <f t="shared" si="19"/>
        <v>1.1966600000000001</v>
      </c>
      <c r="O32" s="147">
        <f t="shared" si="19"/>
        <v>1.4390400000000001</v>
      </c>
      <c r="P32" s="147">
        <f t="shared" si="19"/>
        <v>0.71189999999999998</v>
      </c>
      <c r="Q32" s="147">
        <f t="shared" si="19"/>
        <v>0.95428000000000002</v>
      </c>
      <c r="R32" s="147">
        <f t="shared" si="19"/>
        <v>1.1966600000000001</v>
      </c>
      <c r="S32" s="147">
        <f t="shared" si="19"/>
        <v>1.4390400000000001</v>
      </c>
      <c r="U32" t="s">
        <v>97</v>
      </c>
      <c r="V32" s="147">
        <f t="shared" si="16"/>
        <v>0.2308051160775805</v>
      </c>
      <c r="W32" s="147">
        <f t="shared" si="17"/>
        <v>0.31035564578534558</v>
      </c>
      <c r="X32" s="147">
        <f t="shared" si="17"/>
        <v>0.39076614506909979</v>
      </c>
      <c r="Y32" s="147">
        <f t="shared" si="17"/>
        <v>0.47257120475246289</v>
      </c>
      <c r="Z32" s="147">
        <f t="shared" si="17"/>
        <v>0.2308051160775805</v>
      </c>
      <c r="AA32" s="147">
        <f t="shared" si="17"/>
        <v>0.31035564578534558</v>
      </c>
      <c r="AB32" s="147">
        <f t="shared" si="17"/>
        <v>0.39076614506909979</v>
      </c>
      <c r="AC32" s="147">
        <f t="shared" si="17"/>
        <v>0.47257120475246289</v>
      </c>
    </row>
    <row r="33" spans="1:29" x14ac:dyDescent="0.25">
      <c r="A33" t="s">
        <v>258</v>
      </c>
      <c r="B33" s="147">
        <v>0.71189999999999998</v>
      </c>
      <c r="C33" s="147">
        <v>0.95428000000000002</v>
      </c>
      <c r="D33" s="147">
        <v>1.1966600000000001</v>
      </c>
      <c r="E33" s="147">
        <v>1.4390400000000001</v>
      </c>
      <c r="F33" s="147">
        <v>0.71189999999999998</v>
      </c>
      <c r="G33" s="147">
        <v>0.95428000000000002</v>
      </c>
      <c r="H33" s="147">
        <v>1.1966600000000001</v>
      </c>
      <c r="I33" s="147">
        <v>1.4390400000000001</v>
      </c>
      <c r="U33" t="s">
        <v>96</v>
      </c>
      <c r="V33" s="147">
        <f t="shared" si="16"/>
        <v>0.72297338907743891</v>
      </c>
      <c r="W33" s="147">
        <f t="shared" si="17"/>
        <v>0.97215225885455314</v>
      </c>
      <c r="X33" s="147">
        <f t="shared" si="17"/>
        <v>1.2240248544836505</v>
      </c>
      <c r="Y33" s="147">
        <f t="shared" si="17"/>
        <v>1.4802657027208468</v>
      </c>
      <c r="Z33" s="147">
        <f t="shared" si="17"/>
        <v>0.72297338907743891</v>
      </c>
      <c r="AA33" s="147">
        <f t="shared" si="17"/>
        <v>0.97215225885455314</v>
      </c>
      <c r="AB33" s="147">
        <f t="shared" si="17"/>
        <v>1.2240248544836505</v>
      </c>
      <c r="AC33" s="147">
        <f t="shared" si="17"/>
        <v>1.4802657027208468</v>
      </c>
    </row>
    <row r="34" spans="1:29" x14ac:dyDescent="0.25">
      <c r="B34" s="147"/>
      <c r="C34" s="147"/>
      <c r="D34" s="147"/>
      <c r="E34" s="147"/>
      <c r="F34" s="147"/>
      <c r="G34" s="147"/>
      <c r="H34" s="147"/>
      <c r="I34" s="147"/>
    </row>
    <row r="36" spans="1:29" x14ac:dyDescent="0.25">
      <c r="A36" s="43" t="s">
        <v>262</v>
      </c>
      <c r="B36" s="43"/>
      <c r="C36" s="43"/>
      <c r="D36" s="43"/>
      <c r="E36" s="43"/>
      <c r="F36" s="43"/>
      <c r="G36" s="43"/>
      <c r="H36" s="43"/>
      <c r="I36" s="43"/>
      <c r="K36" s="43" t="s">
        <v>263</v>
      </c>
      <c r="L36" s="43"/>
      <c r="M36" s="43"/>
      <c r="N36" s="43"/>
      <c r="O36" s="43"/>
      <c r="P36" s="43"/>
      <c r="Q36" s="43"/>
      <c r="R36" s="43"/>
      <c r="S36" s="43"/>
      <c r="U36" s="43" t="s">
        <v>263</v>
      </c>
    </row>
    <row r="37" spans="1:29" x14ac:dyDescent="0.25">
      <c r="A37" t="str">
        <f>A27</f>
        <v>&gt; 500</v>
      </c>
      <c r="B37" s="147">
        <f t="shared" ref="B37:I42" si="20">1/(B16+B27)</f>
        <v>6.5826595755752697</v>
      </c>
      <c r="C37" s="147">
        <f t="shared" si="20"/>
        <v>5.5012294617685855</v>
      </c>
      <c r="D37" s="147">
        <f t="shared" si="20"/>
        <v>4.4877249044033274</v>
      </c>
      <c r="E37" s="147">
        <f t="shared" si="20"/>
        <v>3.541611439057113</v>
      </c>
      <c r="F37" s="147">
        <f t="shared" si="20"/>
        <v>6.5826595755752697</v>
      </c>
      <c r="G37" s="147">
        <f t="shared" si="20"/>
        <v>5.5012294617685855</v>
      </c>
      <c r="H37" s="147">
        <f t="shared" si="20"/>
        <v>4.4877249044033274</v>
      </c>
      <c r="I37" s="147">
        <f t="shared" si="20"/>
        <v>3.541611439057113</v>
      </c>
      <c r="K37" t="s">
        <v>252</v>
      </c>
      <c r="L37" s="147">
        <f t="shared" ref="L37:S41" si="21">1/(L16+L27)</f>
        <v>6.5826595755752697</v>
      </c>
      <c r="M37" s="147">
        <f t="shared" si="21"/>
        <v>5.5012294617685855</v>
      </c>
      <c r="N37" s="147">
        <f t="shared" si="21"/>
        <v>4.4877249044033274</v>
      </c>
      <c r="O37" s="147">
        <f t="shared" si="21"/>
        <v>3.541611439057113</v>
      </c>
      <c r="P37" s="147">
        <f t="shared" si="21"/>
        <v>6.5826595755752697</v>
      </c>
      <c r="Q37" s="147">
        <f t="shared" si="21"/>
        <v>5.5012294617685855</v>
      </c>
      <c r="R37" s="147">
        <f t="shared" si="21"/>
        <v>4.4877249044033274</v>
      </c>
      <c r="S37" s="147">
        <f t="shared" si="21"/>
        <v>3.541611439057113</v>
      </c>
      <c r="U37" t="s">
        <v>95</v>
      </c>
      <c r="V37" s="147">
        <f>1/(V16+V27)</f>
        <v>0.25</v>
      </c>
      <c r="W37" s="147">
        <f t="shared" ref="W37:AC37" si="22">1/(W16+W27)</f>
        <v>0.25</v>
      </c>
      <c r="X37" s="147">
        <f t="shared" si="22"/>
        <v>0.25</v>
      </c>
      <c r="Y37" s="147">
        <f t="shared" si="22"/>
        <v>0.25</v>
      </c>
      <c r="Z37" s="147">
        <f t="shared" si="22"/>
        <v>0.25</v>
      </c>
      <c r="AA37" s="147">
        <f t="shared" si="22"/>
        <v>0.25</v>
      </c>
      <c r="AB37" s="147">
        <f t="shared" si="22"/>
        <v>0.25</v>
      </c>
      <c r="AC37" s="147">
        <f t="shared" si="22"/>
        <v>0.25</v>
      </c>
    </row>
    <row r="38" spans="1:29" x14ac:dyDescent="0.25">
      <c r="A38" t="str">
        <f t="shared" ref="A38:A43" si="23">A28</f>
        <v>350 - 500</v>
      </c>
      <c r="B38" s="147">
        <f t="shared" si="20"/>
        <v>4.0258342378020355</v>
      </c>
      <c r="C38" s="147">
        <f t="shared" si="20"/>
        <v>3.5451001744729367</v>
      </c>
      <c r="D38" s="147">
        <f t="shared" si="20"/>
        <v>3.0483611946924567</v>
      </c>
      <c r="E38" s="147">
        <f t="shared" si="20"/>
        <v>2.5357987942301539</v>
      </c>
      <c r="F38" s="147">
        <f t="shared" si="20"/>
        <v>4.0258342378020355</v>
      </c>
      <c r="G38" s="147">
        <f t="shared" si="20"/>
        <v>3.5451001744729367</v>
      </c>
      <c r="H38" s="147">
        <f t="shared" si="20"/>
        <v>3.0483611946924567</v>
      </c>
      <c r="I38" s="147">
        <f t="shared" si="20"/>
        <v>2.5357987942301539</v>
      </c>
      <c r="K38" t="s">
        <v>100</v>
      </c>
      <c r="L38" s="147">
        <f t="shared" si="21"/>
        <v>4.0258342378020355</v>
      </c>
      <c r="M38" s="147">
        <f t="shared" si="21"/>
        <v>3.5451001744729367</v>
      </c>
      <c r="N38" s="147">
        <f t="shared" si="21"/>
        <v>3.0483611946924567</v>
      </c>
      <c r="O38" s="147">
        <f t="shared" si="21"/>
        <v>2.5357987942301539</v>
      </c>
      <c r="P38" s="147">
        <f t="shared" si="21"/>
        <v>4.0258342378020355</v>
      </c>
      <c r="Q38" s="147">
        <f t="shared" si="21"/>
        <v>3.5451001744729367</v>
      </c>
      <c r="R38" s="147">
        <f t="shared" si="21"/>
        <v>3.0483611946924567</v>
      </c>
      <c r="S38" s="147">
        <f t="shared" si="21"/>
        <v>2.5357987942301539</v>
      </c>
      <c r="U38" t="s">
        <v>252</v>
      </c>
      <c r="V38" s="147">
        <f t="shared" ref="V38:AC42" si="24">1/(V17+V28)</f>
        <v>6.4818365691604836</v>
      </c>
      <c r="W38" s="147">
        <f t="shared" si="24"/>
        <v>5.4000936612152159</v>
      </c>
      <c r="X38" s="147">
        <f t="shared" si="24"/>
        <v>4.3873952922048431</v>
      </c>
      <c r="Y38" s="147">
        <f t="shared" si="24"/>
        <v>3.4429768357754531</v>
      </c>
      <c r="Z38" s="147">
        <f t="shared" si="24"/>
        <v>6.4818365691604836</v>
      </c>
      <c r="AA38" s="147">
        <f t="shared" si="24"/>
        <v>5.4000936612152159</v>
      </c>
      <c r="AB38" s="147">
        <f t="shared" si="24"/>
        <v>4.3873952922048431</v>
      </c>
      <c r="AC38" s="147">
        <f t="shared" si="24"/>
        <v>3.4429768357754531</v>
      </c>
    </row>
    <row r="39" spans="1:29" x14ac:dyDescent="0.25">
      <c r="A39" t="str">
        <f t="shared" si="23"/>
        <v>250 - 349</v>
      </c>
      <c r="B39" s="147">
        <f t="shared" si="20"/>
        <v>2.9134439286994445</v>
      </c>
      <c r="C39" s="147">
        <f t="shared" si="20"/>
        <v>2.5653299128578602</v>
      </c>
      <c r="D39" s="147">
        <f t="shared" si="20"/>
        <v>2.2070276931519466</v>
      </c>
      <c r="E39" s="147">
        <f t="shared" si="20"/>
        <v>1.8382853495806977</v>
      </c>
      <c r="F39" s="147">
        <f t="shared" si="20"/>
        <v>2.9134439286994445</v>
      </c>
      <c r="G39" s="147">
        <f t="shared" si="20"/>
        <v>2.5653299128578602</v>
      </c>
      <c r="H39" s="147">
        <f t="shared" si="20"/>
        <v>2.2070276931519466</v>
      </c>
      <c r="I39" s="147">
        <f t="shared" si="20"/>
        <v>1.8382853495806977</v>
      </c>
      <c r="K39" t="s">
        <v>99</v>
      </c>
      <c r="L39" s="147">
        <f t="shared" si="21"/>
        <v>4.365435809938595</v>
      </c>
      <c r="M39" s="147">
        <f t="shared" si="21"/>
        <v>3.83107760117753</v>
      </c>
      <c r="N39" s="147">
        <f t="shared" si="21"/>
        <v>3.2856252499955341</v>
      </c>
      <c r="O39" s="147">
        <f t="shared" si="21"/>
        <v>2.7282576708234783</v>
      </c>
      <c r="P39" s="147">
        <f t="shared" si="21"/>
        <v>4.365435809938595</v>
      </c>
      <c r="Q39" s="147">
        <f t="shared" si="21"/>
        <v>3.83107760117753</v>
      </c>
      <c r="R39" s="147">
        <f t="shared" si="21"/>
        <v>3.2856252499955341</v>
      </c>
      <c r="S39" s="147">
        <f t="shared" si="21"/>
        <v>2.7282576708234783</v>
      </c>
      <c r="U39" t="s">
        <v>100</v>
      </c>
      <c r="V39" s="147">
        <f t="shared" si="24"/>
        <v>3.9641727305460854</v>
      </c>
      <c r="W39" s="147">
        <f t="shared" si="24"/>
        <v>3.479926280768102</v>
      </c>
      <c r="X39" s="147">
        <f t="shared" si="24"/>
        <v>2.9802106500357834</v>
      </c>
      <c r="Y39" s="147">
        <f t="shared" si="24"/>
        <v>2.4651762789218137</v>
      </c>
      <c r="Z39" s="147">
        <f t="shared" si="24"/>
        <v>3.9641727305460854</v>
      </c>
      <c r="AA39" s="147">
        <f t="shared" si="24"/>
        <v>3.479926280768102</v>
      </c>
      <c r="AB39" s="147">
        <f t="shared" si="24"/>
        <v>2.9802106500357834</v>
      </c>
      <c r="AC39" s="147">
        <f t="shared" si="24"/>
        <v>2.4651762789218137</v>
      </c>
    </row>
    <row r="40" spans="1:29" x14ac:dyDescent="0.25">
      <c r="A40" t="str">
        <f t="shared" si="23"/>
        <v>200 - 249</v>
      </c>
      <c r="B40" s="147">
        <f t="shared" si="20"/>
        <v>1.5694056589457739</v>
      </c>
      <c r="C40" s="147">
        <f t="shared" si="20"/>
        <v>1.3829164554044593</v>
      </c>
      <c r="D40" s="147">
        <f t="shared" si="20"/>
        <v>1.1922318379584911</v>
      </c>
      <c r="E40" s="147">
        <f t="shared" si="20"/>
        <v>0.99696972557911967</v>
      </c>
      <c r="F40" s="147">
        <f t="shared" si="20"/>
        <v>1.5694056589457739</v>
      </c>
      <c r="G40" s="147">
        <f t="shared" si="20"/>
        <v>1.3829164554044593</v>
      </c>
      <c r="H40" s="147">
        <f t="shared" si="20"/>
        <v>1.1922318379584911</v>
      </c>
      <c r="I40" s="147">
        <f t="shared" si="20"/>
        <v>0.99696972557911967</v>
      </c>
      <c r="K40" t="s">
        <v>98</v>
      </c>
      <c r="L40" s="147">
        <f t="shared" si="21"/>
        <v>2.9594495210906815</v>
      </c>
      <c r="M40" s="147">
        <f t="shared" si="21"/>
        <v>2.5419562330435981</v>
      </c>
      <c r="N40" s="147">
        <f t="shared" si="21"/>
        <v>2.1590171117276391</v>
      </c>
      <c r="O40" s="147">
        <f t="shared" si="21"/>
        <v>1.7967126612686704</v>
      </c>
      <c r="P40" s="147">
        <f t="shared" si="21"/>
        <v>2.9594495210906815</v>
      </c>
      <c r="Q40" s="147">
        <f t="shared" si="21"/>
        <v>2.5419562330435981</v>
      </c>
      <c r="R40" s="147">
        <f t="shared" si="21"/>
        <v>2.1590171117276391</v>
      </c>
      <c r="S40" s="147">
        <f t="shared" si="21"/>
        <v>1.7967126612686704</v>
      </c>
      <c r="U40" t="s">
        <v>99</v>
      </c>
      <c r="V40" s="147">
        <f t="shared" si="24"/>
        <v>4.2985728106272099</v>
      </c>
      <c r="W40" s="147">
        <f t="shared" si="24"/>
        <v>3.7606462361763313</v>
      </c>
      <c r="X40" s="147">
        <f t="shared" si="24"/>
        <v>3.2121703225693552</v>
      </c>
      <c r="Y40" s="147">
        <f t="shared" si="24"/>
        <v>2.6522751364200254</v>
      </c>
      <c r="Z40" s="147">
        <f t="shared" si="24"/>
        <v>4.2985728106272099</v>
      </c>
      <c r="AA40" s="147">
        <f t="shared" si="24"/>
        <v>3.7606462361763313</v>
      </c>
      <c r="AB40" s="147">
        <f t="shared" si="24"/>
        <v>3.2121703225693552</v>
      </c>
      <c r="AC40" s="147">
        <f t="shared" si="24"/>
        <v>2.6522751364200254</v>
      </c>
    </row>
    <row r="41" spans="1:29" x14ac:dyDescent="0.25">
      <c r="A41" t="str">
        <f t="shared" si="23"/>
        <v>100 - 199</v>
      </c>
      <c r="B41" s="147">
        <f t="shared" si="20"/>
        <v>2.9594495210906815</v>
      </c>
      <c r="C41" s="147">
        <f t="shared" si="20"/>
        <v>2.5419562330435981</v>
      </c>
      <c r="D41" s="147">
        <f t="shared" si="20"/>
        <v>2.1590171117276391</v>
      </c>
      <c r="E41" s="147">
        <f t="shared" si="20"/>
        <v>1.7967126612686704</v>
      </c>
      <c r="F41" s="147">
        <f t="shared" si="20"/>
        <v>2.9594495210906815</v>
      </c>
      <c r="G41" s="147">
        <f t="shared" si="20"/>
        <v>2.5419562330435981</v>
      </c>
      <c r="H41" s="147">
        <f t="shared" si="20"/>
        <v>2.1590171117276391</v>
      </c>
      <c r="I41" s="147">
        <f t="shared" si="20"/>
        <v>1.7967126612686704</v>
      </c>
      <c r="K41" t="s">
        <v>97</v>
      </c>
      <c r="L41" s="147">
        <f t="shared" si="21"/>
        <v>1.3977562269058279</v>
      </c>
      <c r="M41" s="147">
        <f t="shared" si="21"/>
        <v>1.1654743684270956</v>
      </c>
      <c r="N41" s="147">
        <f t="shared" si="21"/>
        <v>0.97650266270558161</v>
      </c>
      <c r="O41" s="147">
        <f t="shared" si="21"/>
        <v>0.81389964903022505</v>
      </c>
      <c r="P41" s="147">
        <f t="shared" si="21"/>
        <v>1.3977562269058279</v>
      </c>
      <c r="Q41" s="147">
        <f t="shared" si="21"/>
        <v>1.1654743684270956</v>
      </c>
      <c r="R41" s="147">
        <f t="shared" si="21"/>
        <v>0.97650266270558161</v>
      </c>
      <c r="S41" s="147">
        <f t="shared" si="21"/>
        <v>0.81389964903022505</v>
      </c>
      <c r="U41" t="s">
        <v>98</v>
      </c>
      <c r="V41" s="147">
        <f t="shared" si="24"/>
        <v>2.9141212469146494</v>
      </c>
      <c r="W41" s="147">
        <f t="shared" si="24"/>
        <v>2.4952243560355365</v>
      </c>
      <c r="X41" s="147">
        <f t="shared" si="24"/>
        <v>2.1107491465194808</v>
      </c>
      <c r="Y41" s="147">
        <f t="shared" si="24"/>
        <v>1.7466738459991578</v>
      </c>
      <c r="Z41" s="147">
        <f t="shared" si="24"/>
        <v>2.9141212469146494</v>
      </c>
      <c r="AA41" s="147">
        <f t="shared" si="24"/>
        <v>2.4952243560355365</v>
      </c>
      <c r="AB41" s="147">
        <f t="shared" si="24"/>
        <v>2.1107491465194808</v>
      </c>
      <c r="AC41" s="147">
        <f t="shared" si="24"/>
        <v>1.7466738459991578</v>
      </c>
    </row>
    <row r="42" spans="1:29" x14ac:dyDescent="0.25">
      <c r="A42" t="str">
        <f t="shared" si="23"/>
        <v>50 - 99</v>
      </c>
      <c r="B42" s="147">
        <f t="shared" si="20"/>
        <v>1.3977562269058279</v>
      </c>
      <c r="C42" s="147">
        <f t="shared" si="20"/>
        <v>1.1654743684270956</v>
      </c>
      <c r="D42" s="147">
        <f t="shared" si="20"/>
        <v>0.97650266270558161</v>
      </c>
      <c r="E42" s="147">
        <f t="shared" si="20"/>
        <v>0.81389964903022505</v>
      </c>
      <c r="F42" s="147">
        <f t="shared" si="20"/>
        <v>1.3977562269058279</v>
      </c>
      <c r="G42" s="147">
        <f t="shared" si="20"/>
        <v>1.1654743684270956</v>
      </c>
      <c r="H42" s="147">
        <f t="shared" si="20"/>
        <v>0.97650266270558161</v>
      </c>
      <c r="I42" s="147">
        <f t="shared" si="20"/>
        <v>0.81389964903022505</v>
      </c>
      <c r="K42" t="s">
        <v>96</v>
      </c>
      <c r="L42" s="147">
        <f>1/L32</f>
        <v>1.4046916701783958</v>
      </c>
      <c r="M42" s="147">
        <f t="shared" ref="M42:S42" si="25">1/M32</f>
        <v>1.0479104665297396</v>
      </c>
      <c r="N42" s="147">
        <f t="shared" si="25"/>
        <v>0.83565925158357424</v>
      </c>
      <c r="O42" s="147">
        <f t="shared" si="25"/>
        <v>0.69490771625528125</v>
      </c>
      <c r="P42" s="147">
        <f t="shared" si="25"/>
        <v>1.4046916701783958</v>
      </c>
      <c r="Q42" s="147">
        <f t="shared" si="25"/>
        <v>1.0479104665297396</v>
      </c>
      <c r="R42" s="147">
        <f t="shared" si="25"/>
        <v>0.83565925158357424</v>
      </c>
      <c r="S42" s="147">
        <f t="shared" si="25"/>
        <v>0.69490771625528125</v>
      </c>
      <c r="U42" t="s">
        <v>97</v>
      </c>
      <c r="V42" s="147">
        <f t="shared" si="24"/>
        <v>1.3763475571404136</v>
      </c>
      <c r="W42" s="147">
        <f t="shared" si="24"/>
        <v>1.1440480338059957</v>
      </c>
      <c r="X42" s="147">
        <f t="shared" si="24"/>
        <v>0.95467152654037035</v>
      </c>
      <c r="Y42" s="147">
        <f t="shared" si="24"/>
        <v>0.79123237726013185</v>
      </c>
      <c r="Z42" s="147">
        <f t="shared" si="24"/>
        <v>1.3763475571404136</v>
      </c>
      <c r="AA42" s="147">
        <f t="shared" si="24"/>
        <v>1.1440480338059957</v>
      </c>
      <c r="AB42" s="147">
        <f t="shared" si="24"/>
        <v>0.95467152654037035</v>
      </c>
      <c r="AC42" s="147">
        <f t="shared" si="24"/>
        <v>0.79123237726013185</v>
      </c>
    </row>
    <row r="43" spans="1:29" x14ac:dyDescent="0.25">
      <c r="A43" t="str">
        <f t="shared" si="23"/>
        <v>&lt; 50</v>
      </c>
      <c r="B43" s="147">
        <f>1/B33</f>
        <v>1.4046916701783958</v>
      </c>
      <c r="C43" s="147">
        <f t="shared" ref="C43:I43" si="26">1/C33</f>
        <v>1.0479104665297396</v>
      </c>
      <c r="D43" s="147">
        <f t="shared" si="26"/>
        <v>0.83565925158357424</v>
      </c>
      <c r="E43" s="147">
        <f t="shared" si="26"/>
        <v>0.69490771625528125</v>
      </c>
      <c r="F43" s="147">
        <f t="shared" si="26"/>
        <v>1.4046916701783958</v>
      </c>
      <c r="G43" s="147">
        <f t="shared" si="26"/>
        <v>1.0479104665297396</v>
      </c>
      <c r="H43" s="147">
        <f t="shared" si="26"/>
        <v>0.83565925158357424</v>
      </c>
      <c r="I43" s="147">
        <f t="shared" si="26"/>
        <v>0.69490771625528125</v>
      </c>
      <c r="L43" s="147"/>
      <c r="M43" s="147"/>
      <c r="N43" s="147"/>
      <c r="O43" s="147"/>
      <c r="P43" s="147"/>
      <c r="Q43" s="147"/>
      <c r="R43" s="147"/>
      <c r="S43" s="147"/>
      <c r="U43" t="s">
        <v>96</v>
      </c>
      <c r="V43" s="147">
        <f>1/V33</f>
        <v>1.3831767740110947</v>
      </c>
      <c r="W43" s="147">
        <f t="shared" ref="W43:AC43" si="27">1/W33</f>
        <v>1.0286454522856932</v>
      </c>
      <c r="X43" s="147">
        <f t="shared" si="27"/>
        <v>0.81697687456015389</v>
      </c>
      <c r="Y43" s="147">
        <f t="shared" si="27"/>
        <v>0.67555439416175078</v>
      </c>
      <c r="Z43" s="147">
        <f t="shared" si="27"/>
        <v>1.3831767740110947</v>
      </c>
      <c r="AA43" s="147">
        <f t="shared" si="27"/>
        <v>1.0286454522856932</v>
      </c>
      <c r="AB43" s="147">
        <f t="shared" si="27"/>
        <v>0.81697687456015389</v>
      </c>
      <c r="AC43" s="147">
        <f t="shared" si="27"/>
        <v>0.67555439416175078</v>
      </c>
    </row>
    <row r="44" spans="1:29" x14ac:dyDescent="0.25">
      <c r="V44" s="147"/>
    </row>
    <row r="46" spans="1:29" x14ac:dyDescent="0.25">
      <c r="A46" s="43" t="s">
        <v>264</v>
      </c>
      <c r="K46" s="43" t="s">
        <v>265</v>
      </c>
      <c r="U46" s="43" t="s">
        <v>265</v>
      </c>
    </row>
    <row r="47" spans="1:29" x14ac:dyDescent="0.25">
      <c r="A47" t="str">
        <f t="shared" ref="A47:A53" si="28">A37</f>
        <v>&gt; 500</v>
      </c>
      <c r="B47" s="49">
        <f t="shared" ref="B47:I52" si="29">B37+(B16/(B16+B27))*B48</f>
        <v>19.98183571148493</v>
      </c>
      <c r="C47" s="49">
        <f t="shared" si="29"/>
        <v>16.988400058270415</v>
      </c>
      <c r="D47" s="49">
        <f t="shared" si="29"/>
        <v>14.253211462300039</v>
      </c>
      <c r="E47" s="49">
        <f t="shared" si="29"/>
        <v>11.673639534867529</v>
      </c>
      <c r="F47" s="49">
        <f t="shared" si="29"/>
        <v>19.98183571148493</v>
      </c>
      <c r="G47" s="49">
        <f t="shared" si="29"/>
        <v>16.988400058270415</v>
      </c>
      <c r="H47" s="49">
        <f t="shared" si="29"/>
        <v>14.253211462300039</v>
      </c>
      <c r="I47" s="49">
        <f t="shared" si="29"/>
        <v>11.673639534867529</v>
      </c>
      <c r="K47" t="s">
        <v>252</v>
      </c>
      <c r="L47" s="49">
        <f t="shared" ref="L47:S51" si="30">L37+(L16/(L16+L27))*L48</f>
        <v>19.872452522523389</v>
      </c>
      <c r="M47" s="49">
        <f t="shared" si="30"/>
        <v>16.879630152167582</v>
      </c>
      <c r="N47" s="49">
        <f t="shared" si="30"/>
        <v>14.147476542855618</v>
      </c>
      <c r="O47" s="49">
        <f t="shared" si="30"/>
        <v>11.573368524200465</v>
      </c>
      <c r="P47" s="49">
        <f t="shared" si="30"/>
        <v>19.872452522523389</v>
      </c>
      <c r="Q47" s="49">
        <f t="shared" si="30"/>
        <v>16.879630152167582</v>
      </c>
      <c r="R47" s="49">
        <f t="shared" si="30"/>
        <v>14.147476542855618</v>
      </c>
      <c r="S47" s="49">
        <f t="shared" si="30"/>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28"/>
        <v>350 - 500</v>
      </c>
      <c r="B48" s="49">
        <f t="shared" si="29"/>
        <v>13.399176135909661</v>
      </c>
      <c r="C48" s="49">
        <f t="shared" si="29"/>
        <v>11.48717059650183</v>
      </c>
      <c r="D48" s="49">
        <f t="shared" si="29"/>
        <v>9.7659248257372617</v>
      </c>
      <c r="E48" s="49">
        <f t="shared" si="29"/>
        <v>8.1323161108480573</v>
      </c>
      <c r="F48" s="49">
        <f t="shared" si="29"/>
        <v>13.399176135909661</v>
      </c>
      <c r="G48" s="49">
        <f t="shared" si="29"/>
        <v>11.48717059650183</v>
      </c>
      <c r="H48" s="49">
        <f t="shared" si="29"/>
        <v>9.7659248257372617</v>
      </c>
      <c r="I48" s="49">
        <f t="shared" si="29"/>
        <v>8.1323161108480573</v>
      </c>
      <c r="K48" t="s">
        <v>100</v>
      </c>
      <c r="L48" s="49">
        <f t="shared" si="30"/>
        <v>13.289792946948118</v>
      </c>
      <c r="M48" s="49">
        <f t="shared" si="30"/>
        <v>11.378400690398998</v>
      </c>
      <c r="N48" s="49">
        <f t="shared" si="30"/>
        <v>9.660185160987572</v>
      </c>
      <c r="O48" s="49">
        <f t="shared" si="30"/>
        <v>8.0320415488456369</v>
      </c>
      <c r="P48" s="49">
        <f t="shared" si="30"/>
        <v>13.289792946948118</v>
      </c>
      <c r="Q48" s="49">
        <f t="shared" si="30"/>
        <v>11.378400690398998</v>
      </c>
      <c r="R48" s="49">
        <f t="shared" si="30"/>
        <v>9.660185160987572</v>
      </c>
      <c r="S48" s="49">
        <f t="shared" si="30"/>
        <v>8.0320415488456369</v>
      </c>
      <c r="U48" t="s">
        <v>252</v>
      </c>
      <c r="V48" s="49">
        <f t="shared" ref="V48:AC53" si="31">V38+(V17/(V17+V28))*V49</f>
        <v>19.568077006039108</v>
      </c>
      <c r="W48" s="49">
        <f t="shared" si="31"/>
        <v>16.569311355188074</v>
      </c>
      <c r="X48" s="49">
        <f t="shared" si="31"/>
        <v>13.831189144370221</v>
      </c>
      <c r="Y48" s="49">
        <f t="shared" si="31"/>
        <v>11.251047842595463</v>
      </c>
      <c r="Z48" s="49">
        <f t="shared" si="31"/>
        <v>19.568077006039108</v>
      </c>
      <c r="AA48" s="49">
        <f t="shared" si="31"/>
        <v>16.569311355188074</v>
      </c>
      <c r="AB48" s="49">
        <f t="shared" si="31"/>
        <v>13.831189144370221</v>
      </c>
      <c r="AC48" s="49">
        <f t="shared" si="31"/>
        <v>11.251047842595463</v>
      </c>
    </row>
    <row r="49" spans="1:29" x14ac:dyDescent="0.25">
      <c r="A49" t="str">
        <f t="shared" si="28"/>
        <v>250 - 349</v>
      </c>
      <c r="B49" s="49">
        <f t="shared" si="29"/>
        <v>9.3774946443980909</v>
      </c>
      <c r="C49" s="49">
        <f t="shared" si="29"/>
        <v>7.9462959843209582</v>
      </c>
      <c r="D49" s="49">
        <f t="shared" si="29"/>
        <v>6.7214566222772456</v>
      </c>
      <c r="E49" s="49">
        <f t="shared" si="29"/>
        <v>5.5997832990775862</v>
      </c>
      <c r="F49" s="49">
        <f t="shared" si="29"/>
        <v>9.3774946443980909</v>
      </c>
      <c r="G49" s="49">
        <f t="shared" si="29"/>
        <v>7.9462959843209582</v>
      </c>
      <c r="H49" s="49">
        <f t="shared" si="29"/>
        <v>6.7214566222772456</v>
      </c>
      <c r="I49" s="49">
        <f t="shared" si="29"/>
        <v>5.5997832990775862</v>
      </c>
      <c r="K49" t="s">
        <v>99</v>
      </c>
      <c r="L49" s="49">
        <f t="shared" si="30"/>
        <v>9.2680629945314479</v>
      </c>
      <c r="M49" s="49">
        <f t="shared" si="30"/>
        <v>7.8374682074124902</v>
      </c>
      <c r="N49" s="49">
        <f t="shared" si="30"/>
        <v>6.6156556788243837</v>
      </c>
      <c r="O49" s="49">
        <f t="shared" si="30"/>
        <v>5.4994502194396215</v>
      </c>
      <c r="P49" s="49">
        <f t="shared" si="30"/>
        <v>9.2680629945314479</v>
      </c>
      <c r="Q49" s="49">
        <f t="shared" si="30"/>
        <v>7.8374682074124902</v>
      </c>
      <c r="R49" s="49">
        <f t="shared" si="30"/>
        <v>6.6156556788243837</v>
      </c>
      <c r="S49" s="49">
        <f t="shared" si="30"/>
        <v>5.4994502194396215</v>
      </c>
      <c r="U49" t="s">
        <v>100</v>
      </c>
      <c r="V49" s="49">
        <f t="shared" si="31"/>
        <v>13.086240436878624</v>
      </c>
      <c r="W49" s="49">
        <f t="shared" si="31"/>
        <v>11.169217693972858</v>
      </c>
      <c r="X49" s="49">
        <f t="shared" si="31"/>
        <v>9.4442176826743491</v>
      </c>
      <c r="Y49" s="49">
        <f t="shared" si="31"/>
        <v>7.8083475481499764</v>
      </c>
      <c r="Z49" s="49">
        <f t="shared" si="31"/>
        <v>13.086240436878624</v>
      </c>
      <c r="AA49" s="49">
        <f t="shared" si="31"/>
        <v>11.169217693972858</v>
      </c>
      <c r="AB49" s="49">
        <f t="shared" si="31"/>
        <v>9.4442176826743491</v>
      </c>
      <c r="AC49" s="49">
        <f t="shared" si="31"/>
        <v>7.8083475481499764</v>
      </c>
    </row>
    <row r="50" spans="1:29" x14ac:dyDescent="0.25">
      <c r="A50" t="str">
        <f t="shared" si="28"/>
        <v>200 - 249</v>
      </c>
      <c r="B50" s="49">
        <f t="shared" si="29"/>
        <v>6.493563784713996</v>
      </c>
      <c r="C50" s="49">
        <f t="shared" si="29"/>
        <v>5.4099718493238278</v>
      </c>
      <c r="D50" s="49">
        <f t="shared" si="29"/>
        <v>4.5406850433329735</v>
      </c>
      <c r="E50" s="49">
        <f t="shared" si="29"/>
        <v>3.7834061367257563</v>
      </c>
      <c r="F50" s="49">
        <f t="shared" si="29"/>
        <v>6.493563784713996</v>
      </c>
      <c r="G50" s="49">
        <f t="shared" si="29"/>
        <v>5.4099718493238278</v>
      </c>
      <c r="H50" s="49">
        <f t="shared" si="29"/>
        <v>4.5406850433329735</v>
      </c>
      <c r="I50" s="49">
        <f t="shared" si="29"/>
        <v>3.7834061367257563</v>
      </c>
      <c r="K50" t="s">
        <v>98</v>
      </c>
      <c r="L50" s="49">
        <f t="shared" si="30"/>
        <v>4.9819381856078939</v>
      </c>
      <c r="M50" s="49">
        <f t="shared" si="30"/>
        <v>4.0830118549522538</v>
      </c>
      <c r="N50" s="49">
        <f t="shared" si="30"/>
        <v>3.3988218477516723</v>
      </c>
      <c r="O50" s="49">
        <f t="shared" si="30"/>
        <v>2.828595775236117</v>
      </c>
      <c r="P50" s="49">
        <f t="shared" si="30"/>
        <v>4.9819381856078939</v>
      </c>
      <c r="Q50" s="49">
        <f t="shared" si="30"/>
        <v>4.0830118549522538</v>
      </c>
      <c r="R50" s="49">
        <f t="shared" si="30"/>
        <v>3.3988218477516723</v>
      </c>
      <c r="S50" s="49">
        <f t="shared" si="30"/>
        <v>2.828595775236117</v>
      </c>
      <c r="U50" t="s">
        <v>99</v>
      </c>
      <c r="V50" s="49">
        <f t="shared" si="31"/>
        <v>9.1261091286172089</v>
      </c>
      <c r="W50" s="49">
        <f t="shared" si="31"/>
        <v>7.6933824849432053</v>
      </c>
      <c r="X50" s="49">
        <f t="shared" si="31"/>
        <v>6.4677530816656557</v>
      </c>
      <c r="Y50" s="49">
        <f t="shared" si="31"/>
        <v>5.3462894055006203</v>
      </c>
      <c r="Z50" s="49">
        <f t="shared" si="31"/>
        <v>9.1261091286172089</v>
      </c>
      <c r="AA50" s="49">
        <f t="shared" si="31"/>
        <v>7.6933824849432053</v>
      </c>
      <c r="AB50" s="49">
        <f t="shared" si="31"/>
        <v>6.4677530816656557</v>
      </c>
      <c r="AC50" s="49">
        <f t="shared" si="31"/>
        <v>5.3462894055006203</v>
      </c>
    </row>
    <row r="51" spans="1:29" x14ac:dyDescent="0.25">
      <c r="A51" t="str">
        <f t="shared" si="28"/>
        <v>100 - 199</v>
      </c>
      <c r="B51" s="49">
        <f t="shared" si="29"/>
        <v>4.9819381856078939</v>
      </c>
      <c r="C51" s="49">
        <f t="shared" si="29"/>
        <v>4.0830118549522538</v>
      </c>
      <c r="D51" s="49">
        <f t="shared" si="29"/>
        <v>3.3988218477516723</v>
      </c>
      <c r="E51" s="49">
        <f t="shared" si="29"/>
        <v>2.828595775236117</v>
      </c>
      <c r="F51" s="49">
        <f t="shared" si="29"/>
        <v>4.9819381856078939</v>
      </c>
      <c r="G51" s="49">
        <f t="shared" si="29"/>
        <v>4.0830118549522538</v>
      </c>
      <c r="H51" s="49">
        <f t="shared" si="29"/>
        <v>3.3988218477516723</v>
      </c>
      <c r="I51" s="49">
        <f t="shared" si="29"/>
        <v>2.828595775236117</v>
      </c>
      <c r="K51" t="s">
        <v>97</v>
      </c>
      <c r="L51" s="49">
        <f t="shared" si="30"/>
        <v>2.3562222225668932</v>
      </c>
      <c r="M51" s="49">
        <f t="shared" si="30"/>
        <v>1.8413118937432347</v>
      </c>
      <c r="N51" s="49">
        <f t="shared" si="30"/>
        <v>1.5004164625874084</v>
      </c>
      <c r="O51" s="49">
        <f t="shared" si="30"/>
        <v>1.2489718931923222</v>
      </c>
      <c r="P51" s="49">
        <f t="shared" si="30"/>
        <v>2.3562222225668932</v>
      </c>
      <c r="Q51" s="49">
        <f t="shared" si="30"/>
        <v>1.8413118937432347</v>
      </c>
      <c r="R51" s="49">
        <f t="shared" si="30"/>
        <v>1.5004164625874084</v>
      </c>
      <c r="S51" s="49">
        <f t="shared" si="30"/>
        <v>1.2489718931923222</v>
      </c>
      <c r="U51" t="s">
        <v>98</v>
      </c>
      <c r="V51" s="49">
        <f t="shared" si="31"/>
        <v>4.9056325556601816</v>
      </c>
      <c r="W51" s="49">
        <f t="shared" si="31"/>
        <v>4.0079488757601913</v>
      </c>
      <c r="X51" s="49">
        <f t="shared" si="31"/>
        <v>3.322836245875302</v>
      </c>
      <c r="Y51" s="49">
        <f t="shared" si="31"/>
        <v>2.74981880409304</v>
      </c>
      <c r="Z51" s="49">
        <f t="shared" si="31"/>
        <v>4.9056325556601816</v>
      </c>
      <c r="AA51" s="49">
        <f t="shared" si="31"/>
        <v>4.0079488757601913</v>
      </c>
      <c r="AB51" s="49">
        <f t="shared" si="31"/>
        <v>3.322836245875302</v>
      </c>
      <c r="AC51" s="49">
        <f t="shared" si="31"/>
        <v>2.74981880409304</v>
      </c>
    </row>
    <row r="52" spans="1:29" x14ac:dyDescent="0.25">
      <c r="A52" t="str">
        <f t="shared" si="28"/>
        <v>50 - 99</v>
      </c>
      <c r="B52" s="49">
        <f t="shared" si="29"/>
        <v>2.3562222225668932</v>
      </c>
      <c r="C52" s="49">
        <f t="shared" si="29"/>
        <v>1.8413118937432347</v>
      </c>
      <c r="D52" s="49">
        <f t="shared" si="29"/>
        <v>1.5004164625874084</v>
      </c>
      <c r="E52" s="49">
        <f t="shared" si="29"/>
        <v>1.2489718931923222</v>
      </c>
      <c r="F52" s="49">
        <f t="shared" si="29"/>
        <v>2.3562222225668932</v>
      </c>
      <c r="G52" s="49">
        <f t="shared" si="29"/>
        <v>1.8413118937432347</v>
      </c>
      <c r="H52" s="49">
        <f t="shared" si="29"/>
        <v>1.5004164625874084</v>
      </c>
      <c r="I52" s="49">
        <f t="shared" si="29"/>
        <v>1.2489718931923222</v>
      </c>
      <c r="K52" t="s">
        <v>96</v>
      </c>
      <c r="L52" s="49">
        <f>L42</f>
        <v>1.4046916701783958</v>
      </c>
      <c r="M52" s="49">
        <f t="shared" ref="M52:S52" si="32">M42</f>
        <v>1.0479104665297396</v>
      </c>
      <c r="N52" s="49">
        <f t="shared" si="32"/>
        <v>0.83565925158357424</v>
      </c>
      <c r="O52" s="49">
        <f t="shared" si="32"/>
        <v>0.69490771625528125</v>
      </c>
      <c r="P52" s="49">
        <f t="shared" si="32"/>
        <v>1.4046916701783958</v>
      </c>
      <c r="Q52" s="49">
        <f t="shared" si="32"/>
        <v>1.0479104665297396</v>
      </c>
      <c r="R52" s="49">
        <f t="shared" si="32"/>
        <v>0.83565925158357424</v>
      </c>
      <c r="S52" s="49">
        <f t="shared" si="32"/>
        <v>0.69490771625528125</v>
      </c>
      <c r="U52" t="s">
        <v>97</v>
      </c>
      <c r="V52" s="49">
        <f t="shared" si="31"/>
        <v>2.3201332519110225</v>
      </c>
      <c r="W52" s="49">
        <f t="shared" si="31"/>
        <v>1.8074608148641702</v>
      </c>
      <c r="X52" s="49">
        <f t="shared" si="31"/>
        <v>1.4668724720277571</v>
      </c>
      <c r="Y52" s="49">
        <f t="shared" si="31"/>
        <v>1.2141877703954504</v>
      </c>
      <c r="Z52" s="49">
        <f t="shared" si="31"/>
        <v>2.3201332519110225</v>
      </c>
      <c r="AA52" s="49">
        <f t="shared" si="31"/>
        <v>1.8074608148641702</v>
      </c>
      <c r="AB52" s="49">
        <f t="shared" si="31"/>
        <v>1.4668724720277571</v>
      </c>
      <c r="AC52" s="49">
        <f t="shared" si="31"/>
        <v>1.2141877703954504</v>
      </c>
    </row>
    <row r="53" spans="1:29" x14ac:dyDescent="0.25">
      <c r="A53" t="str">
        <f t="shared" si="28"/>
        <v>&lt; 50</v>
      </c>
      <c r="B53" s="49">
        <f t="shared" ref="B53:I53" si="33">B43</f>
        <v>1.4046916701783958</v>
      </c>
      <c r="C53" s="49">
        <f t="shared" si="33"/>
        <v>1.0479104665297396</v>
      </c>
      <c r="D53" s="49">
        <f t="shared" si="33"/>
        <v>0.83565925158357424</v>
      </c>
      <c r="E53" s="49">
        <f t="shared" si="33"/>
        <v>0.69490771625528125</v>
      </c>
      <c r="F53" s="49">
        <f t="shared" si="33"/>
        <v>1.4046916701783958</v>
      </c>
      <c r="G53" s="49">
        <f t="shared" si="33"/>
        <v>1.0479104665297396</v>
      </c>
      <c r="H53" s="49">
        <f t="shared" si="33"/>
        <v>0.83565925158357424</v>
      </c>
      <c r="I53" s="49">
        <f t="shared" si="33"/>
        <v>0.69490771625528125</v>
      </c>
      <c r="U53" t="s">
        <v>96</v>
      </c>
      <c r="V53" s="49">
        <f t="shared" si="31"/>
        <v>1.3831767740110947</v>
      </c>
      <c r="W53" s="49">
        <f t="shared" si="31"/>
        <v>1.0286454522856932</v>
      </c>
      <c r="X53" s="49">
        <f t="shared" si="31"/>
        <v>0.81697687456015389</v>
      </c>
      <c r="Y53" s="49">
        <f t="shared" si="31"/>
        <v>0.67555439416175078</v>
      </c>
      <c r="Z53" s="49">
        <f t="shared" si="31"/>
        <v>1.3831767740110947</v>
      </c>
      <c r="AA53" s="49">
        <f t="shared" si="31"/>
        <v>1.0286454522856932</v>
      </c>
      <c r="AB53" s="49">
        <f t="shared" si="31"/>
        <v>0.81697687456015389</v>
      </c>
      <c r="AC53" s="49">
        <f t="shared" si="31"/>
        <v>0.67555439416175078</v>
      </c>
    </row>
    <row r="56" spans="1:29" x14ac:dyDescent="0.25">
      <c r="A56" s="43" t="s">
        <v>266</v>
      </c>
      <c r="K56" s="43" t="s">
        <v>267</v>
      </c>
      <c r="U56" s="43" t="s">
        <v>267</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4">W47</f>
        <v>13.598620448120982</v>
      </c>
      <c r="X57" s="49">
        <f t="shared" si="34"/>
        <v>11.182453530083302</v>
      </c>
      <c r="Y57" s="49">
        <f t="shared" si="34"/>
        <v>8.9765947274703048</v>
      </c>
      <c r="Z57" s="49">
        <f t="shared" si="34"/>
        <v>16.322315237491903</v>
      </c>
      <c r="AA57" s="49">
        <f t="shared" si="34"/>
        <v>13.598620448120982</v>
      </c>
      <c r="AB57" s="49">
        <f t="shared" si="34"/>
        <v>11.182453530083302</v>
      </c>
      <c r="AC57" s="49">
        <f t="shared" si="34"/>
        <v>8.9765947274703048</v>
      </c>
    </row>
    <row r="58" spans="1:29" x14ac:dyDescent="0.25">
      <c r="L58" s="148"/>
      <c r="M58" s="148"/>
      <c r="N58" s="148"/>
      <c r="O58" s="148"/>
      <c r="P58" s="148"/>
      <c r="Q58" s="148"/>
      <c r="R58" s="148"/>
      <c r="S58" s="148"/>
    </row>
    <row r="59" spans="1:29" x14ac:dyDescent="0.25">
      <c r="A59" s="43" t="s">
        <v>277</v>
      </c>
      <c r="L59" s="149">
        <f>L57-B57</f>
        <v>0</v>
      </c>
      <c r="M59" s="149">
        <f t="shared" ref="M59:S59" si="35">M57-C57</f>
        <v>0</v>
      </c>
      <c r="N59" s="149">
        <f t="shared" si="35"/>
        <v>0</v>
      </c>
      <c r="O59" s="149">
        <f t="shared" si="35"/>
        <v>0</v>
      </c>
      <c r="P59" s="149">
        <f t="shared" si="35"/>
        <v>0</v>
      </c>
      <c r="Q59" s="149">
        <f t="shared" si="35"/>
        <v>0</v>
      </c>
      <c r="R59" s="149">
        <f t="shared" si="35"/>
        <v>0</v>
      </c>
      <c r="S59" s="149">
        <f t="shared" si="35"/>
        <v>0</v>
      </c>
      <c r="V59" s="148">
        <f>V57-B57</f>
        <v>0</v>
      </c>
      <c r="W59" s="148">
        <f t="shared" ref="W59:AC59" si="36">W57-C57</f>
        <v>0</v>
      </c>
      <c r="X59" s="148">
        <f t="shared" si="36"/>
        <v>0</v>
      </c>
      <c r="Y59" s="148">
        <f t="shared" si="36"/>
        <v>0</v>
      </c>
      <c r="Z59" s="148">
        <f t="shared" si="36"/>
        <v>0</v>
      </c>
      <c r="AA59" s="148">
        <f t="shared" si="36"/>
        <v>0</v>
      </c>
      <c r="AB59" s="148">
        <f t="shared" si="36"/>
        <v>0</v>
      </c>
      <c r="AC59" s="148">
        <f t="shared" si="36"/>
        <v>0</v>
      </c>
    </row>
    <row r="60" spans="1:29" x14ac:dyDescent="0.25">
      <c r="B60" t="s">
        <v>31</v>
      </c>
      <c r="F60" t="s">
        <v>32</v>
      </c>
    </row>
    <row r="61" spans="1:29" x14ac:dyDescent="0.25">
      <c r="B61" t="s">
        <v>86</v>
      </c>
      <c r="C61" t="s">
        <v>87</v>
      </c>
      <c r="D61" t="s">
        <v>88</v>
      </c>
      <c r="E61" t="s">
        <v>250</v>
      </c>
      <c r="F61" t="s">
        <v>86</v>
      </c>
      <c r="G61" t="s">
        <v>87</v>
      </c>
      <c r="H61" t="s">
        <v>88</v>
      </c>
      <c r="I61" t="s">
        <v>250</v>
      </c>
      <c r="K61" s="43" t="s">
        <v>268</v>
      </c>
      <c r="U61" s="43" t="s">
        <v>269</v>
      </c>
    </row>
    <row r="62" spans="1:29" x14ac:dyDescent="0.25">
      <c r="A62" t="s">
        <v>251</v>
      </c>
      <c r="B62" s="147">
        <v>0.15307999999999999</v>
      </c>
      <c r="C62" s="147">
        <v>0.18345</v>
      </c>
      <c r="D62" s="147">
        <v>0.22534000000000001</v>
      </c>
      <c r="E62" s="147">
        <v>0.28641</v>
      </c>
      <c r="F62" s="147">
        <v>0.15307999999999999</v>
      </c>
      <c r="G62" s="147">
        <v>0.18345</v>
      </c>
      <c r="H62" s="147">
        <v>0.22534000000000001</v>
      </c>
      <c r="I62" s="147">
        <v>0.28641</v>
      </c>
      <c r="K62" t="s">
        <v>270</v>
      </c>
      <c r="L62" s="49">
        <f>B5*(L16/(L16+L27))*(L17/(L17+L28))+B6*(L17/(L17+L28))+B7</f>
        <v>92.03399696441133</v>
      </c>
      <c r="M62" s="49">
        <f t="shared" ref="M62:S62" si="37">C5*(M16/(M16+M27))*(M17/(M17+M28))+C6*(M17/(M17+M28))+C7</f>
        <v>91.007878892277006</v>
      </c>
      <c r="N62" s="49">
        <f t="shared" si="37"/>
        <v>89.82306962871931</v>
      </c>
      <c r="O62" s="49">
        <f t="shared" si="37"/>
        <v>88.424953561115728</v>
      </c>
      <c r="P62" s="49">
        <f t="shared" si="37"/>
        <v>92.03399696441133</v>
      </c>
      <c r="Q62" s="49">
        <f t="shared" si="37"/>
        <v>91.007878892277006</v>
      </c>
      <c r="R62" s="49">
        <f t="shared" si="37"/>
        <v>89.82306962871931</v>
      </c>
      <c r="S62" s="49">
        <f t="shared" si="37"/>
        <v>88.424953561115728</v>
      </c>
      <c r="V62" s="150">
        <f t="shared" ref="V62:AC62" si="38">L57/(L57-1/V16)</f>
        <v>1.015554697397723</v>
      </c>
      <c r="W62" s="150">
        <f t="shared" si="38"/>
        <v>1.018728527114215</v>
      </c>
      <c r="X62" s="150">
        <f t="shared" si="38"/>
        <v>1.0228676938175008</v>
      </c>
      <c r="Y62" s="150">
        <f t="shared" si="38"/>
        <v>1.0286480589287628</v>
      </c>
      <c r="Z62" s="150">
        <f t="shared" si="38"/>
        <v>1.015554697397723</v>
      </c>
      <c r="AA62" s="150">
        <f t="shared" si="38"/>
        <v>1.018728527114215</v>
      </c>
      <c r="AB62" s="150">
        <f t="shared" si="38"/>
        <v>1.0228676938175008</v>
      </c>
      <c r="AC62" s="150">
        <f t="shared" si="38"/>
        <v>1.0286480589287628</v>
      </c>
    </row>
    <row r="63" spans="1:29" x14ac:dyDescent="0.25">
      <c r="A63" t="s">
        <v>253</v>
      </c>
      <c r="B63" s="147">
        <v>0.25141999999999998</v>
      </c>
      <c r="C63" s="147">
        <v>0.28598000000000001</v>
      </c>
      <c r="D63" s="147">
        <v>0.33334999999999998</v>
      </c>
      <c r="E63" s="147">
        <v>0.40210000000000001</v>
      </c>
      <c r="F63" s="147">
        <v>0.25141999999999998</v>
      </c>
      <c r="G63" s="147">
        <v>0.28598000000000001</v>
      </c>
      <c r="H63" s="147">
        <v>0.33334999999999998</v>
      </c>
      <c r="I63" s="147">
        <v>0.40210000000000001</v>
      </c>
      <c r="K63" t="s">
        <v>271</v>
      </c>
      <c r="L63" s="49">
        <f t="shared" ref="L63:S63" si="39">B8</f>
        <v>3.63</v>
      </c>
      <c r="M63" s="49">
        <f t="shared" si="39"/>
        <v>4.08</v>
      </c>
      <c r="N63" s="49">
        <f t="shared" si="39"/>
        <v>4.58</v>
      </c>
      <c r="O63" s="49">
        <f t="shared" si="39"/>
        <v>5.17</v>
      </c>
      <c r="P63" s="49">
        <f t="shared" si="39"/>
        <v>3.63</v>
      </c>
      <c r="Q63" s="49">
        <f t="shared" si="39"/>
        <v>4.08</v>
      </c>
      <c r="R63" s="49">
        <f t="shared" si="39"/>
        <v>4.58</v>
      </c>
      <c r="S63" s="49">
        <f t="shared" si="39"/>
        <v>5.17</v>
      </c>
    </row>
    <row r="64" spans="1:29" x14ac:dyDescent="0.25">
      <c r="A64" t="s">
        <v>254</v>
      </c>
      <c r="B64" s="147">
        <v>0.34765000000000001</v>
      </c>
      <c r="C64" s="147">
        <v>0.39544000000000001</v>
      </c>
      <c r="D64" s="147">
        <v>0.46094000000000002</v>
      </c>
      <c r="E64" s="147">
        <v>0.55601</v>
      </c>
      <c r="F64" s="147">
        <v>0.34765000000000001</v>
      </c>
      <c r="G64" s="147">
        <v>0.39544000000000001</v>
      </c>
      <c r="H64" s="147">
        <v>0.46094000000000002</v>
      </c>
      <c r="I64" s="147">
        <v>0.55601</v>
      </c>
    </row>
    <row r="65" spans="1:19" x14ac:dyDescent="0.25">
      <c r="A65" t="s">
        <v>255</v>
      </c>
      <c r="B65" s="147">
        <v>0.65049999999999997</v>
      </c>
      <c r="C65" s="147">
        <v>0.73990999999999996</v>
      </c>
      <c r="D65" s="147">
        <v>0.86248000000000002</v>
      </c>
      <c r="E65" s="147">
        <v>1.0403800000000001</v>
      </c>
      <c r="F65" s="147">
        <v>0.65049999999999997</v>
      </c>
      <c r="G65" s="147">
        <v>0.73990999999999996</v>
      </c>
      <c r="H65" s="147">
        <v>0.86248000000000002</v>
      </c>
      <c r="I65" s="147">
        <v>1.0403800000000001</v>
      </c>
      <c r="K65" s="43" t="s">
        <v>272</v>
      </c>
      <c r="L65" s="147"/>
    </row>
    <row r="66" spans="1:19" x14ac:dyDescent="0.25">
      <c r="A66" t="s">
        <v>256</v>
      </c>
      <c r="B66" s="147">
        <v>0.29432999999999998</v>
      </c>
      <c r="C66" s="147">
        <v>0.33478999999999998</v>
      </c>
      <c r="D66" s="147">
        <v>0.39023999999999998</v>
      </c>
      <c r="E66" s="147">
        <v>0.47073999999999999</v>
      </c>
      <c r="F66" s="147">
        <v>0.29432999999999998</v>
      </c>
      <c r="G66" s="147">
        <v>0.33478999999999998</v>
      </c>
      <c r="H66" s="147">
        <v>0.39023999999999998</v>
      </c>
      <c r="I66" s="147">
        <v>0.47073999999999999</v>
      </c>
      <c r="K66" t="s">
        <v>270</v>
      </c>
      <c r="L66" s="49">
        <f t="shared" ref="L66:S66" si="40">1/(B29+B18)+(B18/(B18+B29))*(1/(B19+B30))</f>
        <v>4.4757166820388115</v>
      </c>
      <c r="M66" s="49">
        <f t="shared" si="40"/>
        <v>3.9408318070367518</v>
      </c>
      <c r="N66" s="49">
        <f t="shared" si="40"/>
        <v>3.392365554760894</v>
      </c>
      <c r="O66" s="49">
        <f t="shared" si="40"/>
        <v>2.8294820234122184</v>
      </c>
      <c r="P66" s="49">
        <f t="shared" si="40"/>
        <v>4.4757166820388115</v>
      </c>
      <c r="Q66" s="49">
        <f t="shared" si="40"/>
        <v>3.9408318070367518</v>
      </c>
      <c r="R66" s="49">
        <f t="shared" si="40"/>
        <v>3.392365554760894</v>
      </c>
      <c r="S66" s="49">
        <f t="shared" si="40"/>
        <v>2.8294820234122184</v>
      </c>
    </row>
    <row r="67" spans="1:19" x14ac:dyDescent="0.25">
      <c r="A67" t="s">
        <v>257</v>
      </c>
      <c r="B67" s="147">
        <v>0.50048000000000004</v>
      </c>
      <c r="C67" s="147">
        <v>0.56927000000000005</v>
      </c>
      <c r="D67" s="147">
        <v>0.66356999999999999</v>
      </c>
      <c r="E67" s="147">
        <v>0.80044000000000004</v>
      </c>
      <c r="F67" s="147">
        <v>0.50048000000000004</v>
      </c>
      <c r="G67" s="147">
        <v>0.56927000000000005</v>
      </c>
      <c r="H67" s="147">
        <v>0.66356999999999999</v>
      </c>
      <c r="I67" s="147">
        <v>0.80044000000000004</v>
      </c>
      <c r="K67" t="s">
        <v>271</v>
      </c>
      <c r="L67" s="49">
        <f>1/(B19+B30)</f>
        <v>1.5694056589457739</v>
      </c>
      <c r="M67" s="49">
        <f t="shared" ref="M67:S67" si="41">1/(C19+C30)</f>
        <v>1.3829164554044593</v>
      </c>
      <c r="N67" s="49">
        <f t="shared" si="41"/>
        <v>1.1922318379584911</v>
      </c>
      <c r="O67" s="49">
        <f t="shared" si="41"/>
        <v>0.99696972557911967</v>
      </c>
      <c r="P67" s="49">
        <f t="shared" si="41"/>
        <v>1.5694056589457739</v>
      </c>
      <c r="Q67" s="49">
        <f t="shared" si="41"/>
        <v>1.3829164554044593</v>
      </c>
      <c r="R67" s="49">
        <f t="shared" si="41"/>
        <v>1.1922318379584911</v>
      </c>
      <c r="S67" s="49">
        <f t="shared" si="41"/>
        <v>0.99696972557911967</v>
      </c>
    </row>
    <row r="68" spans="1:19" x14ac:dyDescent="0.25">
      <c r="K68" t="s">
        <v>273</v>
      </c>
      <c r="L68" s="147">
        <f>SUMPRODUCT(L62:L63,L66:L67)/SUM(L62:L63)</f>
        <v>4.365435809938595</v>
      </c>
      <c r="M68" s="147">
        <f t="shared" ref="M68:S68" si="42">SUMPRODUCT(M62:M63,M66:M67)/SUM(M62:M63)</f>
        <v>3.8310776011775296</v>
      </c>
      <c r="N68" s="147">
        <f t="shared" si="42"/>
        <v>3.2856252499955341</v>
      </c>
      <c r="O68" s="147">
        <f t="shared" si="42"/>
        <v>2.7282576708234783</v>
      </c>
      <c r="P68" s="147">
        <f t="shared" si="42"/>
        <v>4.365435809938595</v>
      </c>
      <c r="Q68" s="147">
        <f t="shared" si="42"/>
        <v>3.8310776011775296</v>
      </c>
      <c r="R68" s="147">
        <f t="shared" si="42"/>
        <v>3.2856252499955341</v>
      </c>
      <c r="S68" s="147">
        <f t="shared" si="42"/>
        <v>2.7282576708234783</v>
      </c>
    </row>
    <row r="70" spans="1:19" x14ac:dyDescent="0.25">
      <c r="K70" s="43" t="s">
        <v>274</v>
      </c>
    </row>
    <row r="71" spans="1:19" x14ac:dyDescent="0.25">
      <c r="K71" t="s">
        <v>270</v>
      </c>
      <c r="L71" s="147">
        <f>(B18/(B18+B29))*(B19/(B19+B30))</f>
        <v>0.9839098318240509</v>
      </c>
      <c r="M71" s="147">
        <f t="shared" ref="M71:S71" si="43">(C18/(C18+C29))*(C19/(C19+C30))</f>
        <v>0.98100723671081436</v>
      </c>
      <c r="N71" s="147">
        <f t="shared" si="43"/>
        <v>0.97948383782414261</v>
      </c>
      <c r="O71" s="147">
        <f t="shared" si="43"/>
        <v>0.97939101087503955</v>
      </c>
      <c r="P71" s="147">
        <f t="shared" si="43"/>
        <v>0.9839098318240509</v>
      </c>
      <c r="Q71" s="147">
        <f t="shared" si="43"/>
        <v>0.98100723671081436</v>
      </c>
      <c r="R71" s="147">
        <f t="shared" si="43"/>
        <v>0.97948383782414261</v>
      </c>
      <c r="S71" s="147">
        <f t="shared" si="43"/>
        <v>0.97939101087503955</v>
      </c>
    </row>
    <row r="72" spans="1:19" x14ac:dyDescent="0.25">
      <c r="K72" t="s">
        <v>271</v>
      </c>
      <c r="L72" s="147">
        <f>B19/(B19+B30)</f>
        <v>0.98840209218039077</v>
      </c>
      <c r="M72" s="147">
        <f t="shared" ref="M72:S72" si="44">C19/(C19+C30)</f>
        <v>0.98629529792694182</v>
      </c>
      <c r="N72" s="147">
        <f t="shared" si="44"/>
        <v>0.98518055825417594</v>
      </c>
      <c r="O72" s="147">
        <f t="shared" si="44"/>
        <v>0.98509530260259215</v>
      </c>
      <c r="P72" s="147">
        <f t="shared" si="44"/>
        <v>0.98840209218039077</v>
      </c>
      <c r="Q72" s="147">
        <f t="shared" si="44"/>
        <v>0.98629529792694182</v>
      </c>
      <c r="R72" s="147">
        <f t="shared" si="44"/>
        <v>0.98518055825417594</v>
      </c>
      <c r="S72" s="147">
        <f t="shared" si="44"/>
        <v>0.98509530260259215</v>
      </c>
    </row>
    <row r="73" spans="1:19" x14ac:dyDescent="0.25">
      <c r="K73" t="s">
        <v>273</v>
      </c>
      <c r="L73" s="150">
        <f>SUMPRODUCT(L71:L72,L62:L63)/SUM(L62:L63)</f>
        <v>0.9840802920349031</v>
      </c>
      <c r="M73" s="150">
        <f t="shared" ref="M73:S73" si="45">SUMPRODUCT(M71:M72,M62:M63)/SUM(M62:M63)</f>
        <v>0.98123413513375901</v>
      </c>
      <c r="N73" s="150">
        <f t="shared" si="45"/>
        <v>0.97976021633251276</v>
      </c>
      <c r="O73" s="150">
        <f t="shared" si="45"/>
        <v>0.97970610466064834</v>
      </c>
      <c r="P73" s="150">
        <f t="shared" si="45"/>
        <v>0.9840802920349031</v>
      </c>
      <c r="Q73" s="150">
        <f t="shared" si="45"/>
        <v>0.98123413513375901</v>
      </c>
      <c r="R73" s="150">
        <f t="shared" si="45"/>
        <v>0.97976021633251276</v>
      </c>
      <c r="S73" s="150">
        <f t="shared" si="45"/>
        <v>0.97970610466064834</v>
      </c>
    </row>
    <row r="75" spans="1:19" x14ac:dyDescent="0.25">
      <c r="L75" s="150"/>
      <c r="M75" s="150"/>
      <c r="N75" s="150"/>
      <c r="O75" s="150"/>
      <c r="P75" s="150"/>
      <c r="Q75" s="150"/>
      <c r="R75" s="150"/>
      <c r="S75" s="150"/>
    </row>
    <row r="76" spans="1:19" x14ac:dyDescent="0.25">
      <c r="L76" s="149"/>
      <c r="M76" s="149"/>
      <c r="N76" s="149"/>
      <c r="O76" s="149"/>
      <c r="P76" s="149"/>
      <c r="Q76" s="149"/>
      <c r="R76" s="149"/>
      <c r="S76" s="149"/>
    </row>
    <row r="77" spans="1:19" x14ac:dyDescent="0.25">
      <c r="B77" s="1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README</vt:lpstr>
      <vt:lpstr>Changelog</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LikelihoodInputs</vt:lpstr>
      <vt:lpstr>FittingInputs</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2023-08-31T19:25:20Z</dcterms:modified>
</cp:coreProperties>
</file>