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BC41E167-F476-4303-B1B6-A7A1B611DA91}" xr6:coauthVersionLast="47" xr6:coauthVersionMax="47" xr10:uidLastSave="{00000000-0000-0000-0000-000000000000}"/>
  <bookViews>
    <workbookView xWindow="-120" yWindow="-120" windowWidth="29040" windowHeight="17520" activeTab="1" xr2:uid="{B8DAC4A5-93A8-4225-A172-E4650AF42255}"/>
  </bookViews>
  <sheets>
    <sheet name="README" sheetId="6" r:id="rId1"/>
    <sheet name="Changelog" sheetId="21" r:id="rId2"/>
    <sheet name="Config" sheetId="1" r:id="rId3"/>
    <sheet name="FertilityInputs" sheetId="5" r:id="rId4"/>
    <sheet name="MigrInputs" sheetId="7" r:id="rId5"/>
    <sheet name="PopSizeInputs" sheetId="22" r:id="rId6"/>
    <sheet name="DirectIncidenceInputs" sheetId="23" r:id="rId7"/>
    <sheet name="PartnershipInputs" sheetId="24" r:id="rId8"/>
    <sheet name="MixingMatrix" sheetId="25" r:id="rId9"/>
    <sheet name="ContactInputs" sheetId="18" r:id="rId10"/>
    <sheet name="EpiInputs" sheetId="12" r:id="rId11"/>
    <sheet name="HIVDiseaseInputs" sheetId="10" r:id="rId12"/>
    <sheet name="HIVFertilityInputs" sheetId="13" r:id="rId13"/>
    <sheet name="ARTAdultInputs" sheetId="15" r:id="rId14"/>
    <sheet name="MCInputs" sheetId="11" r:id="rId15"/>
    <sheet name="DirectCLHIV" sheetId="14" r:id="rId16"/>
    <sheet name="LikelihoodInputs" sheetId="27" r:id="rId17"/>
    <sheet name="FittingInputs" sheetId="26" r:id="rId18"/>
    <sheet name="SheetData" sheetId="3" r:id="rId19"/>
    <sheet name="ProgMapping" sheetId="2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68" i="22" l="1"/>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AC13" i="24"/>
  <c r="AC12" i="24"/>
  <c r="AC14" i="24" s="1"/>
  <c r="AC19" i="24" s="1"/>
  <c r="Y9" i="24"/>
  <c r="Y10" i="24" s="1"/>
  <c r="V9" i="24"/>
  <c r="X9" i="24" s="1"/>
  <c r="AD8" i="24"/>
  <c r="AC8" i="24"/>
  <c r="Y8" i="24"/>
  <c r="AD7" i="24"/>
  <c r="X8" i="24" s="1"/>
  <c r="AC7" i="24"/>
  <c r="W8" i="24" s="1"/>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AE19" i="24" l="1"/>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Y12" i="24" l="1"/>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AE20" i="24" l="1"/>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AE21" i="24" l="1"/>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V14" i="24" l="1"/>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AE22" i="24" l="1"/>
  <c r="AD22" i="24"/>
  <c r="AF22" i="24" s="1"/>
  <c r="Y16" i="24"/>
  <c r="V15" i="24"/>
  <c r="W14"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X15" i="24" l="1"/>
  <c r="W15" i="24"/>
  <c r="V16" i="24"/>
  <c r="Y17" i="24"/>
  <c r="AC23" i="24"/>
  <c r="J13" i="22"/>
  <c r="X49" i="20"/>
  <c r="X48" i="20" s="1"/>
  <c r="X47" i="20" s="1" a="1"/>
  <c r="X47" i="20" s="1"/>
  <c r="X57" i="20" s="1"/>
  <c r="X59" i="20" s="1"/>
  <c r="AC15" i="24" l="1"/>
  <c r="AD23" i="24"/>
  <c r="AF23" i="24" s="1"/>
  <c r="AE23" i="24"/>
  <c r="AC16" i="24"/>
  <c r="Y18" i="24"/>
  <c r="Z17" i="24"/>
  <c r="X16" i="24"/>
  <c r="W16" i="24"/>
  <c r="V17" i="24"/>
  <c r="J14" i="22"/>
  <c r="V18" i="24" l="1"/>
  <c r="X17" i="24"/>
  <c r="W17" i="24"/>
  <c r="Z18" i="24"/>
  <c r="Y19" i="24"/>
  <c r="Z8" i="24"/>
  <c r="Z10" i="24"/>
  <c r="Z9" i="24"/>
  <c r="Z11" i="24"/>
  <c r="Z12" i="24"/>
  <c r="Z13" i="24"/>
  <c r="Z14" i="24"/>
  <c r="Z15" i="24"/>
  <c r="Z16" i="24"/>
  <c r="J15" i="22"/>
  <c r="Y20" i="24" l="1"/>
  <c r="Z19" i="24"/>
  <c r="W18" i="24"/>
  <c r="V19" i="24"/>
  <c r="X18" i="24"/>
  <c r="J16" i="22"/>
  <c r="W19" i="24" l="1"/>
  <c r="V20" i="24"/>
  <c r="X19" i="24"/>
  <c r="Y21" i="24"/>
  <c r="Z20" i="24"/>
  <c r="J17" i="22"/>
  <c r="Y22" i="24" l="1"/>
  <c r="Z21" i="24"/>
  <c r="V21" i="24"/>
  <c r="X20" i="24"/>
  <c r="W20" i="24"/>
  <c r="J18" i="22"/>
  <c r="W21" i="24" l="1"/>
  <c r="X21" i="24"/>
  <c r="V22" i="24"/>
  <c r="Y23" i="24"/>
  <c r="Z22" i="24"/>
  <c r="J19" i="22"/>
  <c r="Z23" i="24" l="1"/>
  <c r="Y24" i="24"/>
  <c r="V23" i="24"/>
  <c r="X22" i="24"/>
  <c r="W22" i="24"/>
  <c r="J20" i="22"/>
  <c r="Y25" i="24" l="1"/>
  <c r="Z24" i="24"/>
  <c r="X23" i="24"/>
  <c r="W23" i="24"/>
  <c r="V24" i="24"/>
  <c r="J21" i="22"/>
  <c r="V25" i="24" l="1"/>
  <c r="W24" i="24"/>
  <c r="X24" i="24"/>
  <c r="Y26" i="24"/>
  <c r="Z25" i="24"/>
  <c r="J22" i="22"/>
  <c r="Z26" i="24" l="1"/>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Y28" i="24" l="1"/>
  <c r="Z27" i="24"/>
  <c r="V27" i="24"/>
  <c r="X26" i="24"/>
  <c r="W26" i="24"/>
  <c r="J24" i="22"/>
  <c r="W27" i="24" l="1"/>
  <c r="X27" i="24"/>
  <c r="V28" i="24"/>
  <c r="Y29" i="24"/>
  <c r="Z28" i="24"/>
  <c r="J25" i="22"/>
  <c r="Y30" i="24" l="1"/>
  <c r="Z29" i="24"/>
  <c r="X28" i="24"/>
  <c r="W28" i="24"/>
  <c r="V29" i="24"/>
  <c r="J26" i="22"/>
  <c r="V30" i="24" l="1"/>
  <c r="X29" i="24"/>
  <c r="W29" i="24"/>
  <c r="Z30" i="24"/>
  <c r="Y31" i="24"/>
  <c r="J27" i="22"/>
  <c r="Y32" i="24" l="1"/>
  <c r="Z31" i="24"/>
  <c r="X30" i="24"/>
  <c r="W30" i="24"/>
  <c r="V31" i="24"/>
  <c r="J28" i="22"/>
  <c r="W31" i="24" l="1"/>
  <c r="V32" i="24"/>
  <c r="X31" i="24"/>
  <c r="Y33" i="24"/>
  <c r="Z32" i="24"/>
  <c r="J29" i="22"/>
  <c r="Y34" i="24" l="1"/>
  <c r="Z33" i="24"/>
  <c r="W32" i="24"/>
  <c r="X32" i="24"/>
  <c r="V33" i="24"/>
  <c r="J30" i="22"/>
  <c r="V34" i="24" l="1"/>
  <c r="X33" i="24"/>
  <c r="W33" i="24"/>
  <c r="Z34" i="24"/>
  <c r="Y35" i="24"/>
  <c r="J31" i="22"/>
  <c r="Y36" i="24" l="1"/>
  <c r="Z35" i="24"/>
  <c r="X34" i="24"/>
  <c r="V35" i="24"/>
  <c r="W34" i="24"/>
  <c r="J32" i="22"/>
  <c r="W35" i="24" l="1"/>
  <c r="V36" i="24"/>
  <c r="X35" i="24"/>
  <c r="Y37" i="24"/>
  <c r="Z36" i="24"/>
  <c r="J33" i="22"/>
  <c r="Y38" i="24" l="1"/>
  <c r="Z37" i="24"/>
  <c r="X36" i="24"/>
  <c r="V37" i="24"/>
  <c r="W36" i="24"/>
  <c r="J34" i="22"/>
  <c r="V38" i="24" l="1"/>
  <c r="X37" i="24"/>
  <c r="W37" i="24"/>
  <c r="Z38" i="24"/>
  <c r="Y39" i="24"/>
  <c r="J35" i="22"/>
  <c r="Y40" i="24" l="1"/>
  <c r="Z39" i="24"/>
  <c r="X38" i="24"/>
  <c r="V39" i="24"/>
  <c r="W38" i="24"/>
  <c r="J36" i="22"/>
  <c r="W39" i="24" l="1"/>
  <c r="X39" i="24"/>
  <c r="V40" i="24"/>
  <c r="Y41" i="24"/>
  <c r="Z40" i="24"/>
  <c r="J37" i="22"/>
  <c r="V41" i="24" l="1"/>
  <c r="X40" i="24"/>
  <c r="W40" i="24"/>
  <c r="Y42" i="24"/>
  <c r="Z41" i="24"/>
  <c r="J38" i="22"/>
  <c r="Z42" i="24" l="1"/>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Males who inject drugs
</t>
        </r>
      </text>
    </comment>
    <comment ref="C9" authorId="0" shapeId="0" xr:uid="{ADBDB73D-D154-42F7-BC6C-C208EBC317F1}">
      <text>
        <r>
          <rPr>
            <sz val="9"/>
            <color indexed="81"/>
            <rFont val="Tahoma"/>
            <family val="2"/>
          </rPr>
          <t>Females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<sst xmlns="http://schemas.openxmlformats.org/spreadsheetml/2006/main" count="1102" uniqueCount="344">
  <si>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</si>
  <si>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</si>
  <si>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</si>
  <si>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</si>
  <si>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</si>
  <si>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</si>
  <si>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</si>
  <si>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</si>
  <si>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</si>
  <si>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</si>
  <si>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</si>
  <si>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</si>
  <si>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</si>
  <si>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</si>
  <si>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</si>
  <si>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</si>
  <si>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</si>
  <si>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</si>
  <si>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</si>
  <si>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</si>
  <si>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</si>
  <si>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</si>
  <si>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</si>
  <si>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</si>
  <si>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</si>
  <si>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</si>
  <si>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</si>
  <si>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</si>
  <si>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</si>
  <si>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</si>
  <si>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</si>
  <si>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</si>
  <si>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</si>
  <si>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</si>
  <si>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</si>
  <si>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</si>
  <si>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</si>
  <si>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</si>
  <si>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</si>
  <si>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</si>
  <si>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</si>
  <si>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</si>
  <si>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</si>
  <si>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</si>
  <si>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</si>
  <si>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</si>
  <si>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</si>
  <si>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</si>
  <si>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</si>
  <si>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</si>
  <si>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</si>
  <si>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</si>
  <si>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</si>
  <si>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</si>
  <si>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</si>
  <si>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</si>
  <si>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</si>
  <si>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</si>
  <si>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</si>
  <si>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</si>
  <si>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</si>
  <si>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</si>
  <si>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</si>
  <si>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</si>
  <si>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</si>
  <si>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</si>
  <si>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</si>
  <si>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</si>
  <si>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</si>
  <si>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</si>
  <si>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</si>
  <si>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</si>
  <si>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</si>
  <si>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</si>
  <si>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</si>
  <si>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</si>
  <si>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</si>
  <si>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</si>
  <si>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</si>
  <si>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</si>
  <si>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</si>
  <si>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</si>
  <si>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</si>
  <si>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</si>
  <si>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</si>
  <si>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</si>
  <si>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</si>
  <si>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</si>
  <si>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</si>
  <si>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</si>
  <si>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</si>
  <si>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</si>
  <si>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</si>
  <si>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</si>
  <si>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</si>
  <si>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</si>
  <si>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</si>
  <si>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</si>
  <si>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</si>
  <si>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</si>
  <si>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</si>
  <si>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</si>
  <si>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</si>
  <si>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</si>
  <si>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</si>
  <si>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</si>
  <si>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</si>
  <si>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</si>
  <si>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</si>
  <si>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</si>
  <si>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</si>
  <si>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</si>
  <si>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</si>
  <si>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</si>
  <si>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</si>
  <si>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</si>
  <si>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</si>
  <si>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</si>
  <si>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</si>
  <si>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</si>
  <si>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</si>
  <si>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</si>
  <si>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</si>
  <si>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</si>
  <si>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</si>
  <si>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</si>
  <si>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</si>
  <si>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</si>
  <si>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</si>
  <si>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</si>
  <si>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</si>
  <si>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</si>
  <si>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</si>
  <si>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</si>
  <si>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</si>
  <si>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</si>
  <si>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</si>
  <si>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</si>
  <si>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</si>
  <si>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</si>
  <si>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</si>
  <si>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</si>
  <si>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</si>
  <si>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</si>
  <si>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</si>
  <si>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</si>
  <si>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</si>
  <si>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</si>
  <si>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</si>
  <si>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</si>
  <si>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</si>
  <si>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</si>
  <si>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</si>
  <si>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</si>
  <si>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</si>
  <si>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</si>
  <si>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</si>
  <si>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</si>
  <si>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</si>
  <si>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</si>
  <si>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</si>
  <si>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</si>
  <si>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</si>
  <si>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</si>
  <si>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</si>
  <si>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</si>
  <si>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</si>
  <si>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</si>
  <si>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</si>
  <si>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</si>
  <si>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</si>
  <si>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</si>
  <si>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</si>
  <si>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</si>
  <si>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</si>
  <si>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</si>
  <si>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</si>
  <si>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</si>
  <si>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</si>
  <si>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</si>
  <si>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</si>
  <si>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</si>
  <si>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</si>
  <si>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</si>
  <si>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</si>
  <si>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</si>
  <si>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</si>
  <si>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</si>
  <si>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</si>
  <si>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</si>
  <si>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</si>
  <si>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</si>
  <si>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</si>
  <si>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</si>
  <si>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</si>
  <si>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</si>
  <si>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</si>
  <si>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</si>
  <si>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</si>
  <si>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</si>
  <si>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</si>
  <si>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</si>
  <si>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</si>
  <si>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</si>
  <si>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</si>
  <si>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</si>
  <si>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</si>
  <si>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</si>
  <si>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</si>
  <si>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</si>
  <si>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</si>
  <si>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</si>
  <si>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</si>
  <si>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</si>
  <si>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</si>
  <si>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</si>
  <si>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</si>
  <si>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</si>
  <si>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</si>
  <si>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</si>
  <si>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</si>
  <si>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</si>
  <si>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</si>
  <si>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</si>
  <si>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</si>
  <si>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</si>
  <si>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</si>
  <si>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</si>
  <si>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</si>
  <si>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</si>
  <si>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</si>
  <si>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</si>
  <si>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</si>
  <si>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</si>
  <si>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</si>
  <si>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</si>
  <si>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</si>
  <si>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</si>
  <si>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</si>
  <si>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</si>
  <si>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</si>
  <si>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</si>
  <si>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</si>
  <si>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</si>
  <si>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</si>
  <si>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</si>
  <si>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</si>
  <si>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</si>
  <si>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</si>
  <si>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</si>
  <si>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</si>
  <si>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</si>
  <si>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</si>
  <si>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</si>
  <si>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</si>
  <si>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</si>
  <si>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</si>
  <si>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</si>
  <si>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</si>
  <si>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</si>
  <si>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</si>
  <si>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</si>
  <si>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</si>
  <si>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</si>
  <si>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</si>
  <si>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</si>
  <si>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</si>
  <si>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</si>
  <si>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</si>
  <si>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</si>
  <si>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</si>
  <si>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</si>
  <si>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</si>
  <si>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</si>
  <si>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</si>
  <si>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</si>
  <si>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</si>
  <si>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</si>
  <si>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</si>
  <si>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</si>
  <si>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</si>
  <si>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</si>
  <si>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</si>
  <si>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</si>
  <si>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</si>
  <si>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</si>
  <si>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</si>
  <si>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</si>
  <si>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</si>
  <si>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</si>
  <si>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</si>
  <si>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</si>
  <si>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</si>
  <si>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</si>
  <si>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</si>
  <si>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</si>
  <si>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</si>
  <si>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The denominator should include both males and females</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</si>
  <si>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</si>
  <si>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</si>
  <si>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</si>
  <si>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</si>
  <si>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</si>
  <si>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</si>
  <si>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B7</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</si>
  <si>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</si>
  <si>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</si>
  <si>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</si>
  <si>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</si>
  <si>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</si>
  <si>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</si>
  <si>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</si>
  <si>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</si>
  <si>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</si>
  <si>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</si>
  <si>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</si>
  <si>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</si>
  <si>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</si>
  <si>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</si>
  <si>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</si>
  <si>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</si>
  <si>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</si>
  <si>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</si>
  <si>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</si>
  <si>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Added a FittingParams sheet to store (currently) ANC prevalence likelihood model parameters</t>
  </si>
  <si>
    <t>ANC-SS bias</t>
  </si>
  <si>
    <t>Average difference between site-level ANC sentinel surveillance prevalence and prevalence in pregnant women, on probit scale</t>
  </si>
  <si>
    <t>ancss.bias</t>
  </si>
  <si>
    <t>ANC-RT calibration parameter</t>
  </si>
  <si>
    <t>Average difference between site-level ANC prevalence from sentinel surveillance vs. routine testing, on probit scale</t>
  </si>
  <si>
    <t>ancrt.bias</t>
  </si>
  <si>
    <t>Variance inflation, ANC site</t>
  </si>
  <si>
    <t>Variance inflation parameter, allows for non-sampling error in prevalence estimates from ANC sites</t>
  </si>
  <si>
    <t>var.infl.site</t>
  </si>
  <si>
    <t>Variance inflation, ANC census</t>
  </si>
  <si>
    <t>Variance inflation parameter, allows for non-sampling error in prevalence estimates from national routine testing at ANC</t>
  </si>
  <si>
    <t>var.infl.census</t>
  </si>
  <si>
    <t>LikelihoodInputs</t>
  </si>
  <si>
    <t>Parameters needed for model fitting, but not used for HIV epidemic model simulation otherwise.</t>
  </si>
  <si>
    <t>FittingInputs</t>
  </si>
  <si>
    <t>Tab used for initializing model fitting</t>
  </si>
  <si>
    <t>Renamed "FittingParams" to "FittingInputs" for consistency with other tab names.</t>
  </si>
  <si>
    <t>Added an "LikelihoodInputs" to store ANC likelihood inputs separate from the "FittingInputs" tab.</t>
  </si>
  <si>
    <t>Sorted this sheet so that the newest items are on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</si>
</sst>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3"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5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s>
  <cellStyleXfs count="1">
    <xf numFmtId="0" fontId="0" fillId="0" borderId="0"/>
  </cellStyleXfs>
  <cellXfs count="325">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167" fontId="2" fillId="4" borderId="1" xfId="0" applyNumberFormat="1" applyFont="1" applyFill="1" applyBorder="1" applyAlignment="1">
      <alignment horizontal="center"/>
    </xf>
    <xf numFmtId="0" fontId="0" fillId="3" borderId="1" xfId="0" applyFill="1" applyBorder="1" applyAlignment="1">
      <alignment horizontal="left"/>
    </xf>
    <xf numFmtId="167" fontId="0" fillId="3" borderId="1" xfId="0" applyNumberFormat="1" applyFill="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9" fillId="3" borderId="1" xfId="0" applyFont="1" applyFill="1" applyBorder="1"/>
    <xf numFmtId="0" fontId="5" fillId="3" borderId="15"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5" fillId="3" borderId="14" xfId="0" applyFont="1" applyFill="1" applyBorder="1" applyAlignment="1">
      <alignment vertical="top" wrapText="1"/>
    </xf>
    <xf numFmtId="0" fontId="5" fillId="0" borderId="5" xfId="0" applyFont="1" applyBorder="1" applyAlignment="1">
      <alignment vertical="top" wrapText="1"/>
    </xf>
    <xf numFmtId="0" fontId="5" fillId="0" borderId="20" xfId="0" applyFont="1" applyBorder="1" applyAlignment="1">
      <alignment vertical="top" wrapText="1"/>
    </xf>
    <xf numFmtId="0" fontId="0" fillId="3" borderId="1" xfId="0" applyFill="1" applyBorder="1" applyAlignment="1">
      <alignment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cellXfs>
  <cellStyles count="1">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2.1569924904550623E-2</c:v>
                </c:pt>
                <c:pt idx="1">
                  <c:v>3.4212589894110176E-2</c:v>
                </c:pt>
                <c:pt idx="2">
                  <c:v>3.9958602057725438E-2</c:v>
                </c:pt>
                <c:pt idx="3">
                  <c:v>4.3182855139644358E-2</c:v>
                </c:pt>
                <c:pt idx="4">
                  <c:v>4.4933931894728246E-2</c:v>
                </c:pt>
                <c:pt idx="5">
                  <c:v>4.5699777550364945E-2</c:v>
                </c:pt>
                <c:pt idx="6">
                  <c:v>4.5762028551454309E-2</c:v>
                </c:pt>
                <c:pt idx="7">
                  <c:v>4.5303650968168074E-2</c:v>
                </c:pt>
                <c:pt idx="8">
                  <c:v>4.4452746212707117E-2</c:v>
                </c:pt>
                <c:pt idx="9">
                  <c:v>4.3303692623844536E-2</c:v>
                </c:pt>
                <c:pt idx="10">
                  <c:v>4.1928591057752651E-2</c:v>
                </c:pt>
                <c:pt idx="11">
                  <c:v>4.0384002234836902E-2</c:v>
                </c:pt>
                <c:pt idx="12">
                  <c:v>3.871517529874241E-2</c:v>
                </c:pt>
                <c:pt idx="13">
                  <c:v>3.695884046937925E-2</c:v>
                </c:pt>
                <c:pt idx="14">
                  <c:v>3.514513165641342E-2</c:v>
                </c:pt>
                <c:pt idx="15">
                  <c:v>3.329895674658645E-2</c:v>
                </c:pt>
                <c:pt idx="16">
                  <c:v>3.1441003347244312E-2</c:v>
                </c:pt>
                <c:pt idx="17">
                  <c:v>2.9588495849056207E-2</c:v>
                </c:pt>
                <c:pt idx="18">
                  <c:v>2.7755777959267203E-2</c:v>
                </c:pt>
                <c:pt idx="19">
                  <c:v>2.595476968171273E-2</c:v>
                </c:pt>
                <c:pt idx="20">
                  <c:v>2.4195331993210112E-2</c:v>
                </c:pt>
                <c:pt idx="21">
                  <c:v>2.2485562341656884E-2</c:v>
                </c:pt>
                <c:pt idx="22">
                  <c:v>2.0832037398439085E-2</c:v>
                </c:pt>
                <c:pt idx="23">
                  <c:v>1.924001496786254E-2</c:v>
                </c:pt>
                <c:pt idx="24">
                  <c:v>1.7713603825061153E-2</c:v>
                </c:pt>
                <c:pt idx="25">
                  <c:v>1.6255908047796086E-2</c:v>
                </c:pt>
                <c:pt idx="26">
                  <c:v>1.4869150826403943E-2</c:v>
                </c:pt>
                <c:pt idx="27">
                  <c:v>1.3554781585018327E-2</c:v>
                </c:pt>
                <c:pt idx="28">
                  <c:v>1.2313569396986912E-2</c:v>
                </c:pt>
                <c:pt idx="29">
                  <c:v>1.1145685041213937E-2</c:v>
                </c:pt>
                <c:pt idx="30">
                  <c:v>1.0050773564267979E-2</c:v>
                </c:pt>
                <c:pt idx="31">
                  <c:v>9.0280188439795239E-3</c:v>
                </c:pt>
                <c:pt idx="32">
                  <c:v>8.0762013645626629E-3</c:v>
                </c:pt>
                <c:pt idx="33">
                  <c:v>7.1937501900309897E-3</c:v>
                </c:pt>
                <c:pt idx="34">
                  <c:v>6.3787899465952425E-3</c:v>
                </c:pt>
                <c:pt idx="35">
                  <c:v>5.6291834846837752E-3</c:v>
                </c:pt>
                <c:pt idx="36">
                  <c:v>4.9425707789551021E-3</c:v>
                </c:pt>
                <c:pt idx="37">
                  <c:v>4.316404533958873E-3</c:v>
                </c:pt>
                <c:pt idx="38">
                  <c:v>3.7479828893079992E-3</c:v>
                </c:pt>
                <c:pt idx="39">
                  <c:v>3.2344795577582408E-3</c:v>
                </c:pt>
                <c:pt idx="40">
                  <c:v>2.7729716797189052E-3</c:v>
                </c:pt>
                <c:pt idx="41">
                  <c:v>2.3604656363318544E-3</c:v>
                </c:pt>
                <c:pt idx="42">
                  <c:v>1.9939210286645803E-3</c:v>
                </c:pt>
                <c:pt idx="43">
                  <c:v>1.6702730014883649E-3</c:v>
                </c:pt>
                <c:pt idx="44">
                  <c:v>1.3864530654926766E-3</c:v>
                </c:pt>
                <c:pt idx="45">
                  <c:v>1.1394085508084073E-3</c:v>
                </c:pt>
                <c:pt idx="46">
                  <c:v>9.2612080668019736E-4</c:v>
                </c:pt>
                <c:pt idx="47">
                  <c:v>7.436222465078135E-4</c:v>
                </c:pt>
                <c:pt idx="48">
                  <c:v>5.8901232379393598E-4</c:v>
                </c:pt>
                <c:pt idx="49">
                  <c:v>4.5947251240519016E-4</c:v>
                </c:pt>
                <c:pt idx="50">
                  <c:v>3.5228035362078192E-4</c:v>
                </c:pt>
                <c:pt idx="51">
                  <c:v>2.6482262240767884E-4</c:v>
                </c:pt>
                <c:pt idx="52">
                  <c:v>1.9460765588330542E-4</c:v>
                </c:pt>
                <c:pt idx="53">
                  <c:v>1.3927687771808639E-4</c:v>
                </c:pt>
                <c:pt idx="54">
                  <c:v>9.6615542878097926E-5</c:v>
                </c:pt>
                <c:pt idx="55">
                  <c:v>6.4562717165594918E-5</c:v>
                </c:pt>
                <c:pt idx="56">
                  <c:v>4.1220494824689702E-5</c:v>
                </c:pt>
                <c:pt idx="57">
                  <c:v>2.4862444078732615E-5</c:v>
                </c:pt>
                <c:pt idx="58">
                  <c:v>1.3941253314220248E-5</c:v>
                </c:pt>
                <c:pt idx="59">
                  <c:v>7.0955271017636434E-6</c:v>
                </c:pt>
                <c:pt idx="60">
                  <c:v>3.1556464653581529E-6</c:v>
                </c:pt>
                <c:pt idx="61">
                  <c:v>1.1485519669784949E-6</c:v>
                </c:pt>
                <c:pt idx="62">
                  <c:v>3.012089138110241E-7</c:v>
                </c:pt>
                <c:pt idx="63">
                  <c:v>4.231154326905795E-8</c:v>
                </c:pt>
                <c:pt idx="64">
                  <c:v>1.2641869773233338E-9</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3.7134425657824315E-2</c:v>
                </c:pt>
                <c:pt idx="1">
                  <c:v>4.9426651070355175E-2</c:v>
                </c:pt>
                <c:pt idx="2">
                  <c:v>5.3145366144888642E-2</c:v>
                </c:pt>
                <c:pt idx="3">
                  <c:v>5.4266901689551866E-2</c:v>
                </c:pt>
                <c:pt idx="4">
                  <c:v>5.4026007975475021E-2</c:v>
                </c:pt>
                <c:pt idx="5">
                  <c:v>5.2959892936439656E-2</c:v>
                </c:pt>
                <c:pt idx="6">
                  <c:v>5.1362237445924497E-2</c:v>
                </c:pt>
                <c:pt idx="7">
                  <c:v>4.9414666130396023E-2</c:v>
                </c:pt>
                <c:pt idx="8">
                  <c:v>4.7238460137981941E-2</c:v>
                </c:pt>
                <c:pt idx="9">
                  <c:v>4.4918847197083667E-2</c:v>
                </c:pt>
                <c:pt idx="10">
                  <c:v>4.2517855494484336E-2</c:v>
                </c:pt>
                <c:pt idx="11">
                  <c:v>4.0081731671745446E-2</c:v>
                </c:pt>
                <c:pt idx="12">
                  <c:v>3.7645515256656159E-2</c:v>
                </c:pt>
                <c:pt idx="13">
                  <c:v>3.5236011826432212E-2</c:v>
                </c:pt>
                <c:pt idx="14">
                  <c:v>3.2873809935800358E-2</c:v>
                </c:pt>
                <c:pt idx="15">
                  <c:v>3.0574698916463028E-2</c:v>
                </c:pt>
                <c:pt idx="16">
                  <c:v>2.8350695938022419E-2</c:v>
                </c:pt>
                <c:pt idx="17">
                  <c:v>2.6210809416000402E-2</c:v>
                </c:pt>
                <c:pt idx="18">
                  <c:v>2.4161619230192444E-2</c:v>
                </c:pt>
                <c:pt idx="19">
                  <c:v>2.2207726371146874E-2</c:v>
                </c:pt>
                <c:pt idx="20">
                  <c:v>2.0352107406365616E-2</c:v>
                </c:pt>
                <c:pt idx="21">
                  <c:v>1.8596398168539197E-2</c:v>
                </c:pt>
                <c:pt idx="22">
                  <c:v>1.6941123865114927E-2</c:v>
                </c:pt>
                <c:pt idx="23">
                  <c:v>1.5385887972154899E-2</c:v>
                </c:pt>
                <c:pt idx="24">
                  <c:v>1.3929528957419723E-2</c:v>
                </c:pt>
                <c:pt idx="25">
                  <c:v>1.2570251556623946E-2</c:v>
                </c:pt>
                <c:pt idx="26">
                  <c:v>1.1305737674446092E-2</c:v>
                </c:pt>
                <c:pt idx="27">
                  <c:v>1.0133240786547426E-2</c:v>
                </c:pt>
                <c:pt idx="28">
                  <c:v>9.0496668413805326E-3</c:v>
                </c:pt>
                <c:pt idx="29">
                  <c:v>8.0516440077051943E-3</c:v>
                </c:pt>
                <c:pt idx="30">
                  <c:v>7.1355831219377386E-3</c:v>
                </c:pt>
                <c:pt idx="31">
                  <c:v>6.297730314679062E-3</c:v>
                </c:pt>
                <c:pt idx="32">
                  <c:v>5.5342130071461826E-3</c:v>
                </c:pt>
                <c:pt idx="33">
                  <c:v>4.8410802436799072E-3</c:v>
                </c:pt>
                <c:pt idx="34">
                  <c:v>4.2143381502132149E-3</c:v>
                </c:pt>
                <c:pt idx="35">
                  <c:v>3.6499811689202355E-3</c:v>
                </c:pt>
                <c:pt idx="36">
                  <c:v>3.1440196077228144E-3</c:v>
                </c:pt>
                <c:pt idx="37">
                  <c:v>2.6925039535369288E-3</c:v>
                </c:pt>
                <c:pt idx="38">
                  <c:v>2.2915463252821677E-3</c:v>
                </c:pt>
                <c:pt idx="39">
                  <c:v>1.9373393831702002E-3</c:v>
                </c:pt>
                <c:pt idx="40">
                  <c:v>1.626172961781136E-3</c:v>
                </c:pt>
                <c:pt idx="41">
                  <c:v>1.3544486538492606E-3</c:v>
                </c:pt>
                <c:pt idx="42">
                  <c:v>1.1186925377607571E-3</c:v>
                </c:pt>
                <c:pt idx="43">
                  <c:v>9.1556621326949195E-4</c:v>
                </c:pt>
                <c:pt idx="44">
                  <c:v>7.4187628575961284E-4</c:v>
                </c:pt>
                <c:pt idx="45">
                  <c:v>5.9458241872278883E-4</c:v>
                </c:pt>
                <c:pt idx="46">
                  <c:v>4.7080405628097122E-4</c:v>
                </c:pt>
                <c:pt idx="47">
                  <c:v>3.6782590201600573E-4</c:v>
                </c:pt>
                <c:pt idx="48">
                  <c:v>2.8310222659788664E-4</c:v>
                </c:pt>
                <c:pt idx="49">
                  <c:v>2.1426006433666878E-4</c:v>
                </c:pt>
                <c:pt idx="50">
                  <c:v>1.5910134744001603E-4</c:v>
                </c:pt>
                <c:pt idx="51">
                  <c:v>1.1560401614296723E-4</c:v>
                </c:pt>
                <c:pt idx="52">
                  <c:v>8.1922132601608411E-5</c:v>
                </c:pt>
                <c:pt idx="53">
                  <c:v>5.6385016204973937E-5</c:v>
                </c:pt>
                <c:pt idx="54">
                  <c:v>3.749540730724199E-5</c:v>
                </c:pt>
                <c:pt idx="55">
                  <c:v>2.3926654815431547E-5</c:v>
                </c:pt>
                <c:pt idx="56">
                  <c:v>1.4518909883243225E-5</c:v>
                </c:pt>
                <c:pt idx="57">
                  <c:v>8.2742921269085556E-6</c:v>
                </c:pt>
                <c:pt idx="58">
                  <c:v>4.350974745270797E-6</c:v>
                </c:pt>
                <c:pt idx="59">
                  <c:v>2.0561080922298913E-6</c:v>
                </c:pt>
                <c:pt idx="60">
                  <c:v>8.3746305024057222E-7</c:v>
                </c:pt>
                <c:pt idx="61">
                  <c:v>2.7361731191888339E-7</c:v>
                </c:pt>
                <c:pt idx="62">
                  <c:v>6.2410848267191454E-8</c:v>
                </c:pt>
                <c:pt idx="63">
                  <c:v>7.2158848896108907E-9</c:v>
                </c:pt>
                <c:pt idx="64">
                  <c:v>1.5771972616818175E-10</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3"/>
  <sheetViews>
    <sheetView workbookViewId="0">
      <selection activeCell="A30" sqref="A30"/>
    </sheetView>
  </sheetViews>
  <sheetFormatPr defaultRowHeight="15" x14ac:dyDescent="0.25"/>
  <cols>
    <col min="1" max="1" width="20.7109375" customWidth="1"/>
    <col min="2" max="2" width="200.7109375" customWidth="1"/>
  </cols>
  <sheetData>
    <row r="1" spans="1:2" x14ac:dyDescent="0.25">
      <c r="A1" s="257" t="s">
        <v>13</v>
      </c>
      <c r="B1" s="258"/>
    </row>
    <row r="2" spans="1:2" x14ac:dyDescent="0.25">
      <c r="A2" s="260" t="s">
        <v>173</v>
      </c>
      <c r="B2" s="261"/>
    </row>
    <row r="3" spans="1:2" x14ac:dyDescent="0.25">
      <c r="A3" s="262" t="s">
        <v>175</v>
      </c>
      <c r="B3" s="263"/>
    </row>
    <row r="4" spans="1:2" x14ac:dyDescent="0.25">
      <c r="A4" s="262" t="s">
        <v>174</v>
      </c>
      <c r="B4" s="264"/>
    </row>
    <row r="5" spans="1:2" x14ac:dyDescent="0.25">
      <c r="A5" s="255" t="s">
        <v>16</v>
      </c>
      <c r="B5" s="256"/>
    </row>
    <row r="6" spans="1:2" x14ac:dyDescent="0.25">
      <c r="A6" s="12" t="s">
        <v>14</v>
      </c>
      <c r="B6" s="13" t="s">
        <v>15</v>
      </c>
    </row>
    <row r="7" spans="1:2" x14ac:dyDescent="0.25">
      <c r="A7" s="12" t="s">
        <v>20</v>
      </c>
      <c r="B7" s="13" t="s">
        <v>59</v>
      </c>
    </row>
    <row r="8" spans="1:2" x14ac:dyDescent="0.25">
      <c r="A8" s="12" t="s">
        <v>56</v>
      </c>
      <c r="B8" s="13" t="s">
        <v>60</v>
      </c>
    </row>
    <row r="9" spans="1:2" x14ac:dyDescent="0.25">
      <c r="A9" s="12" t="s">
        <v>57</v>
      </c>
      <c r="B9" s="13" t="s">
        <v>58</v>
      </c>
    </row>
    <row r="10" spans="1:2" x14ac:dyDescent="0.25">
      <c r="A10" s="12" t="s">
        <v>211</v>
      </c>
      <c r="B10" s="13" t="s">
        <v>212</v>
      </c>
    </row>
    <row r="11" spans="1:2" x14ac:dyDescent="0.25">
      <c r="A11" s="12" t="s">
        <v>213</v>
      </c>
      <c r="B11" s="13" t="s">
        <v>214</v>
      </c>
    </row>
    <row r="12" spans="1:2" x14ac:dyDescent="0.25">
      <c r="A12" s="12" t="s">
        <v>215</v>
      </c>
      <c r="B12" s="13" t="s">
        <v>216</v>
      </c>
    </row>
    <row r="13" spans="1:2" x14ac:dyDescent="0.25">
      <c r="A13" s="12" t="s">
        <v>139</v>
      </c>
      <c r="B13" s="13" t="s">
        <v>140</v>
      </c>
    </row>
    <row r="14" spans="1:2" x14ac:dyDescent="0.25">
      <c r="A14" s="12" t="s">
        <v>222</v>
      </c>
      <c r="B14" s="13" t="s">
        <v>233</v>
      </c>
    </row>
    <row r="15" spans="1:2" x14ac:dyDescent="0.25">
      <c r="A15" s="12" t="s">
        <v>223</v>
      </c>
      <c r="B15" s="13" t="s">
        <v>224</v>
      </c>
    </row>
    <row r="16" spans="1:2" x14ac:dyDescent="0.25">
      <c r="A16" s="12" t="s">
        <v>225</v>
      </c>
      <c r="B16" s="13" t="s">
        <v>226</v>
      </c>
    </row>
    <row r="17" spans="1:2" x14ac:dyDescent="0.25">
      <c r="A17" s="12" t="s">
        <v>126</v>
      </c>
      <c r="B17" s="13" t="s">
        <v>127</v>
      </c>
    </row>
    <row r="18" spans="1:2" x14ac:dyDescent="0.25">
      <c r="A18" s="12" t="s">
        <v>337</v>
      </c>
      <c r="B18" s="13" t="s">
        <v>338</v>
      </c>
    </row>
    <row r="19" spans="1:2" x14ac:dyDescent="0.25">
      <c r="A19" s="12" t="s">
        <v>339</v>
      </c>
      <c r="B19" s="13" t="s">
        <v>340</v>
      </c>
    </row>
    <row r="20" spans="1:2" x14ac:dyDescent="0.25">
      <c r="A20" s="12" t="s">
        <v>17</v>
      </c>
      <c r="B20" s="13" t="s">
        <v>18</v>
      </c>
    </row>
    <row r="21" spans="1:2" x14ac:dyDescent="0.25">
      <c r="A21" s="255" t="s">
        <v>24</v>
      </c>
      <c r="B21" s="259"/>
    </row>
    <row r="22" spans="1:2" x14ac:dyDescent="0.25">
      <c r="A22" s="12" t="s">
        <v>23</v>
      </c>
      <c r="B22" s="13" t="s">
        <v>27</v>
      </c>
    </row>
    <row r="23" spans="1:2" x14ac:dyDescent="0.25">
      <c r="A23" s="14" t="s">
        <v>25</v>
      </c>
      <c r="B23" s="15" t="s">
        <v>26</v>
      </c>
    </row>
  </sheetData>
  <mergeCells count="6">
    <mergeCell ref="A5:B5"/>
    <mergeCell ref="A1:B1"/>
    <mergeCell ref="A21:B21"/>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10"/>
  <sheetViews>
    <sheetView tabSelected="1" zoomScale="75" zoomScaleNormal="75" workbookViewId="0">
      <selection activeCell="B17" sqref="B17"/>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279</v>
      </c>
      <c r="B1" s="155" t="s">
        <v>280</v>
      </c>
      <c r="C1" s="158" t="s">
        <v>282</v>
      </c>
    </row>
    <row r="2" spans="1:3" x14ac:dyDescent="0.25">
      <c r="A2" s="156">
        <v>45148</v>
      </c>
      <c r="B2" s="157" t="s">
        <v>281</v>
      </c>
      <c r="C2" s="146" t="s">
        <v>343</v>
      </c>
    </row>
    <row r="3" spans="1:3" x14ac:dyDescent="0.25">
      <c r="A3" s="156">
        <v>45148</v>
      </c>
      <c r="B3" s="157" t="s">
        <v>281</v>
      </c>
      <c r="C3" s="146" t="s">
        <v>341</v>
      </c>
    </row>
    <row r="4" spans="1:3" x14ac:dyDescent="0.25">
      <c r="A4" s="156">
        <v>45148</v>
      </c>
      <c r="B4" s="157" t="s">
        <v>281</v>
      </c>
      <c r="C4" s="146" t="s">
        <v>342</v>
      </c>
    </row>
    <row r="5" spans="1:3" x14ac:dyDescent="0.25">
      <c r="A5" s="156">
        <v>45145</v>
      </c>
      <c r="B5" s="157" t="s">
        <v>281</v>
      </c>
      <c r="C5" s="146" t="s">
        <v>324</v>
      </c>
    </row>
    <row r="6" spans="1:3" x14ac:dyDescent="0.25">
      <c r="A6" s="156">
        <v>45141</v>
      </c>
      <c r="B6" s="157" t="s">
        <v>281</v>
      </c>
      <c r="C6" s="146" t="s">
        <v>323</v>
      </c>
    </row>
    <row r="7" spans="1:3" x14ac:dyDescent="0.25">
      <c r="A7" s="156">
        <v>45103</v>
      </c>
      <c r="B7" s="157" t="s">
        <v>281</v>
      </c>
      <c r="C7" s="146" t="s">
        <v>322</v>
      </c>
    </row>
    <row r="8" spans="1:3" x14ac:dyDescent="0.25">
      <c r="A8" s="156">
        <v>45096</v>
      </c>
      <c r="B8" s="157" t="s">
        <v>281</v>
      </c>
      <c r="C8" s="146" t="s">
        <v>319</v>
      </c>
    </row>
    <row r="9" spans="1:3" x14ac:dyDescent="0.25">
      <c r="A9" s="156">
        <v>45089</v>
      </c>
      <c r="B9" s="157" t="s">
        <v>281</v>
      </c>
      <c r="C9" s="146" t="s">
        <v>318</v>
      </c>
    </row>
    <row r="10" spans="1:3" ht="30" x14ac:dyDescent="0.25">
      <c r="A10" s="156">
        <v>45086</v>
      </c>
      <c r="B10" s="157" t="s">
        <v>281</v>
      </c>
      <c r="C10" s="146" t="s">
        <v>283</v>
      </c>
    </row>
  </sheetData>
  <sortState xmlns:xlrd2="http://schemas.microsoft.com/office/spreadsheetml/2017/richdata2" ref="A2:C10">
    <sortCondition descending="1" ref="A3:A1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17" sqref="B17"/>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238</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F2" activePane="bottomRight" state="frozen"/>
      <selection pane="topRight" activeCell="B1" sqref="B1"/>
      <selection pane="bottomLeft" activeCell="A2" sqref="A2"/>
      <selection pane="bottomRight" activeCell="F28" sqref="F28"/>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75" zoomScaleNormal="75" workbookViewId="0">
      <selection sqref="A1:H1"/>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257" t="s">
        <v>284</v>
      </c>
      <c r="B1" s="257"/>
      <c r="C1" s="257"/>
      <c r="D1" s="257"/>
      <c r="E1" s="257"/>
      <c r="F1" s="257"/>
      <c r="G1" s="257"/>
      <c r="H1" s="257"/>
      <c r="I1" s="98"/>
      <c r="J1" s="268" t="s">
        <v>63</v>
      </c>
      <c r="K1" s="269"/>
      <c r="L1" s="269"/>
      <c r="M1" s="264"/>
      <c r="N1" s="99"/>
    </row>
    <row r="2" spans="1:14" x14ac:dyDescent="0.25">
      <c r="A2" s="22" t="s">
        <v>285</v>
      </c>
      <c r="B2" s="159" t="s">
        <v>82</v>
      </c>
      <c r="C2" s="160" t="s">
        <v>75</v>
      </c>
      <c r="D2" s="265" t="s">
        <v>142</v>
      </c>
      <c r="E2" s="258"/>
      <c r="F2" s="258"/>
      <c r="G2" s="258"/>
      <c r="H2" s="258"/>
      <c r="I2" s="20"/>
      <c r="J2" s="270" t="s">
        <v>286</v>
      </c>
      <c r="K2" s="270"/>
      <c r="L2" s="161" t="s">
        <v>143</v>
      </c>
      <c r="M2" s="162" t="s">
        <v>107</v>
      </c>
      <c r="N2" s="76"/>
    </row>
    <row r="3" spans="1:14" x14ac:dyDescent="0.25">
      <c r="A3" s="62" t="s">
        <v>53</v>
      </c>
      <c r="B3" s="71">
        <v>18</v>
      </c>
      <c r="C3" s="72">
        <v>17.399999999999999</v>
      </c>
      <c r="D3" s="271"/>
      <c r="E3" s="267"/>
      <c r="F3" s="267"/>
      <c r="G3" s="267"/>
      <c r="H3" s="267"/>
      <c r="I3" s="20"/>
      <c r="J3" s="164" t="s">
        <v>90</v>
      </c>
      <c r="K3" s="165" t="s">
        <v>287</v>
      </c>
      <c r="L3" s="166" t="s">
        <v>288</v>
      </c>
      <c r="M3" s="167">
        <f>HLOOKUP($B$16,$B$9:$G$14,5,FALSE)</f>
        <v>27</v>
      </c>
      <c r="N3" s="76"/>
    </row>
    <row r="4" spans="1:14" x14ac:dyDescent="0.25">
      <c r="A4" s="62" t="s">
        <v>289</v>
      </c>
      <c r="B4" s="73">
        <v>20.2</v>
      </c>
      <c r="C4" s="74">
        <v>25</v>
      </c>
      <c r="D4" s="271"/>
      <c r="E4" s="267"/>
      <c r="F4" s="267"/>
      <c r="G4" s="267"/>
      <c r="H4" s="267"/>
      <c r="I4" s="20"/>
      <c r="J4" s="168">
        <v>15</v>
      </c>
      <c r="K4" s="169">
        <f>(_xlfn.LOGNORM.DIST(J4+1-$J$4,$M$4,$M$5,TRUE))/_xlfn.LOGNORM.DIST(80-15,$M$4,$M$5,TRUE)</f>
        <v>7.1230452566248671E-4</v>
      </c>
      <c r="L4" s="166" t="s">
        <v>55</v>
      </c>
      <c r="M4" s="170">
        <f>LN(M3-15)</f>
        <v>2.4849066497880004</v>
      </c>
      <c r="N4" s="76"/>
    </row>
    <row r="5" spans="1:14" x14ac:dyDescent="0.25">
      <c r="A5" s="171"/>
      <c r="B5" s="172"/>
      <c r="C5" s="20"/>
      <c r="D5" s="20"/>
      <c r="E5" s="20"/>
      <c r="F5" s="20"/>
      <c r="G5" s="20"/>
      <c r="H5" s="20"/>
      <c r="I5" s="20"/>
      <c r="J5" s="168">
        <f t="shared" ref="J5:J68" si="0">J4+1</f>
        <v>16</v>
      </c>
      <c r="K5" s="173">
        <f>(_xlfn.LOGNORM.DIST(J5+1-$J$4,$M$4,$M$5,TRUE)-_xlfn.LOGNORM.DIST(J5-$J$4,$M$4,$M$5,TRUE))/_xlfn.LOGNORM.DIST(80-15,$M$4,$M$5,TRUE)</f>
        <v>1.008759078002742E-2</v>
      </c>
      <c r="L5" s="166" t="s">
        <v>54</v>
      </c>
      <c r="M5" s="174">
        <f>HLOOKUP($B$16,$B$9:$G$14,6,FALSE)</f>
        <v>0.77800000000000002</v>
      </c>
      <c r="N5" s="76"/>
    </row>
    <row r="6" spans="1:14" x14ac:dyDescent="0.25">
      <c r="A6" s="175" t="s">
        <v>285</v>
      </c>
      <c r="B6" s="176" t="s">
        <v>107</v>
      </c>
      <c r="C6" s="265" t="s">
        <v>142</v>
      </c>
      <c r="D6" s="258"/>
      <c r="E6" s="258"/>
      <c r="F6" s="258"/>
      <c r="G6" s="258"/>
      <c r="H6" s="258"/>
      <c r="I6" s="20"/>
      <c r="J6" s="168">
        <f t="shared" si="0"/>
        <v>17</v>
      </c>
      <c r="K6" s="173">
        <f t="shared" ref="K6:K68" si="1">(_xlfn.LOGNORM.DIST(J6+1-$J$4,$M$4,$M$5,TRUE)-_xlfn.LOGNORM.DIST(J6-$J$4,$M$4,$M$5,TRUE))/_xlfn.LOGNORM.DIST(80-15,$M$4,$M$5,TRUE)</f>
        <v>2.7152538716388314E-2</v>
      </c>
      <c r="L6" s="20"/>
      <c r="M6" s="20"/>
      <c r="N6" s="76"/>
    </row>
    <row r="7" spans="1:14" x14ac:dyDescent="0.25">
      <c r="A7" s="11" t="s">
        <v>290</v>
      </c>
      <c r="B7" s="21">
        <v>11</v>
      </c>
      <c r="C7" s="266"/>
      <c r="D7" s="267"/>
      <c r="E7" s="267"/>
      <c r="F7" s="267"/>
      <c r="G7" s="267"/>
      <c r="H7" s="267"/>
      <c r="I7" s="20"/>
      <c r="J7" s="168">
        <f t="shared" si="0"/>
        <v>18</v>
      </c>
      <c r="K7" s="173">
        <f t="shared" si="1"/>
        <v>4.2206006806106346E-2</v>
      </c>
      <c r="L7" s="20"/>
      <c r="M7" s="20"/>
      <c r="N7" s="76"/>
    </row>
    <row r="8" spans="1:14" x14ac:dyDescent="0.25">
      <c r="A8" s="171"/>
      <c r="B8" s="20"/>
      <c r="C8" s="20"/>
      <c r="D8" s="20"/>
      <c r="E8" s="20"/>
      <c r="F8" s="20"/>
      <c r="G8" s="20"/>
      <c r="H8" s="20"/>
      <c r="I8" s="20"/>
      <c r="J8" s="168">
        <f t="shared" si="0"/>
        <v>19</v>
      </c>
      <c r="K8" s="173">
        <f t="shared" si="1"/>
        <v>5.2052285770380451E-2</v>
      </c>
      <c r="L8" s="20"/>
      <c r="M8" s="20"/>
      <c r="N8" s="76"/>
    </row>
    <row r="9" spans="1:14" x14ac:dyDescent="0.25">
      <c r="A9" s="177" t="s">
        <v>285</v>
      </c>
      <c r="B9" s="159" t="s">
        <v>291</v>
      </c>
      <c r="C9" s="160" t="s">
        <v>292</v>
      </c>
      <c r="D9" s="160" t="s">
        <v>62</v>
      </c>
      <c r="E9" s="160" t="s">
        <v>293</v>
      </c>
      <c r="F9" s="160" t="s">
        <v>61</v>
      </c>
      <c r="G9" s="160" t="s">
        <v>294</v>
      </c>
      <c r="H9" s="178" t="s">
        <v>295</v>
      </c>
      <c r="I9" s="20"/>
      <c r="J9" s="168">
        <f t="shared" si="0"/>
        <v>20</v>
      </c>
      <c r="K9" s="173">
        <f t="shared" si="1"/>
        <v>5.7100465285608859E-2</v>
      </c>
      <c r="L9" s="20"/>
      <c r="M9" s="20"/>
      <c r="N9" s="76"/>
    </row>
    <row r="10" spans="1:14" x14ac:dyDescent="0.25">
      <c r="A10" s="62" t="s">
        <v>296</v>
      </c>
      <c r="B10" s="58">
        <v>0.01</v>
      </c>
      <c r="C10" s="142">
        <v>0.08</v>
      </c>
      <c r="D10" s="142">
        <v>0.4</v>
      </c>
      <c r="E10" s="142">
        <v>7</v>
      </c>
      <c r="F10" s="142">
        <v>0.4</v>
      </c>
      <c r="G10" s="59">
        <v>0.05</v>
      </c>
      <c r="H10" s="163" t="s">
        <v>297</v>
      </c>
      <c r="I10" s="20"/>
      <c r="J10" s="168">
        <f t="shared" si="0"/>
        <v>21</v>
      </c>
      <c r="K10" s="173">
        <f t="shared" si="1"/>
        <v>5.8612099986026789E-2</v>
      </c>
      <c r="L10" s="20"/>
      <c r="M10" s="20"/>
      <c r="N10" s="76"/>
    </row>
    <row r="11" spans="1:14" x14ac:dyDescent="0.25">
      <c r="A11" s="62" t="s">
        <v>298</v>
      </c>
      <c r="B11" s="179" t="b">
        <v>0</v>
      </c>
      <c r="C11" t="b">
        <v>0</v>
      </c>
      <c r="D11" t="b">
        <v>0</v>
      </c>
      <c r="E11" t="b">
        <v>1</v>
      </c>
      <c r="F11" t="b">
        <v>1</v>
      </c>
      <c r="G11" s="180" t="b">
        <v>1</v>
      </c>
      <c r="H11" s="163"/>
      <c r="I11" s="20"/>
      <c r="J11" s="168">
        <f t="shared" si="0"/>
        <v>22</v>
      </c>
      <c r="K11" s="173">
        <f t="shared" si="1"/>
        <v>5.7771522712591609E-2</v>
      </c>
      <c r="L11" s="20"/>
      <c r="M11" s="20"/>
      <c r="N11" s="76"/>
    </row>
    <row r="12" spans="1:14" x14ac:dyDescent="0.25">
      <c r="A12" s="62" t="s">
        <v>299</v>
      </c>
      <c r="B12" s="69">
        <v>10</v>
      </c>
      <c r="C12" s="25">
        <v>10</v>
      </c>
      <c r="D12" s="25">
        <v>11.6</v>
      </c>
      <c r="E12" s="25"/>
      <c r="F12" s="25"/>
      <c r="G12" s="70"/>
      <c r="H12" s="163" t="s">
        <v>300</v>
      </c>
      <c r="I12" s="20"/>
      <c r="J12" s="168">
        <f t="shared" si="0"/>
        <v>23</v>
      </c>
      <c r="K12" s="173">
        <f t="shared" si="1"/>
        <v>5.547905271543304E-2</v>
      </c>
      <c r="L12" s="20"/>
      <c r="M12" s="20"/>
      <c r="N12" s="76"/>
    </row>
    <row r="13" spans="1:14" x14ac:dyDescent="0.25">
      <c r="A13" s="62" t="s">
        <v>301</v>
      </c>
      <c r="B13" s="69">
        <v>33</v>
      </c>
      <c r="C13" s="25">
        <v>33</v>
      </c>
      <c r="D13" s="25">
        <v>27</v>
      </c>
      <c r="E13" s="25"/>
      <c r="F13" s="25"/>
      <c r="G13" s="70"/>
      <c r="H13" s="163" t="s">
        <v>300</v>
      </c>
      <c r="I13" s="20"/>
      <c r="J13" s="168">
        <f t="shared" si="0"/>
        <v>24</v>
      </c>
      <c r="K13" s="173">
        <f t="shared" si="1"/>
        <v>5.2364088488073418E-2</v>
      </c>
      <c r="L13" s="20"/>
      <c r="M13" s="20"/>
      <c r="N13" s="76"/>
    </row>
    <row r="14" spans="1:14" x14ac:dyDescent="0.25">
      <c r="A14" s="62" t="s">
        <v>302</v>
      </c>
      <c r="B14" s="181">
        <v>0.47899999999999998</v>
      </c>
      <c r="C14" s="182">
        <v>0.47899999999999998</v>
      </c>
      <c r="D14" s="182">
        <v>0.77800000000000002</v>
      </c>
      <c r="E14" s="182"/>
      <c r="F14" s="182"/>
      <c r="G14" s="183"/>
      <c r="H14" s="163" t="s">
        <v>300</v>
      </c>
      <c r="I14" s="20"/>
      <c r="J14" s="168">
        <f t="shared" si="0"/>
        <v>25</v>
      </c>
      <c r="K14" s="173">
        <f t="shared" si="1"/>
        <v>4.8847180807125794E-2</v>
      </c>
      <c r="L14" s="20"/>
      <c r="M14" s="20"/>
      <c r="N14" s="76"/>
    </row>
    <row r="15" spans="1:14" x14ac:dyDescent="0.25">
      <c r="A15" s="151"/>
      <c r="B15" s="20"/>
      <c r="C15" s="20"/>
      <c r="D15" s="20"/>
      <c r="E15" s="20"/>
      <c r="F15" s="20"/>
      <c r="G15" s="20"/>
      <c r="H15" s="98"/>
      <c r="I15" s="20"/>
      <c r="J15" s="168">
        <f t="shared" si="0"/>
        <v>26</v>
      </c>
      <c r="K15" s="173">
        <f t="shared" si="1"/>
        <v>4.5200268786974397E-2</v>
      </c>
      <c r="L15" s="20"/>
      <c r="M15" s="20"/>
      <c r="N15" s="76"/>
    </row>
    <row r="16" spans="1:14" x14ac:dyDescent="0.25">
      <c r="A16" s="184" t="s">
        <v>303</v>
      </c>
      <c r="B16" s="185" t="s">
        <v>62</v>
      </c>
      <c r="C16" s="20"/>
      <c r="D16" s="20"/>
      <c r="E16" s="20"/>
      <c r="F16" s="20"/>
      <c r="G16" s="20"/>
      <c r="H16" s="20"/>
      <c r="I16" s="20"/>
      <c r="J16" s="168">
        <f t="shared" si="0"/>
        <v>27</v>
      </c>
      <c r="K16" s="173">
        <f t="shared" si="1"/>
        <v>4.1593526775261604E-2</v>
      </c>
      <c r="L16" s="20"/>
      <c r="M16" s="20"/>
      <c r="N16" s="76"/>
    </row>
    <row r="17" spans="1:14" x14ac:dyDescent="0.25">
      <c r="A17" s="75"/>
      <c r="B17" s="20"/>
      <c r="C17" s="20"/>
      <c r="D17" s="20"/>
      <c r="E17" s="20"/>
      <c r="F17" s="20"/>
      <c r="G17" s="20"/>
      <c r="H17" s="20"/>
      <c r="I17" s="20"/>
      <c r="J17" s="168">
        <f t="shared" si="0"/>
        <v>28</v>
      </c>
      <c r="K17" s="173">
        <f t="shared" si="1"/>
        <v>3.8128962575067697E-2</v>
      </c>
      <c r="L17" s="20"/>
      <c r="M17" s="20"/>
      <c r="N17" s="76"/>
    </row>
    <row r="18" spans="1:14" x14ac:dyDescent="0.25">
      <c r="A18" s="75"/>
      <c r="B18" s="20"/>
      <c r="C18" s="20"/>
      <c r="D18" s="20"/>
      <c r="E18" s="20"/>
      <c r="F18" s="20"/>
      <c r="G18" s="20"/>
      <c r="H18" s="20"/>
      <c r="I18" s="20"/>
      <c r="J18" s="168">
        <f t="shared" si="0"/>
        <v>29</v>
      </c>
      <c r="K18" s="173">
        <f t="shared" si="1"/>
        <v>3.4863637318542584E-2</v>
      </c>
      <c r="L18" s="20"/>
      <c r="M18" s="20"/>
      <c r="N18" s="76"/>
    </row>
    <row r="19" spans="1:14" x14ac:dyDescent="0.25">
      <c r="A19" s="75"/>
      <c r="B19" s="20"/>
      <c r="C19" s="20"/>
      <c r="D19" s="20"/>
      <c r="E19" s="20"/>
      <c r="F19" s="20"/>
      <c r="G19" s="20"/>
      <c r="H19" s="20"/>
      <c r="I19" s="20"/>
      <c r="J19" s="168">
        <f t="shared" si="0"/>
        <v>30</v>
      </c>
      <c r="K19" s="173">
        <f t="shared" si="1"/>
        <v>3.1825411413301724E-2</v>
      </c>
      <c r="L19" s="20"/>
      <c r="M19" s="20"/>
      <c r="N19" s="76"/>
    </row>
    <row r="20" spans="1:14" x14ac:dyDescent="0.25">
      <c r="A20" s="75"/>
      <c r="B20" s="20"/>
      <c r="C20" s="20"/>
      <c r="D20" s="20"/>
      <c r="E20" s="20"/>
      <c r="F20" s="20"/>
      <c r="G20" s="20"/>
      <c r="H20" s="20"/>
      <c r="I20" s="20"/>
      <c r="J20" s="168">
        <f t="shared" si="0"/>
        <v>31</v>
      </c>
      <c r="K20" s="173">
        <f t="shared" si="1"/>
        <v>2.9023507572605575E-2</v>
      </c>
      <c r="L20" s="20"/>
      <c r="M20" s="20"/>
      <c r="N20" s="76"/>
    </row>
    <row r="21" spans="1:14" x14ac:dyDescent="0.25">
      <c r="A21" s="75"/>
      <c r="B21" s="20"/>
      <c r="C21" s="20"/>
      <c r="D21" s="20"/>
      <c r="E21" s="20"/>
      <c r="F21" s="20"/>
      <c r="G21" s="20"/>
      <c r="H21" s="20"/>
      <c r="I21" s="20"/>
      <c r="J21" s="168">
        <f t="shared" si="0"/>
        <v>32</v>
      </c>
      <c r="K21" s="173">
        <f t="shared" si="1"/>
        <v>2.6455545142827237E-2</v>
      </c>
      <c r="L21" s="20"/>
      <c r="M21" s="20"/>
      <c r="N21" s="76"/>
    </row>
    <row r="22" spans="1:14" x14ac:dyDescent="0.25">
      <c r="A22" s="75"/>
      <c r="B22" s="20"/>
      <c r="C22" s="20"/>
      <c r="D22" s="20"/>
      <c r="E22" s="20"/>
      <c r="F22" s="20"/>
      <c r="G22" s="20"/>
      <c r="H22" s="20"/>
      <c r="I22" s="20"/>
      <c r="J22" s="168">
        <f t="shared" si="0"/>
        <v>33</v>
      </c>
      <c r="K22" s="173">
        <f t="shared" si="1"/>
        <v>2.4112193974165363E-2</v>
      </c>
      <c r="L22" s="20"/>
      <c r="M22" s="20"/>
      <c r="N22" s="76"/>
    </row>
    <row r="23" spans="1:14" x14ac:dyDescent="0.25">
      <c r="A23" s="75"/>
      <c r="B23" s="20"/>
      <c r="C23" s="20"/>
      <c r="D23" s="20"/>
      <c r="E23" s="20"/>
      <c r="F23" s="20"/>
      <c r="G23" s="20"/>
      <c r="H23" s="20"/>
      <c r="I23" s="20"/>
      <c r="J23" s="168">
        <f t="shared" si="0"/>
        <v>34</v>
      </c>
      <c r="K23" s="173">
        <f t="shared" si="1"/>
        <v>2.1980229964379525E-2</v>
      </c>
      <c r="L23" s="20"/>
      <c r="M23" s="20"/>
      <c r="N23" s="76"/>
    </row>
    <row r="24" spans="1:14" x14ac:dyDescent="0.25">
      <c r="A24" s="75"/>
      <c r="B24" s="20"/>
      <c r="C24" s="20"/>
      <c r="D24" s="20"/>
      <c r="E24" s="20"/>
      <c r="F24" s="20"/>
      <c r="G24" s="20"/>
      <c r="H24" s="20"/>
      <c r="I24" s="20"/>
      <c r="J24" s="168">
        <f t="shared" si="0"/>
        <v>35</v>
      </c>
      <c r="K24" s="173">
        <f t="shared" si="1"/>
        <v>2.0044520288573248E-2</v>
      </c>
      <c r="L24" s="20"/>
      <c r="M24" s="20"/>
      <c r="N24" s="76"/>
    </row>
    <row r="25" spans="1:14" x14ac:dyDescent="0.25">
      <c r="A25" s="75"/>
      <c r="B25" s="20"/>
      <c r="C25" s="20"/>
      <c r="D25" s="20"/>
      <c r="E25" s="20"/>
      <c r="F25" s="20"/>
      <c r="G25" s="20"/>
      <c r="H25" s="20"/>
      <c r="I25" s="20"/>
      <c r="J25" s="168">
        <f t="shared" si="0"/>
        <v>36</v>
      </c>
      <c r="K25" s="173">
        <f t="shared" si="1"/>
        <v>1.8289293426508514E-2</v>
      </c>
      <c r="L25" s="20"/>
      <c r="M25" s="20"/>
      <c r="N25" s="76"/>
    </row>
    <row r="26" spans="1:14" x14ac:dyDescent="0.25">
      <c r="A26" s="75"/>
      <c r="B26" s="20"/>
      <c r="C26" s="20"/>
      <c r="D26" s="20"/>
      <c r="E26" s="20"/>
      <c r="F26" s="20"/>
      <c r="G26" s="20"/>
      <c r="H26" s="20"/>
      <c r="I26" s="20"/>
      <c r="J26" s="168">
        <f t="shared" si="0"/>
        <v>37</v>
      </c>
      <c r="K26" s="173">
        <f t="shared" si="1"/>
        <v>1.6698932544022268E-2</v>
      </c>
      <c r="L26" s="20"/>
      <c r="M26" s="20"/>
      <c r="N26" s="76"/>
    </row>
    <row r="27" spans="1:14" x14ac:dyDescent="0.25">
      <c r="A27" s="75" t="s">
        <v>304</v>
      </c>
      <c r="B27" s="20"/>
      <c r="C27" s="20"/>
      <c r="D27" s="20"/>
      <c r="E27" s="20"/>
      <c r="F27" s="20"/>
      <c r="G27" s="20"/>
      <c r="H27" s="20"/>
      <c r="I27" s="20"/>
      <c r="J27" s="168">
        <f t="shared" si="0"/>
        <v>38</v>
      </c>
      <c r="K27" s="173">
        <f t="shared" si="1"/>
        <v>1.5258452500969653E-2</v>
      </c>
      <c r="L27" s="20"/>
      <c r="M27" s="20"/>
      <c r="N27" s="76"/>
    </row>
    <row r="28" spans="1:14" x14ac:dyDescent="0.25">
      <c r="A28" s="75"/>
      <c r="B28" s="20"/>
      <c r="C28" s="20"/>
      <c r="D28" s="20"/>
      <c r="E28" s="20"/>
      <c r="F28" s="20"/>
      <c r="G28" s="20"/>
      <c r="H28" s="20"/>
      <c r="I28" s="20"/>
      <c r="J28" s="168">
        <f t="shared" si="0"/>
        <v>39</v>
      </c>
      <c r="K28" s="173">
        <f t="shared" si="1"/>
        <v>1.395376820945838E-2</v>
      </c>
      <c r="L28" s="20"/>
      <c r="M28" s="20"/>
      <c r="N28" s="76"/>
    </row>
    <row r="29" spans="1:14" x14ac:dyDescent="0.25">
      <c r="A29" s="75"/>
      <c r="B29" s="20"/>
      <c r="C29" s="20"/>
      <c r="D29" s="20"/>
      <c r="E29" s="20"/>
      <c r="F29" s="20"/>
      <c r="G29" s="20"/>
      <c r="H29" s="20"/>
      <c r="I29" s="20"/>
      <c r="J29" s="168">
        <f t="shared" si="0"/>
        <v>40</v>
      </c>
      <c r="K29" s="173">
        <f t="shared" si="1"/>
        <v>1.2771826755618223E-2</v>
      </c>
      <c r="L29" s="20"/>
      <c r="M29" s="20"/>
      <c r="N29" s="76"/>
    </row>
    <row r="30" spans="1:14" x14ac:dyDescent="0.25">
      <c r="A30" s="75"/>
      <c r="B30" s="20"/>
      <c r="C30" s="20"/>
      <c r="D30" s="20"/>
      <c r="E30" s="20"/>
      <c r="F30" s="20"/>
      <c r="G30" s="20"/>
      <c r="H30" s="20"/>
      <c r="I30" s="20"/>
      <c r="J30" s="168">
        <f t="shared" si="0"/>
        <v>41</v>
      </c>
      <c r="K30" s="173">
        <f t="shared" si="1"/>
        <v>1.1700651928087119E-2</v>
      </c>
      <c r="L30" s="20"/>
      <c r="M30" s="20"/>
      <c r="N30" s="76"/>
    </row>
    <row r="31" spans="1:14" x14ac:dyDescent="0.25">
      <c r="A31" s="75"/>
      <c r="B31" s="20"/>
      <c r="C31" s="20"/>
      <c r="D31" s="20"/>
      <c r="E31" s="20"/>
      <c r="F31" s="20"/>
      <c r="G31" s="20"/>
      <c r="H31" s="20"/>
      <c r="I31" s="20"/>
      <c r="J31" s="168">
        <f t="shared" si="0"/>
        <v>42</v>
      </c>
      <c r="K31" s="173">
        <f t="shared" si="1"/>
        <v>1.0729333763054292E-2</v>
      </c>
      <c r="L31" s="20"/>
      <c r="M31" s="20"/>
      <c r="N31" s="76"/>
    </row>
    <row r="32" spans="1:14" x14ac:dyDescent="0.25">
      <c r="A32" s="75"/>
      <c r="B32" s="20"/>
      <c r="C32" s="20"/>
      <c r="D32" s="20"/>
      <c r="E32" s="20"/>
      <c r="F32" s="20"/>
      <c r="G32" s="20"/>
      <c r="H32" s="20"/>
      <c r="I32" s="20"/>
      <c r="J32" s="168">
        <f t="shared" si="0"/>
        <v>43</v>
      </c>
      <c r="K32" s="173">
        <f t="shared" si="1"/>
        <v>9.8479848816696702E-3</v>
      </c>
      <c r="L32" s="20"/>
      <c r="M32" s="20"/>
      <c r="N32" s="76"/>
    </row>
    <row r="33" spans="1:14" x14ac:dyDescent="0.25">
      <c r="A33" s="186"/>
      <c r="B33" s="186"/>
      <c r="C33" s="186"/>
      <c r="D33" s="186"/>
      <c r="E33" s="186"/>
      <c r="F33" s="186"/>
      <c r="G33" s="186"/>
      <c r="H33" s="20"/>
      <c r="I33" s="20"/>
      <c r="J33" s="168">
        <f t="shared" si="0"/>
        <v>44</v>
      </c>
      <c r="K33" s="173">
        <f t="shared" si="1"/>
        <v>9.047678065827118E-3</v>
      </c>
      <c r="L33" s="20"/>
      <c r="M33" s="20"/>
      <c r="N33" s="76"/>
    </row>
    <row r="34" spans="1:14" x14ac:dyDescent="0.25">
      <c r="A34" s="186"/>
      <c r="B34" s="187"/>
      <c r="C34" s="187"/>
      <c r="D34" s="186"/>
      <c r="E34" s="188"/>
      <c r="F34" s="187"/>
      <c r="G34" s="186"/>
      <c r="H34" s="20"/>
      <c r="I34" s="20"/>
      <c r="J34" s="168">
        <f t="shared" si="0"/>
        <v>45</v>
      </c>
      <c r="K34" s="173">
        <f t="shared" si="1"/>
        <v>8.320374557381471E-3</v>
      </c>
      <c r="L34" s="20"/>
      <c r="M34" s="20"/>
      <c r="N34" s="76"/>
    </row>
    <row r="35" spans="1:14" x14ac:dyDescent="0.25">
      <c r="A35" s="186"/>
      <c r="B35" s="189"/>
      <c r="C35" s="189"/>
      <c r="D35" s="186"/>
      <c r="E35" s="189"/>
      <c r="F35" s="189"/>
      <c r="G35" s="186"/>
      <c r="H35" s="20"/>
      <c r="I35" s="20"/>
      <c r="J35" s="168">
        <f t="shared" si="0"/>
        <v>46</v>
      </c>
      <c r="K35" s="173">
        <f t="shared" si="1"/>
        <v>7.6588492107304848E-3</v>
      </c>
      <c r="L35" s="20"/>
      <c r="M35" s="20"/>
      <c r="N35" s="76"/>
    </row>
    <row r="36" spans="1:14" x14ac:dyDescent="0.25">
      <c r="A36" s="186"/>
      <c r="B36" s="186"/>
      <c r="C36" s="186"/>
      <c r="D36" s="186"/>
      <c r="E36" s="190"/>
      <c r="F36" s="186"/>
      <c r="G36" s="186"/>
      <c r="H36" s="20"/>
      <c r="I36" s="20"/>
      <c r="J36" s="168">
        <f t="shared" si="0"/>
        <v>47</v>
      </c>
      <c r="K36" s="173">
        <f t="shared" si="1"/>
        <v>7.0566163647884849E-3</v>
      </c>
      <c r="L36" s="20"/>
      <c r="M36" s="20"/>
      <c r="N36" s="76"/>
    </row>
    <row r="37" spans="1:14" x14ac:dyDescent="0.25">
      <c r="A37" s="186"/>
      <c r="B37" s="191"/>
      <c r="C37" s="191"/>
      <c r="D37" s="186"/>
      <c r="E37" s="191"/>
      <c r="F37" s="191"/>
      <c r="G37" s="186"/>
      <c r="H37" s="20"/>
      <c r="I37" s="20"/>
      <c r="J37" s="168">
        <f t="shared" si="0"/>
        <v>48</v>
      </c>
      <c r="K37" s="173">
        <f t="shared" si="1"/>
        <v>6.5078587793413641E-3</v>
      </c>
      <c r="L37" s="20"/>
      <c r="M37" s="20"/>
      <c r="N37" s="76"/>
    </row>
    <row r="38" spans="1:14" x14ac:dyDescent="0.25">
      <c r="A38" s="186"/>
      <c r="B38" s="191"/>
      <c r="C38" s="191"/>
      <c r="D38" s="186"/>
      <c r="E38" s="191"/>
      <c r="F38" s="191"/>
      <c r="G38" s="186"/>
      <c r="H38" s="20"/>
      <c r="I38" s="20"/>
      <c r="J38" s="168">
        <f t="shared" si="0"/>
        <v>49</v>
      </c>
      <c r="K38" s="173">
        <f t="shared" si="1"/>
        <v>6.007360965980489E-3</v>
      </c>
      <c r="L38" s="20"/>
      <c r="M38" s="20"/>
      <c r="N38" s="76"/>
    </row>
    <row r="39" spans="1:14" x14ac:dyDescent="0.25">
      <c r="A39" s="186"/>
      <c r="B39" s="192"/>
      <c r="C39" s="192"/>
      <c r="D39" s="186"/>
      <c r="E39" s="192"/>
      <c r="F39" s="192"/>
      <c r="G39" s="186"/>
      <c r="H39" s="20"/>
      <c r="I39" s="20"/>
      <c r="J39" s="168">
        <f t="shared" si="0"/>
        <v>50</v>
      </c>
      <c r="K39" s="173">
        <f t="shared" si="1"/>
        <v>5.5504475740521964E-3</v>
      </c>
      <c r="L39" s="20"/>
      <c r="M39" s="20"/>
      <c r="N39" s="76"/>
    </row>
    <row r="40" spans="1:14" x14ac:dyDescent="0.25">
      <c r="A40" s="186"/>
      <c r="B40" s="186"/>
      <c r="C40" s="186"/>
      <c r="D40" s="186"/>
      <c r="E40" s="186"/>
      <c r="F40" s="186"/>
      <c r="G40" s="186"/>
      <c r="H40" s="20"/>
      <c r="I40" s="20"/>
      <c r="J40" s="168">
        <f t="shared" si="0"/>
        <v>51</v>
      </c>
      <c r="K40" s="173">
        <f t="shared" si="1"/>
        <v>5.1329270571573464E-3</v>
      </c>
      <c r="L40" s="20"/>
      <c r="M40" s="20"/>
      <c r="N40" s="76"/>
    </row>
    <row r="41" spans="1:14" x14ac:dyDescent="0.25">
      <c r="A41" s="186"/>
      <c r="B41" s="186"/>
      <c r="C41" s="186"/>
      <c r="D41" s="186"/>
      <c r="E41" s="186"/>
      <c r="F41" s="186"/>
      <c r="G41" s="186"/>
      <c r="H41" s="20"/>
      <c r="I41" s="20"/>
      <c r="J41" s="168">
        <f t="shared" si="0"/>
        <v>52</v>
      </c>
      <c r="K41" s="173">
        <f t="shared" si="1"/>
        <v>4.7510405702758628E-3</v>
      </c>
      <c r="L41" s="20"/>
      <c r="M41" s="20"/>
      <c r="N41" s="76"/>
    </row>
    <row r="42" spans="1:14" x14ac:dyDescent="0.25">
      <c r="A42" s="186"/>
      <c r="B42" s="187"/>
      <c r="C42" s="187"/>
      <c r="D42" s="186"/>
      <c r="E42" s="186"/>
      <c r="F42" s="186"/>
      <c r="G42" s="186"/>
      <c r="H42" s="20"/>
      <c r="I42" s="20"/>
      <c r="J42" s="168">
        <f t="shared" si="0"/>
        <v>53</v>
      </c>
      <c r="K42" s="173">
        <f t="shared" si="1"/>
        <v>4.4014158798535447E-3</v>
      </c>
      <c r="L42" s="20"/>
      <c r="M42" s="20"/>
      <c r="N42" s="76"/>
    </row>
    <row r="43" spans="1:14" x14ac:dyDescent="0.25">
      <c r="A43" s="186"/>
      <c r="B43" s="189"/>
      <c r="C43" s="189"/>
      <c r="D43" s="186"/>
      <c r="E43" s="186"/>
      <c r="F43" s="186"/>
      <c r="G43" s="186"/>
      <c r="H43" s="20"/>
      <c r="I43" s="20"/>
      <c r="J43" s="168">
        <f t="shared" si="0"/>
        <v>54</v>
      </c>
      <c r="K43" s="173">
        <f t="shared" si="1"/>
        <v>4.0810259736762467E-3</v>
      </c>
      <c r="L43" s="20"/>
      <c r="M43" s="20"/>
      <c r="N43" s="76"/>
    </row>
    <row r="44" spans="1:14" x14ac:dyDescent="0.25">
      <c r="A44" s="186"/>
      <c r="B44" s="186"/>
      <c r="C44" s="186"/>
      <c r="D44" s="186"/>
      <c r="E44" s="186"/>
      <c r="F44" s="186"/>
      <c r="G44" s="186"/>
      <c r="H44" s="20"/>
      <c r="I44" s="20"/>
      <c r="J44" s="168">
        <f t="shared" si="0"/>
        <v>55</v>
      </c>
      <c r="K44" s="173">
        <f t="shared" si="1"/>
        <v>3.7871520097536695E-3</v>
      </c>
      <c r="L44" s="20"/>
      <c r="M44" s="20"/>
      <c r="N44" s="76"/>
    </row>
    <row r="45" spans="1:14" x14ac:dyDescent="0.25">
      <c r="A45" s="186"/>
      <c r="B45" s="191"/>
      <c r="C45" s="191"/>
      <c r="D45" s="186"/>
      <c r="E45" s="186"/>
      <c r="F45" s="186"/>
      <c r="G45" s="186"/>
      <c r="H45" s="20"/>
      <c r="I45" s="20"/>
      <c r="J45" s="168">
        <f t="shared" si="0"/>
        <v>56</v>
      </c>
      <c r="K45" s="173">
        <f t="shared" si="1"/>
        <v>3.5173502270510319E-3</v>
      </c>
      <c r="L45" s="20"/>
      <c r="M45" s="20"/>
      <c r="N45" s="76"/>
    </row>
    <row r="46" spans="1:14" x14ac:dyDescent="0.25">
      <c r="A46" s="186"/>
      <c r="B46" s="191"/>
      <c r="C46" s="191"/>
      <c r="D46" s="186"/>
      <c r="E46" s="186"/>
      <c r="F46" s="186"/>
      <c r="G46" s="186"/>
      <c r="H46" s="20"/>
      <c r="I46" s="20"/>
      <c r="J46" s="168">
        <f t="shared" si="0"/>
        <v>57</v>
      </c>
      <c r="K46" s="173">
        <f t="shared" si="1"/>
        <v>3.2694224443857367E-3</v>
      </c>
      <c r="L46" s="20"/>
      <c r="M46" s="20"/>
      <c r="N46" s="76"/>
    </row>
    <row r="47" spans="1:14" x14ac:dyDescent="0.25">
      <c r="A47" s="186"/>
      <c r="B47" s="192"/>
      <c r="C47" s="192"/>
      <c r="D47" s="186"/>
      <c r="E47" s="186"/>
      <c r="F47" s="186"/>
      <c r="G47" s="186"/>
      <c r="H47" s="20"/>
      <c r="I47" s="20"/>
      <c r="J47" s="168">
        <f t="shared" si="0"/>
        <v>58</v>
      </c>
      <c r="K47" s="173">
        <f t="shared" si="1"/>
        <v>3.041389789422404E-3</v>
      </c>
      <c r="L47" s="20"/>
      <c r="M47" s="20"/>
      <c r="N47" s="76"/>
    </row>
    <row r="48" spans="1:14" x14ac:dyDescent="0.25">
      <c r="A48" s="186"/>
      <c r="B48" s="186"/>
      <c r="C48" s="186"/>
      <c r="D48" s="186"/>
      <c r="E48" s="186"/>
      <c r="F48" s="186"/>
      <c r="G48" s="186"/>
      <c r="H48" s="20"/>
      <c r="I48" s="20"/>
      <c r="J48" s="168">
        <f t="shared" si="0"/>
        <v>59</v>
      </c>
      <c r="K48" s="173">
        <f t="shared" si="1"/>
        <v>2.8314693222421059E-3</v>
      </c>
      <c r="L48" s="20"/>
      <c r="M48" s="20"/>
      <c r="N48" s="76"/>
    </row>
    <row r="49" spans="1:14" x14ac:dyDescent="0.25">
      <c r="A49" s="75"/>
      <c r="B49" s="20"/>
      <c r="C49" s="20"/>
      <c r="D49" s="20"/>
      <c r="E49" s="20"/>
      <c r="F49" s="20"/>
      <c r="G49" s="20"/>
      <c r="H49" s="20"/>
      <c r="I49" s="20"/>
      <c r="J49" s="168">
        <f t="shared" si="0"/>
        <v>60</v>
      </c>
      <c r="K49" s="173">
        <f t="shared" si="1"/>
        <v>2.6380532439811951E-3</v>
      </c>
      <c r="L49" s="20"/>
      <c r="M49" s="20"/>
      <c r="N49" s="76"/>
    </row>
    <row r="50" spans="1:14" x14ac:dyDescent="0.25">
      <c r="A50" s="75"/>
      <c r="B50" s="20"/>
      <c r="C50" s="20"/>
      <c r="D50" s="20"/>
      <c r="E50" s="20"/>
      <c r="F50" s="20"/>
      <c r="G50" s="20"/>
      <c r="H50" s="20"/>
      <c r="I50" s="20"/>
      <c r="J50" s="168">
        <f t="shared" si="0"/>
        <v>61</v>
      </c>
      <c r="K50" s="173">
        <f t="shared" si="1"/>
        <v>2.4596904082544268E-3</v>
      </c>
      <c r="L50" s="20"/>
      <c r="M50" s="20"/>
      <c r="N50" s="76"/>
    </row>
    <row r="51" spans="1:14" x14ac:dyDescent="0.25">
      <c r="A51" s="75"/>
      <c r="B51" s="20"/>
      <c r="C51" s="20"/>
      <c r="D51" s="20"/>
      <c r="E51" s="20"/>
      <c r="F51" s="20"/>
      <c r="G51" s="20"/>
      <c r="H51" s="20"/>
      <c r="I51" s="20"/>
      <c r="J51" s="168">
        <f t="shared" si="0"/>
        <v>62</v>
      </c>
      <c r="K51" s="173">
        <f t="shared" si="1"/>
        <v>2.2950698800528581E-3</v>
      </c>
      <c r="L51" s="20"/>
      <c r="M51" s="20"/>
      <c r="N51" s="76"/>
    </row>
    <row r="52" spans="1:14" x14ac:dyDescent="0.25">
      <c r="A52" s="75"/>
      <c r="B52" s="20"/>
      <c r="C52" s="20"/>
      <c r="D52" s="20"/>
      <c r="E52" s="20"/>
      <c r="F52" s="20"/>
      <c r="G52" s="20"/>
      <c r="H52" s="20"/>
      <c r="I52" s="20"/>
      <c r="J52" s="168">
        <f t="shared" si="0"/>
        <v>63</v>
      </c>
      <c r="K52" s="173">
        <f t="shared" si="1"/>
        <v>2.1430063126580468E-3</v>
      </c>
      <c r="L52" s="20"/>
      <c r="M52" s="20"/>
      <c r="N52" s="76"/>
    </row>
    <row r="53" spans="1:14" x14ac:dyDescent="0.25">
      <c r="A53" s="75"/>
      <c r="B53" s="20"/>
      <c r="C53" s="20"/>
      <c r="D53" s="20"/>
      <c r="E53" s="20"/>
      <c r="F53" s="20"/>
      <c r="G53" s="20"/>
      <c r="H53" s="20"/>
      <c r="I53" s="20"/>
      <c r="J53" s="168">
        <f t="shared" si="0"/>
        <v>64</v>
      </c>
      <c r="K53" s="173">
        <f t="shared" si="1"/>
        <v>2.0024269373215492E-3</v>
      </c>
      <c r="L53" s="20"/>
      <c r="M53" s="20"/>
      <c r="N53" s="76"/>
    </row>
    <row r="54" spans="1:14" x14ac:dyDescent="0.25">
      <c r="A54" s="75"/>
      <c r="B54" s="20"/>
      <c r="C54" s="20"/>
      <c r="D54" s="20"/>
      <c r="E54" s="20"/>
      <c r="F54" s="20"/>
      <c r="G54" s="20"/>
      <c r="H54" s="20"/>
      <c r="I54" s="20"/>
      <c r="J54" s="168">
        <f t="shared" si="0"/>
        <v>65</v>
      </c>
      <c r="K54" s="173">
        <f t="shared" si="1"/>
        <v>1.8723599827796943E-3</v>
      </c>
      <c r="L54" s="20"/>
      <c r="M54" s="20"/>
      <c r="N54" s="76"/>
    </row>
    <row r="55" spans="1:14" x14ac:dyDescent="0.25">
      <c r="A55" s="75"/>
      <c r="B55" s="20"/>
      <c r="C55" s="20"/>
      <c r="D55" s="20"/>
      <c r="E55" s="20"/>
      <c r="F55" s="20"/>
      <c r="G55" s="20"/>
      <c r="H55" s="20"/>
      <c r="I55" s="20"/>
      <c r="J55" s="168">
        <f t="shared" si="0"/>
        <v>66</v>
      </c>
      <c r="K55" s="173">
        <f t="shared" si="1"/>
        <v>1.7519243620091373E-3</v>
      </c>
      <c r="L55" s="20"/>
      <c r="M55" s="20"/>
      <c r="N55" s="76"/>
    </row>
    <row r="56" spans="1:14" x14ac:dyDescent="0.25">
      <c r="A56" s="75"/>
      <c r="B56" s="20"/>
      <c r="C56" s="20"/>
      <c r="D56" s="20"/>
      <c r="E56" s="20"/>
      <c r="F56" s="20"/>
      <c r="G56" s="20"/>
      <c r="H56" s="20"/>
      <c r="I56" s="20"/>
      <c r="J56" s="168">
        <f t="shared" si="0"/>
        <v>67</v>
      </c>
      <c r="K56" s="173">
        <f t="shared" si="1"/>
        <v>1.6403204819959475E-3</v>
      </c>
      <c r="L56" s="20"/>
      <c r="M56" s="20"/>
      <c r="N56" s="76"/>
    </row>
    <row r="57" spans="1:14" x14ac:dyDescent="0.25">
      <c r="A57" s="75"/>
      <c r="B57" s="20"/>
      <c r="C57" s="20"/>
      <c r="D57" s="20"/>
      <c r="E57" s="20"/>
      <c r="F57" s="20"/>
      <c r="G57" s="20"/>
      <c r="H57" s="20"/>
      <c r="I57" s="20"/>
      <c r="J57" s="168">
        <f t="shared" si="0"/>
        <v>68</v>
      </c>
      <c r="K57" s="173">
        <f t="shared" si="1"/>
        <v>1.5368220487864803E-3</v>
      </c>
      <c r="L57" s="20"/>
      <c r="M57" s="20"/>
      <c r="N57" s="76"/>
    </row>
    <row r="58" spans="1:14" x14ac:dyDescent="0.25">
      <c r="A58" s="75"/>
      <c r="B58" s="20"/>
      <c r="C58" s="20"/>
      <c r="D58" s="20"/>
      <c r="E58" s="20"/>
      <c r="F58" s="20"/>
      <c r="G58" s="20"/>
      <c r="H58" s="20"/>
      <c r="I58" s="20"/>
      <c r="J58" s="168">
        <f t="shared" si="0"/>
        <v>69</v>
      </c>
      <c r="K58" s="173">
        <f t="shared" si="1"/>
        <v>1.4407687548040555E-3</v>
      </c>
      <c r="L58" s="20"/>
      <c r="M58" s="20"/>
      <c r="N58" s="76"/>
    </row>
    <row r="59" spans="1:14" x14ac:dyDescent="0.25">
      <c r="A59" s="75"/>
      <c r="B59" s="20"/>
      <c r="C59" s="20"/>
      <c r="D59" s="20"/>
      <c r="E59" s="20"/>
      <c r="F59" s="20"/>
      <c r="G59" s="20"/>
      <c r="H59" s="20"/>
      <c r="I59" s="20"/>
      <c r="J59" s="168">
        <f t="shared" si="0"/>
        <v>70</v>
      </c>
      <c r="K59" s="173">
        <f t="shared" si="1"/>
        <v>1.3515597485244787E-3</v>
      </c>
      <c r="L59" s="20"/>
      <c r="M59" s="20"/>
      <c r="N59" s="76"/>
    </row>
    <row r="60" spans="1:14" x14ac:dyDescent="0.25">
      <c r="A60" s="75"/>
      <c r="B60" s="20"/>
      <c r="C60" s="20"/>
      <c r="D60" s="20"/>
      <c r="E60" s="20"/>
      <c r="F60" s="20"/>
      <c r="G60" s="20"/>
      <c r="H60" s="20"/>
      <c r="I60" s="20"/>
      <c r="J60" s="168">
        <f t="shared" si="0"/>
        <v>71</v>
      </c>
      <c r="K60" s="173">
        <f t="shared" si="1"/>
        <v>1.2686477982188716E-3</v>
      </c>
      <c r="L60" s="20"/>
      <c r="M60" s="20"/>
      <c r="N60" s="76"/>
    </row>
    <row r="61" spans="1:14" x14ac:dyDescent="0.25">
      <c r="A61" s="75"/>
      <c r="B61" s="20"/>
      <c r="C61" s="20"/>
      <c r="D61" s="20"/>
      <c r="E61" s="20"/>
      <c r="F61" s="20"/>
      <c r="G61" s="20"/>
      <c r="H61" s="20"/>
      <c r="I61" s="20"/>
      <c r="J61" s="168">
        <f t="shared" si="0"/>
        <v>72</v>
      </c>
      <c r="K61" s="173">
        <f t="shared" si="1"/>
        <v>1.1915340717637446E-3</v>
      </c>
      <c r="L61" s="20"/>
      <c r="M61" s="20"/>
      <c r="N61" s="76"/>
    </row>
    <row r="62" spans="1:14" x14ac:dyDescent="0.25">
      <c r="A62" s="75"/>
      <c r="B62" s="20"/>
      <c r="C62" s="20"/>
      <c r="D62" s="20"/>
      <c r="E62" s="20"/>
      <c r="F62" s="20"/>
      <c r="G62" s="20"/>
      <c r="H62" s="20"/>
      <c r="I62" s="20"/>
      <c r="J62" s="168">
        <f t="shared" si="0"/>
        <v>73</v>
      </c>
      <c r="K62" s="173">
        <f t="shared" si="1"/>
        <v>1.1197634636046481E-3</v>
      </c>
      <c r="L62" s="20"/>
      <c r="M62" s="20"/>
      <c r="N62" s="76"/>
    </row>
    <row r="63" spans="1:14" x14ac:dyDescent="0.25">
      <c r="A63" s="75"/>
      <c r="B63" s="20"/>
      <c r="C63" s="20"/>
      <c r="D63" s="20"/>
      <c r="E63" s="20"/>
      <c r="F63" s="20"/>
      <c r="G63" s="20"/>
      <c r="H63" s="20"/>
      <c r="I63" s="20"/>
      <c r="J63" s="168">
        <f t="shared" si="0"/>
        <v>74</v>
      </c>
      <c r="K63" s="173">
        <f t="shared" si="1"/>
        <v>1.0529204079879435E-3</v>
      </c>
      <c r="L63" s="20"/>
      <c r="M63" s="20"/>
      <c r="N63" s="76"/>
    </row>
    <row r="64" spans="1:14" x14ac:dyDescent="0.25">
      <c r="A64" s="75"/>
      <c r="B64" s="20"/>
      <c r="C64" s="20"/>
      <c r="D64" s="20"/>
      <c r="E64" s="20"/>
      <c r="F64" s="20"/>
      <c r="G64" s="20"/>
      <c r="H64" s="20"/>
      <c r="I64" s="20"/>
      <c r="J64" s="168">
        <f t="shared" si="0"/>
        <v>75</v>
      </c>
      <c r="K64" s="173">
        <f t="shared" si="1"/>
        <v>9.9062512464780355E-4</v>
      </c>
      <c r="L64" s="20"/>
      <c r="M64" s="20"/>
      <c r="N64" s="76"/>
    </row>
    <row r="65" spans="1:14" x14ac:dyDescent="0.25">
      <c r="A65" s="75"/>
      <c r="B65" s="20"/>
      <c r="C65" s="20"/>
      <c r="D65" s="20"/>
      <c r="E65" s="20"/>
      <c r="F65" s="20"/>
      <c r="G65" s="20"/>
      <c r="H65" s="20"/>
      <c r="I65" s="20"/>
      <c r="J65" s="168">
        <f t="shared" si="0"/>
        <v>76</v>
      </c>
      <c r="K65" s="173">
        <f t="shared" si="1"/>
        <v>9.325302493720523E-4</v>
      </c>
      <c r="L65" s="20"/>
      <c r="M65" s="20"/>
      <c r="N65" s="76"/>
    </row>
    <row r="66" spans="1:14" x14ac:dyDescent="0.25">
      <c r="A66" s="75"/>
      <c r="B66" s="20"/>
      <c r="C66" s="20"/>
      <c r="D66" s="20"/>
      <c r="E66" s="20"/>
      <c r="F66" s="20"/>
      <c r="G66" s="20"/>
      <c r="H66" s="20"/>
      <c r="I66" s="20"/>
      <c r="J66" s="168">
        <f t="shared" si="0"/>
        <v>77</v>
      </c>
      <c r="K66" s="173">
        <f t="shared" si="1"/>
        <v>8.7831780736873793E-4</v>
      </c>
      <c r="L66" s="20"/>
      <c r="M66" s="20"/>
      <c r="N66" s="76"/>
    </row>
    <row r="67" spans="1:14" x14ac:dyDescent="0.25">
      <c r="A67" s="75"/>
      <c r="B67" s="20"/>
      <c r="C67" s="20"/>
      <c r="D67" s="20"/>
      <c r="E67" s="20"/>
      <c r="F67" s="20"/>
      <c r="G67" s="20"/>
      <c r="H67" s="20"/>
      <c r="I67" s="20"/>
      <c r="J67" s="168">
        <f t="shared" si="0"/>
        <v>78</v>
      </c>
      <c r="K67" s="173">
        <f t="shared" si="1"/>
        <v>8.2769649219089486E-4</v>
      </c>
      <c r="L67" s="20"/>
      <c r="M67" s="20"/>
      <c r="N67" s="76"/>
    </row>
    <row r="68" spans="1:14" x14ac:dyDescent="0.25">
      <c r="A68" s="75"/>
      <c r="B68" s="20"/>
      <c r="C68" s="20"/>
      <c r="D68" s="20"/>
      <c r="E68" s="20"/>
      <c r="F68" s="20"/>
      <c r="G68" s="20"/>
      <c r="H68" s="20"/>
      <c r="I68" s="20"/>
      <c r="J68" s="168">
        <f t="shared" si="0"/>
        <v>79</v>
      </c>
      <c r="K68" s="173">
        <f t="shared" si="1"/>
        <v>7.8039921724627748E-4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F62" sqref="F62"/>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1.363E-2</v>
      </c>
      <c r="D2" s="198">
        <v>8.1899999999999994E-3</v>
      </c>
      <c r="E2" s="198">
        <v>1.2290000000000001E-2</v>
      </c>
      <c r="F2" s="198">
        <v>1.856E-2</v>
      </c>
      <c r="G2" s="198">
        <v>2.6970000000000001E-2</v>
      </c>
      <c r="H2" s="198">
        <v>4.6179999999999999E-2</v>
      </c>
      <c r="I2" s="198">
        <v>6.3149999999999998E-2</v>
      </c>
      <c r="J2" s="198">
        <v>9.2600000000000002E-2</v>
      </c>
      <c r="K2" s="198">
        <v>0.13088</v>
      </c>
      <c r="L2" s="198">
        <v>0.18665999999999999</v>
      </c>
      <c r="M2" s="198">
        <v>0.26307000000000003</v>
      </c>
      <c r="N2" s="198">
        <v>0.36294999999999999</v>
      </c>
      <c r="O2" s="198">
        <v>0.49358000000000002</v>
      </c>
      <c r="P2" s="198">
        <v>0.65127999999999997</v>
      </c>
      <c r="Q2" s="198">
        <v>0.85324999999999995</v>
      </c>
      <c r="R2" s="198">
        <v>1.0828100000000001</v>
      </c>
      <c r="S2" s="198">
        <v>1.3223400000000001</v>
      </c>
      <c r="T2" s="198">
        <v>1.5937399999999999</v>
      </c>
      <c r="U2" s="198">
        <v>1.84606</v>
      </c>
      <c r="V2" s="198">
        <v>2.0290900000000001</v>
      </c>
      <c r="W2" s="198">
        <v>2.1910799999999999</v>
      </c>
      <c r="X2" s="198">
        <v>2.2681399999999998</v>
      </c>
      <c r="Y2" s="198">
        <v>2.28572</v>
      </c>
      <c r="Z2" s="198">
        <v>2.2111299999999998</v>
      </c>
      <c r="AA2" s="198">
        <v>2.1545800000000002</v>
      </c>
      <c r="AB2" s="198">
        <v>2.02854</v>
      </c>
      <c r="AC2" s="198">
        <v>1.8861699999999999</v>
      </c>
      <c r="AD2" s="198">
        <v>1.74238</v>
      </c>
      <c r="AE2" s="198">
        <v>1.5985199999999999</v>
      </c>
      <c r="AF2" s="198">
        <v>1.4545600000000001</v>
      </c>
      <c r="AG2" s="198">
        <v>1.3168500000000001</v>
      </c>
      <c r="AH2" s="198">
        <v>1.20865</v>
      </c>
      <c r="AI2" s="198">
        <v>1.1052</v>
      </c>
      <c r="AJ2" s="198">
        <v>1.0297099999999999</v>
      </c>
      <c r="AK2" s="198">
        <v>0.94608000000000003</v>
      </c>
      <c r="AL2" s="198">
        <v>0.87321000000000004</v>
      </c>
      <c r="AM2" s="198">
        <v>0.80844000000000005</v>
      </c>
      <c r="AN2" s="198">
        <v>0.74609999999999999</v>
      </c>
      <c r="AO2" s="198">
        <v>0.70679000000000003</v>
      </c>
      <c r="AP2" s="198">
        <v>0.67462</v>
      </c>
      <c r="AQ2" s="198">
        <v>0.63612000000000002</v>
      </c>
      <c r="AR2" s="198">
        <v>0.58594000000000002</v>
      </c>
      <c r="AS2" s="198">
        <v>0.53108</v>
      </c>
      <c r="AT2" s="198">
        <v>0.48182999999999998</v>
      </c>
      <c r="AU2" s="198">
        <v>0.43656</v>
      </c>
      <c r="AV2" s="198">
        <v>0.39651999999999998</v>
      </c>
      <c r="AW2" s="198">
        <v>0.34216000000000002</v>
      </c>
      <c r="AX2" s="198">
        <v>0.28944999999999999</v>
      </c>
      <c r="AY2" s="198">
        <v>0.23860999999999999</v>
      </c>
      <c r="AZ2" s="198">
        <v>0.21565999999999999</v>
      </c>
      <c r="BA2" s="198">
        <v>0.21565999999999999</v>
      </c>
      <c r="BB2" s="198">
        <v>0.21565999999999999</v>
      </c>
      <c r="BC2" s="198">
        <v>0.21565999999999999</v>
      </c>
      <c r="BD2" s="198">
        <v>0.21565999999999999</v>
      </c>
      <c r="BE2" s="198">
        <v>0.21565999999999999</v>
      </c>
      <c r="BF2" s="198">
        <v>0.21565999999999999</v>
      </c>
      <c r="BG2" s="198">
        <v>0.21565999999999999</v>
      </c>
      <c r="BH2" s="198">
        <v>0.21565999999999999</v>
      </c>
      <c r="BI2" s="198">
        <v>0.21565999999999999</v>
      </c>
      <c r="BJ2" s="198">
        <v>0.21565999999999999</v>
      </c>
      <c r="BK2" s="198">
        <v>0.21565999999999999</v>
      </c>
      <c r="BL2" s="198">
        <v>0.21565999999999999</v>
      </c>
      <c r="BM2" s="198">
        <v>0.21565999999999999</v>
      </c>
      <c r="BN2" s="198">
        <v>0.21565999999999999</v>
      </c>
      <c r="BO2" s="198">
        <v>0.21565999999999999</v>
      </c>
      <c r="BP2" s="198">
        <v>0.21565999999999999</v>
      </c>
      <c r="BQ2" s="198">
        <v>0.21565999999999999</v>
      </c>
      <c r="BR2" s="198">
        <v>0.21565999999999999</v>
      </c>
      <c r="BS2" s="198">
        <v>0.21565999999999999</v>
      </c>
      <c r="BT2" s="198">
        <v>0.21565999999999999</v>
      </c>
      <c r="BU2" s="198">
        <v>0.21565999999999999</v>
      </c>
      <c r="BV2" s="198">
        <v>0.21565999999999999</v>
      </c>
      <c r="BW2" s="198">
        <v>0.21565999999999999</v>
      </c>
      <c r="BX2" s="198">
        <v>0.21565999999999999</v>
      </c>
      <c r="BY2" s="198">
        <v>0.21565999999999999</v>
      </c>
      <c r="BZ2" s="198">
        <v>0.21565999999999999</v>
      </c>
      <c r="CA2" s="198">
        <v>0.21565999999999999</v>
      </c>
      <c r="CB2" s="198">
        <v>0.21565999999999999</v>
      </c>
      <c r="CC2" s="198">
        <v>0.21565999999999999</v>
      </c>
      <c r="CD2" s="199">
        <v>0.21565999999999999</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239</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305</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240</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A2" sqref="A2"/>
    </sheetView>
  </sheetViews>
  <sheetFormatPr defaultRowHeight="15" x14ac:dyDescent="0.25"/>
  <cols>
    <col min="1" max="1" width="50.7109375" customWidth="1"/>
    <col min="26" max="26" width="9.140625" customWidth="1"/>
  </cols>
  <sheetData>
    <row r="1" spans="1:82" x14ac:dyDescent="0.25">
      <c r="A1" s="3" t="s">
        <v>306</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240</v>
      </c>
      <c r="B2" s="58">
        <v>100</v>
      </c>
      <c r="C2" s="142">
        <v>100</v>
      </c>
      <c r="D2" s="142">
        <v>100</v>
      </c>
      <c r="E2" s="142">
        <v>100</v>
      </c>
      <c r="F2" s="142">
        <v>100</v>
      </c>
      <c r="G2" s="142">
        <v>100</v>
      </c>
      <c r="H2" s="142">
        <v>100</v>
      </c>
      <c r="I2" s="142">
        <v>100</v>
      </c>
      <c r="J2" s="142">
        <v>100</v>
      </c>
      <c r="K2" s="142">
        <v>100</v>
      </c>
      <c r="L2" s="142">
        <v>100</v>
      </c>
      <c r="M2" s="142">
        <v>100</v>
      </c>
      <c r="N2" s="142">
        <v>100</v>
      </c>
      <c r="O2" s="142">
        <v>100</v>
      </c>
      <c r="P2" s="142">
        <v>100</v>
      </c>
      <c r="Q2" s="142">
        <v>100</v>
      </c>
      <c r="R2" s="142">
        <v>100</v>
      </c>
      <c r="S2" s="142">
        <v>100</v>
      </c>
      <c r="T2" s="142">
        <v>100</v>
      </c>
      <c r="U2" s="142">
        <v>100</v>
      </c>
      <c r="V2" s="142">
        <v>100</v>
      </c>
      <c r="W2" s="142">
        <v>100</v>
      </c>
      <c r="X2" s="142">
        <v>100</v>
      </c>
      <c r="Y2" s="142">
        <v>100</v>
      </c>
      <c r="Z2" s="142">
        <v>100</v>
      </c>
      <c r="AA2" s="142">
        <v>100</v>
      </c>
      <c r="AB2" s="142">
        <v>100</v>
      </c>
      <c r="AC2" s="142">
        <v>100</v>
      </c>
      <c r="AD2" s="142">
        <v>100</v>
      </c>
      <c r="AE2" s="142">
        <v>100</v>
      </c>
      <c r="AF2" s="142">
        <v>100</v>
      </c>
      <c r="AG2" s="142">
        <v>100</v>
      </c>
      <c r="AH2" s="142">
        <v>100</v>
      </c>
      <c r="AI2" s="142">
        <v>100</v>
      </c>
      <c r="AJ2" s="142">
        <v>100</v>
      </c>
      <c r="AK2" s="142">
        <v>100</v>
      </c>
      <c r="AL2" s="142">
        <v>100</v>
      </c>
      <c r="AM2" s="142">
        <v>100</v>
      </c>
      <c r="AN2" s="142">
        <v>100</v>
      </c>
      <c r="AO2" s="142">
        <v>100</v>
      </c>
      <c r="AP2" s="142">
        <v>100</v>
      </c>
      <c r="AQ2" s="142">
        <v>100</v>
      </c>
      <c r="AR2" s="142">
        <v>100</v>
      </c>
      <c r="AS2" s="142">
        <v>100</v>
      </c>
      <c r="AT2" s="142">
        <v>100</v>
      </c>
      <c r="AU2" s="142">
        <v>100</v>
      </c>
      <c r="AV2" s="142">
        <v>100</v>
      </c>
      <c r="AW2" s="142">
        <v>100</v>
      </c>
      <c r="AX2" s="142">
        <v>100</v>
      </c>
      <c r="AY2" s="142">
        <v>100</v>
      </c>
      <c r="AZ2" s="142">
        <v>100</v>
      </c>
      <c r="BA2" s="142">
        <v>100</v>
      </c>
      <c r="BB2" s="142">
        <v>100</v>
      </c>
      <c r="BC2" s="142">
        <v>100</v>
      </c>
      <c r="BD2" s="142">
        <v>100</v>
      </c>
      <c r="BE2" s="142">
        <v>100</v>
      </c>
      <c r="BF2" s="142">
        <v>100</v>
      </c>
      <c r="BG2" s="142">
        <v>100</v>
      </c>
      <c r="BH2" s="142">
        <v>100</v>
      </c>
      <c r="BI2" s="142">
        <v>100</v>
      </c>
      <c r="BJ2" s="142">
        <v>100</v>
      </c>
      <c r="BK2" s="142">
        <v>100</v>
      </c>
      <c r="BL2" s="142">
        <v>100</v>
      </c>
      <c r="BM2" s="142">
        <v>100</v>
      </c>
      <c r="BN2" s="142">
        <v>100</v>
      </c>
      <c r="BO2" s="142">
        <v>100</v>
      </c>
      <c r="BP2" s="142">
        <v>100</v>
      </c>
      <c r="BQ2" s="142">
        <v>100</v>
      </c>
      <c r="BR2" s="142">
        <v>100</v>
      </c>
      <c r="BS2" s="142">
        <v>100</v>
      </c>
      <c r="BT2" s="142">
        <v>100</v>
      </c>
      <c r="BU2" s="142">
        <v>100</v>
      </c>
      <c r="BV2" s="142">
        <v>100</v>
      </c>
      <c r="BW2" s="142">
        <v>100</v>
      </c>
      <c r="BX2" s="142">
        <v>100</v>
      </c>
      <c r="BY2" s="142">
        <v>100</v>
      </c>
      <c r="BZ2" s="142">
        <v>100</v>
      </c>
      <c r="CA2" s="142">
        <v>100</v>
      </c>
      <c r="CB2" s="142">
        <v>100</v>
      </c>
      <c r="CC2" s="142">
        <v>100</v>
      </c>
      <c r="CD2" s="59">
        <v>100</v>
      </c>
    </row>
    <row r="3" spans="1:82" x14ac:dyDescent="0.25">
      <c r="A3" s="62" t="s">
        <v>239</v>
      </c>
      <c r="B3" s="60">
        <v>100</v>
      </c>
      <c r="C3" s="64">
        <v>100</v>
      </c>
      <c r="D3" s="64">
        <v>100</v>
      </c>
      <c r="E3" s="64">
        <v>100</v>
      </c>
      <c r="F3" s="64">
        <v>100</v>
      </c>
      <c r="G3" s="64">
        <v>100</v>
      </c>
      <c r="H3" s="64">
        <v>100</v>
      </c>
      <c r="I3" s="64">
        <v>100</v>
      </c>
      <c r="J3" s="64">
        <v>100</v>
      </c>
      <c r="K3" s="64">
        <v>100</v>
      </c>
      <c r="L3" s="64">
        <v>100</v>
      </c>
      <c r="M3" s="64">
        <v>100</v>
      </c>
      <c r="N3" s="64">
        <v>100</v>
      </c>
      <c r="O3" s="64">
        <v>100</v>
      </c>
      <c r="P3" s="64">
        <v>100</v>
      </c>
      <c r="Q3" s="64">
        <v>100</v>
      </c>
      <c r="R3" s="64">
        <v>100</v>
      </c>
      <c r="S3" s="64">
        <v>100</v>
      </c>
      <c r="T3" s="64">
        <v>100</v>
      </c>
      <c r="U3" s="64">
        <v>100</v>
      </c>
      <c r="V3" s="64">
        <v>100</v>
      </c>
      <c r="W3" s="64">
        <v>100</v>
      </c>
      <c r="X3" s="64">
        <v>100</v>
      </c>
      <c r="Y3" s="64">
        <v>100</v>
      </c>
      <c r="Z3" s="64">
        <v>100</v>
      </c>
      <c r="AA3" s="64">
        <v>100</v>
      </c>
      <c r="AB3" s="64">
        <v>100</v>
      </c>
      <c r="AC3" s="64">
        <v>100</v>
      </c>
      <c r="AD3" s="64">
        <v>100</v>
      </c>
      <c r="AE3" s="64">
        <v>100</v>
      </c>
      <c r="AF3" s="64">
        <v>100</v>
      </c>
      <c r="AG3" s="64">
        <v>100</v>
      </c>
      <c r="AH3" s="64">
        <v>100</v>
      </c>
      <c r="AI3" s="64">
        <v>100</v>
      </c>
      <c r="AJ3" s="64">
        <v>100</v>
      </c>
      <c r="AK3" s="64">
        <v>100</v>
      </c>
      <c r="AL3" s="64">
        <v>100</v>
      </c>
      <c r="AM3" s="64">
        <v>100</v>
      </c>
      <c r="AN3" s="64">
        <v>100</v>
      </c>
      <c r="AO3" s="64">
        <v>100</v>
      </c>
      <c r="AP3" s="64">
        <v>100</v>
      </c>
      <c r="AQ3" s="64">
        <v>100</v>
      </c>
      <c r="AR3" s="64">
        <v>100</v>
      </c>
      <c r="AS3" s="64">
        <v>100</v>
      </c>
      <c r="AT3" s="64">
        <v>100</v>
      </c>
      <c r="AU3" s="64">
        <v>100</v>
      </c>
      <c r="AV3" s="64">
        <v>100</v>
      </c>
      <c r="AW3" s="64">
        <v>100</v>
      </c>
      <c r="AX3" s="64">
        <v>100</v>
      </c>
      <c r="AY3" s="64">
        <v>100</v>
      </c>
      <c r="AZ3" s="64">
        <v>100</v>
      </c>
      <c r="BA3" s="64">
        <v>100</v>
      </c>
      <c r="BB3" s="64">
        <v>100</v>
      </c>
      <c r="BC3" s="64">
        <v>100</v>
      </c>
      <c r="BD3" s="64">
        <v>100</v>
      </c>
      <c r="BE3" s="64">
        <v>100</v>
      </c>
      <c r="BF3" s="64">
        <v>100</v>
      </c>
      <c r="BG3" s="64">
        <v>100</v>
      </c>
      <c r="BH3" s="64">
        <v>100</v>
      </c>
      <c r="BI3" s="64">
        <v>100</v>
      </c>
      <c r="BJ3" s="64">
        <v>100</v>
      </c>
      <c r="BK3" s="64">
        <v>100</v>
      </c>
      <c r="BL3" s="64">
        <v>100</v>
      </c>
      <c r="BM3" s="64">
        <v>100</v>
      </c>
      <c r="BN3" s="64">
        <v>100</v>
      </c>
      <c r="BO3" s="64">
        <v>100</v>
      </c>
      <c r="BP3" s="64">
        <v>100</v>
      </c>
      <c r="BQ3" s="64">
        <v>100</v>
      </c>
      <c r="BR3" s="64">
        <v>100</v>
      </c>
      <c r="BS3" s="64">
        <v>100</v>
      </c>
      <c r="BT3" s="64">
        <v>100</v>
      </c>
      <c r="BU3" s="64">
        <v>100</v>
      </c>
      <c r="BV3" s="64">
        <v>100</v>
      </c>
      <c r="BW3" s="64">
        <v>100</v>
      </c>
      <c r="BX3" s="64">
        <v>100</v>
      </c>
      <c r="BY3" s="64">
        <v>100</v>
      </c>
      <c r="BZ3" s="64">
        <v>100</v>
      </c>
      <c r="CA3" s="64">
        <v>100</v>
      </c>
      <c r="CB3" s="64">
        <v>100</v>
      </c>
      <c r="CC3" s="64">
        <v>100</v>
      </c>
      <c r="CD3" s="61">
        <v>100</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307</v>
      </c>
      <c r="B5" s="57" t="s">
        <v>240</v>
      </c>
      <c r="C5" s="57" t="s">
        <v>239</v>
      </c>
      <c r="D5" s="265" t="s">
        <v>142</v>
      </c>
      <c r="E5" s="265"/>
      <c r="F5" s="265"/>
      <c r="G5" s="265"/>
      <c r="H5" s="265"/>
      <c r="I5" s="265"/>
      <c r="J5" s="265"/>
      <c r="K5" s="265"/>
      <c r="L5" s="20"/>
      <c r="M5" s="20"/>
      <c r="N5" s="20"/>
      <c r="O5" s="20"/>
      <c r="P5" s="20"/>
      <c r="Q5" s="20"/>
      <c r="R5" s="20"/>
      <c r="S5" s="20"/>
      <c r="T5" s="20"/>
      <c r="U5" s="20"/>
      <c r="V5" s="290" t="s">
        <v>63</v>
      </c>
      <c r="W5" s="291"/>
      <c r="X5" s="291"/>
      <c r="Y5" s="291"/>
      <c r="Z5" s="292"/>
      <c r="AA5" s="20"/>
      <c r="AB5" s="290" t="s">
        <v>163</v>
      </c>
      <c r="AC5" s="291"/>
      <c r="AD5" s="292"/>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235</v>
      </c>
      <c r="B6" s="134">
        <v>27.16</v>
      </c>
      <c r="C6" s="132">
        <v>29.16</v>
      </c>
      <c r="D6" s="293" t="s">
        <v>308</v>
      </c>
      <c r="E6" s="293"/>
      <c r="F6" s="293"/>
      <c r="G6" s="293"/>
      <c r="H6" s="293"/>
      <c r="I6" s="293"/>
      <c r="J6" s="293"/>
      <c r="K6" s="294"/>
      <c r="L6" s="20"/>
      <c r="M6" s="20"/>
      <c r="N6" s="20"/>
      <c r="O6" s="20"/>
      <c r="P6" s="20"/>
      <c r="Q6" s="20"/>
      <c r="R6" s="20"/>
      <c r="S6" s="20"/>
      <c r="T6" s="20"/>
      <c r="U6" s="20"/>
      <c r="V6" s="297" t="s">
        <v>162</v>
      </c>
      <c r="W6" s="298"/>
      <c r="X6" s="299"/>
      <c r="Y6" s="297" t="s">
        <v>164</v>
      </c>
      <c r="Z6" s="300"/>
      <c r="AA6" s="20"/>
      <c r="AB6" s="116" t="s">
        <v>143</v>
      </c>
      <c r="AC6" s="138" t="s">
        <v>240</v>
      </c>
      <c r="AD6" s="138" t="s">
        <v>239</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6.83</v>
      </c>
      <c r="C7" s="133">
        <v>6.54</v>
      </c>
      <c r="D7" s="295"/>
      <c r="E7" s="295"/>
      <c r="F7" s="295"/>
      <c r="G7" s="295"/>
      <c r="H7" s="295"/>
      <c r="I7" s="295"/>
      <c r="J7" s="295"/>
      <c r="K7" s="296"/>
      <c r="L7" s="20"/>
      <c r="M7" s="20"/>
      <c r="N7" s="20"/>
      <c r="O7" s="20"/>
      <c r="P7" s="20"/>
      <c r="Q7" s="20"/>
      <c r="R7" s="20"/>
      <c r="S7" s="20"/>
      <c r="T7" s="20"/>
      <c r="U7" s="20"/>
      <c r="V7" s="107" t="s">
        <v>90</v>
      </c>
      <c r="W7" s="108" t="s">
        <v>240</v>
      </c>
      <c r="X7" s="109" t="s">
        <v>239</v>
      </c>
      <c r="Y7" s="108" t="s">
        <v>161</v>
      </c>
      <c r="Z7" s="109" t="s">
        <v>165</v>
      </c>
      <c r="AA7" s="20"/>
      <c r="AB7" s="137" t="s">
        <v>236</v>
      </c>
      <c r="AC7" s="139">
        <f>(B6-15)/(80-15)*B7</f>
        <v>1.2777353846153847</v>
      </c>
      <c r="AD7" s="140">
        <f>(C6-15)/(80-15)*C7</f>
        <v>1.4247138461538462</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3.7134425657824315E-2</v>
      </c>
      <c r="X8" s="110">
        <f>_xlfn.BETA.DIST(($V8+1-15)/(80-15),AD$7,AD$8,TRUE)-_xlfn.BETA.DIST(($V8-15)/(80-15),AD$7,AD$8,TRUE)</f>
        <v>2.1569924904550623E-2</v>
      </c>
      <c r="Y8" s="24">
        <f>AC11</f>
        <v>-10</v>
      </c>
      <c r="Z8" s="110">
        <f>1/(1+POWER((Y8-$AC$11+1)/$AC$16,-$AC$15))</f>
        <v>4.1947259132630124E-7</v>
      </c>
      <c r="AA8" s="77"/>
      <c r="AB8" s="137" t="s">
        <v>237</v>
      </c>
      <c r="AC8" s="141">
        <f>(1-(B6-15)/(80-15))*B7</f>
        <v>5.5522646153846154</v>
      </c>
      <c r="AD8" s="136">
        <f>(1-(C6-15)/(80-15))*C7</f>
        <v>5.1152861538461538</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309</v>
      </c>
      <c r="B9" s="160" t="s">
        <v>240</v>
      </c>
      <c r="C9" s="160" t="s">
        <v>239</v>
      </c>
      <c r="D9" s="275" t="s">
        <v>142</v>
      </c>
      <c r="E9" s="275"/>
      <c r="F9" s="275"/>
      <c r="G9" s="275"/>
      <c r="H9" s="275"/>
      <c r="I9" s="275"/>
      <c r="J9" s="275"/>
      <c r="K9" s="275"/>
      <c r="L9" s="20"/>
      <c r="M9" s="20"/>
      <c r="N9" s="20"/>
      <c r="O9" s="20"/>
      <c r="P9" s="20"/>
      <c r="Q9" s="20"/>
      <c r="R9" s="20"/>
      <c r="S9" s="20"/>
      <c r="T9" s="20"/>
      <c r="U9" s="20"/>
      <c r="V9" s="65">
        <f>V8+1</f>
        <v>16</v>
      </c>
      <c r="W9" s="66">
        <f t="shared" ref="W9:X72" si="0">_xlfn.BETA.DIST(($V9+1-15)/(80-15),AC$7,AC$8,TRUE)-_xlfn.BETA.DIST(($V9-15)/(80-15),AC$7,AC$8,TRUE)</f>
        <v>4.9426651070355175E-2</v>
      </c>
      <c r="X9" s="110">
        <f t="shared" si="0"/>
        <v>3.4212589894110176E-2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276" t="s">
        <v>310</v>
      </c>
      <c r="E10" s="277"/>
      <c r="F10" s="277"/>
      <c r="G10" s="277"/>
      <c r="H10" s="277"/>
      <c r="I10" s="277"/>
      <c r="J10" s="277"/>
      <c r="K10" s="278"/>
      <c r="L10" s="20"/>
      <c r="M10" s="20"/>
      <c r="N10" s="20"/>
      <c r="O10" s="20"/>
      <c r="P10" s="20"/>
      <c r="Q10" s="20"/>
      <c r="R10" s="20"/>
      <c r="S10" s="20"/>
      <c r="T10" s="20"/>
      <c r="U10" s="20"/>
      <c r="V10" s="65">
        <f t="shared" ref="V10:V72" si="2">V9+1</f>
        <v>17</v>
      </c>
      <c r="W10" s="66">
        <f t="shared" si="0"/>
        <v>5.3145366144888642E-2</v>
      </c>
      <c r="X10" s="110">
        <f t="shared" si="0"/>
        <v>3.9958602057725438E-2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279"/>
      <c r="E11" s="279"/>
      <c r="F11" s="279"/>
      <c r="G11" s="279"/>
      <c r="H11" s="279"/>
      <c r="I11" s="279"/>
      <c r="J11" s="279"/>
      <c r="K11" s="280"/>
      <c r="L11" s="20"/>
      <c r="M11" s="20"/>
      <c r="N11" s="20"/>
      <c r="O11" s="20"/>
      <c r="P11" s="20"/>
      <c r="Q11" s="20"/>
      <c r="R11" s="20"/>
      <c r="S11" s="20"/>
      <c r="T11" s="20"/>
      <c r="U11" s="20"/>
      <c r="V11" s="65">
        <f t="shared" si="2"/>
        <v>18</v>
      </c>
      <c r="W11" s="66">
        <f t="shared" si="0"/>
        <v>5.4266901689551866E-2</v>
      </c>
      <c r="X11" s="110">
        <f t="shared" si="0"/>
        <v>4.3182855139644358E-2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279"/>
      <c r="E12" s="279"/>
      <c r="F12" s="279"/>
      <c r="G12" s="279"/>
      <c r="H12" s="279"/>
      <c r="I12" s="279"/>
      <c r="J12" s="279"/>
      <c r="K12" s="280"/>
      <c r="L12" s="20"/>
      <c r="M12" s="20"/>
      <c r="N12" s="20"/>
      <c r="O12" s="20"/>
      <c r="P12" s="20"/>
      <c r="Q12" s="20"/>
      <c r="R12" s="20"/>
      <c r="S12" s="20"/>
      <c r="T12" s="20"/>
      <c r="U12" s="20"/>
      <c r="V12" s="65">
        <f t="shared" si="2"/>
        <v>19</v>
      </c>
      <c r="W12" s="66">
        <f t="shared" si="0"/>
        <v>5.4026007975475021E-2</v>
      </c>
      <c r="X12" s="110">
        <f t="shared" si="0"/>
        <v>4.4933931894728246E-2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311</v>
      </c>
      <c r="B13" s="227">
        <v>0.8</v>
      </c>
      <c r="C13" s="228">
        <v>0.8</v>
      </c>
      <c r="D13" s="279"/>
      <c r="E13" s="279"/>
      <c r="F13" s="279"/>
      <c r="G13" s="279"/>
      <c r="H13" s="279"/>
      <c r="I13" s="279"/>
      <c r="J13" s="279"/>
      <c r="K13" s="280"/>
      <c r="L13" s="20"/>
      <c r="M13" s="20"/>
      <c r="N13" s="20"/>
      <c r="O13" s="20"/>
      <c r="P13" s="20"/>
      <c r="Q13" s="20"/>
      <c r="R13" s="20"/>
      <c r="S13" s="20"/>
      <c r="T13" s="20"/>
      <c r="U13" s="20"/>
      <c r="V13" s="65">
        <f t="shared" si="2"/>
        <v>20</v>
      </c>
      <c r="W13" s="66">
        <f t="shared" si="0"/>
        <v>5.2959892936439656E-2</v>
      </c>
      <c r="X13" s="110">
        <f t="shared" si="0"/>
        <v>4.5699777550364945E-2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312</v>
      </c>
      <c r="B14" s="227">
        <v>100</v>
      </c>
      <c r="C14" s="228">
        <v>8</v>
      </c>
      <c r="D14" s="279"/>
      <c r="E14" s="279"/>
      <c r="F14" s="279"/>
      <c r="G14" s="279"/>
      <c r="H14" s="279"/>
      <c r="I14" s="279"/>
      <c r="J14" s="279"/>
      <c r="K14" s="280"/>
      <c r="L14" s="20"/>
      <c r="M14" s="20"/>
      <c r="N14" s="20"/>
      <c r="O14" s="20"/>
      <c r="P14" s="20"/>
      <c r="Q14" s="20"/>
      <c r="R14" s="20"/>
      <c r="S14" s="20"/>
      <c r="T14" s="20"/>
      <c r="U14" s="20"/>
      <c r="V14" s="65">
        <f t="shared" si="2"/>
        <v>21</v>
      </c>
      <c r="W14" s="66">
        <f t="shared" si="0"/>
        <v>5.1362237445924497E-2</v>
      </c>
      <c r="X14" s="110">
        <f t="shared" si="0"/>
        <v>4.5762028551454309E-2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248"/>
      <c r="C15" s="228">
        <v>1</v>
      </c>
      <c r="D15" s="279"/>
      <c r="E15" s="279"/>
      <c r="F15" s="279"/>
      <c r="G15" s="279"/>
      <c r="H15" s="279"/>
      <c r="I15" s="279"/>
      <c r="J15" s="279"/>
      <c r="K15" s="280"/>
      <c r="L15" s="20"/>
      <c r="M15" s="20"/>
      <c r="N15" s="20"/>
      <c r="O15" s="20"/>
      <c r="P15" s="20"/>
      <c r="Q15" s="20"/>
      <c r="R15" s="20"/>
      <c r="S15" s="20"/>
      <c r="T15" s="20"/>
      <c r="U15" s="20"/>
      <c r="V15" s="65">
        <f t="shared" si="2"/>
        <v>22</v>
      </c>
      <c r="W15" s="66">
        <f t="shared" si="0"/>
        <v>4.9414666130396023E-2</v>
      </c>
      <c r="X15" s="110">
        <f t="shared" si="0"/>
        <v>4.5303650968168074E-2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249"/>
      <c r="D16" s="281"/>
      <c r="E16" s="281"/>
      <c r="F16" s="281"/>
      <c r="G16" s="281"/>
      <c r="H16" s="281"/>
      <c r="I16" s="281"/>
      <c r="J16" s="281"/>
      <c r="K16" s="282"/>
      <c r="L16" s="20"/>
      <c r="M16" s="20"/>
      <c r="N16" s="20"/>
      <c r="O16" s="20"/>
      <c r="P16" s="20"/>
      <c r="Q16" s="20"/>
      <c r="R16" s="20"/>
      <c r="S16" s="20"/>
      <c r="T16" s="20"/>
      <c r="U16" s="20"/>
      <c r="V16" s="65">
        <f t="shared" si="2"/>
        <v>23</v>
      </c>
      <c r="W16" s="66">
        <f t="shared" si="0"/>
        <v>4.7238460137981941E-2</v>
      </c>
      <c r="X16" s="110">
        <f t="shared" si="0"/>
        <v>4.4452746212707117E-2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29"/>
      <c r="B17" s="230"/>
      <c r="C17" s="230"/>
      <c r="D17" s="230"/>
      <c r="E17" s="230"/>
      <c r="F17" s="230"/>
      <c r="G17" s="230"/>
      <c r="H17" s="230"/>
      <c r="I17" s="230"/>
      <c r="J17" s="230"/>
      <c r="K17" s="230"/>
      <c r="L17" s="20"/>
      <c r="M17" s="20"/>
      <c r="N17" s="20"/>
      <c r="O17" s="20"/>
      <c r="P17" s="20"/>
      <c r="Q17" s="20"/>
      <c r="R17" s="20"/>
      <c r="S17" s="20"/>
      <c r="T17" s="20"/>
      <c r="U17" s="20"/>
      <c r="V17" s="65">
        <f t="shared" si="2"/>
        <v>24</v>
      </c>
      <c r="W17" s="66">
        <f>_xlfn.BETA.DIST(($V17+1-15)/(80-15),AC$7,AC$8,TRUE)-_xlfn.BETA.DIST(($V17-15)/(80-15),AC$7,AC$8,TRUE)</f>
        <v>4.4918847197083667E-2</v>
      </c>
      <c r="X17" s="110">
        <f t="shared" si="0"/>
        <v>4.3303692623844536E-2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283" t="s">
        <v>142</v>
      </c>
      <c r="D18" s="284"/>
      <c r="E18" s="284"/>
      <c r="F18" s="284"/>
      <c r="G18" s="284"/>
      <c r="H18" s="284"/>
      <c r="I18" s="284"/>
      <c r="J18" s="284"/>
      <c r="K18" s="285"/>
      <c r="L18" s="20"/>
      <c r="M18" s="20"/>
      <c r="N18" s="20"/>
      <c r="O18" s="20"/>
      <c r="P18" s="20"/>
      <c r="Q18" s="20"/>
      <c r="R18" s="20"/>
      <c r="S18" s="20"/>
      <c r="T18" s="20"/>
      <c r="U18" s="20"/>
      <c r="V18" s="65">
        <f t="shared" si="2"/>
        <v>25</v>
      </c>
      <c r="W18" s="66">
        <f t="shared" si="0"/>
        <v>4.2517855494484336E-2</v>
      </c>
      <c r="X18" s="110">
        <f t="shared" si="0"/>
        <v>4.1928591057752651E-2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1">
        <v>6.1</v>
      </c>
      <c r="C19" s="286" t="s">
        <v>172</v>
      </c>
      <c r="D19" s="286"/>
      <c r="E19" s="286"/>
      <c r="F19" s="286"/>
      <c r="G19" s="286"/>
      <c r="H19" s="286"/>
      <c r="I19" s="286"/>
      <c r="J19" s="286"/>
      <c r="K19" s="286"/>
      <c r="L19" s="20"/>
      <c r="M19" s="20"/>
      <c r="N19" s="20"/>
      <c r="O19" s="20"/>
      <c r="P19" s="20"/>
      <c r="Q19" s="20"/>
      <c r="R19" s="20"/>
      <c r="S19" s="20"/>
      <c r="T19" s="20"/>
      <c r="U19" s="20"/>
      <c r="V19" s="65">
        <f t="shared" si="2"/>
        <v>26</v>
      </c>
      <c r="W19" s="66">
        <f t="shared" si="0"/>
        <v>4.0081731671745446E-2</v>
      </c>
      <c r="X19" s="110">
        <f t="shared" si="0"/>
        <v>4.0384002234836902E-2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2" t="s">
        <v>178</v>
      </c>
      <c r="B20" s="233">
        <v>33.9</v>
      </c>
      <c r="C20" s="286"/>
      <c r="D20" s="286"/>
      <c r="E20" s="286"/>
      <c r="F20" s="286"/>
      <c r="G20" s="286"/>
      <c r="H20" s="286"/>
      <c r="I20" s="286"/>
      <c r="J20" s="286"/>
      <c r="K20" s="286"/>
      <c r="L20" s="20"/>
      <c r="M20" s="20"/>
      <c r="N20" s="20"/>
      <c r="O20" s="20"/>
      <c r="P20" s="20"/>
      <c r="Q20" s="20"/>
      <c r="R20" s="20"/>
      <c r="S20" s="20"/>
      <c r="T20" s="20"/>
      <c r="U20" s="20"/>
      <c r="V20" s="65">
        <f>V19+1</f>
        <v>27</v>
      </c>
      <c r="W20" s="66">
        <f t="shared" si="0"/>
        <v>3.7645515256656159E-2</v>
      </c>
      <c r="X20" s="110">
        <f t="shared" si="0"/>
        <v>3.871517529874241E-2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4">
        <v>16</v>
      </c>
      <c r="C21" s="287" t="s">
        <v>176</v>
      </c>
      <c r="D21" s="288"/>
      <c r="E21" s="288"/>
      <c r="F21" s="288"/>
      <c r="G21" s="288"/>
      <c r="H21" s="288"/>
      <c r="I21" s="288"/>
      <c r="J21" s="288"/>
      <c r="K21" s="289"/>
      <c r="L21" s="20"/>
      <c r="M21" s="20"/>
      <c r="N21" s="20"/>
      <c r="O21" s="20"/>
      <c r="P21" s="20"/>
      <c r="Q21" s="20"/>
      <c r="R21" s="20"/>
      <c r="S21" s="20"/>
      <c r="T21" s="20"/>
      <c r="U21" s="20"/>
      <c r="V21" s="65">
        <f t="shared" si="2"/>
        <v>28</v>
      </c>
      <c r="W21" s="66">
        <f t="shared" si="0"/>
        <v>3.5236011826432212E-2</v>
      </c>
      <c r="X21" s="110">
        <f t="shared" si="0"/>
        <v>3.695884046937925E-2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29"/>
      <c r="B22" s="230"/>
      <c r="C22" s="230"/>
      <c r="D22" s="230"/>
      <c r="E22" s="230"/>
      <c r="F22" s="230"/>
      <c r="G22" s="230"/>
      <c r="H22" s="230"/>
      <c r="I22" s="230"/>
      <c r="J22" s="230"/>
      <c r="K22" s="230"/>
      <c r="L22" s="20"/>
      <c r="M22" s="20"/>
      <c r="N22" s="20"/>
      <c r="O22" s="20"/>
      <c r="P22" s="20"/>
      <c r="Q22" s="20"/>
      <c r="R22" s="20"/>
      <c r="S22" s="20"/>
      <c r="T22" s="20"/>
      <c r="U22" s="20"/>
      <c r="V22" s="65">
        <f t="shared" si="2"/>
        <v>29</v>
      </c>
      <c r="W22" s="66">
        <f t="shared" si="0"/>
        <v>3.2873809935800358E-2</v>
      </c>
      <c r="X22" s="110">
        <f t="shared" si="0"/>
        <v>3.514513165641342E-2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5" t="s">
        <v>240</v>
      </c>
      <c r="C23" s="235" t="s">
        <v>239</v>
      </c>
      <c r="D23" s="275" t="s">
        <v>142</v>
      </c>
      <c r="E23" s="275"/>
      <c r="F23" s="275"/>
      <c r="G23" s="275"/>
      <c r="H23" s="275"/>
      <c r="I23" s="275"/>
      <c r="J23" s="275"/>
      <c r="K23" s="275"/>
      <c r="L23" s="20"/>
      <c r="M23" s="20"/>
      <c r="N23" s="20"/>
      <c r="O23" s="20"/>
      <c r="P23" s="20"/>
      <c r="Q23" s="20"/>
      <c r="R23" s="20"/>
      <c r="S23" s="20"/>
      <c r="T23" s="20"/>
      <c r="U23" s="20"/>
      <c r="V23" s="65">
        <f t="shared" si="2"/>
        <v>30</v>
      </c>
      <c r="W23" s="66">
        <f t="shared" si="0"/>
        <v>3.0574698916463028E-2</v>
      </c>
      <c r="X23" s="110">
        <f t="shared" si="0"/>
        <v>3.329895674658645E-2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6">
        <v>50</v>
      </c>
      <c r="C24" s="237">
        <v>50</v>
      </c>
      <c r="D24" s="301" t="s">
        <v>313</v>
      </c>
      <c r="E24" s="277"/>
      <c r="F24" s="277"/>
      <c r="G24" s="277"/>
      <c r="H24" s="277"/>
      <c r="I24" s="277"/>
      <c r="J24" s="277"/>
      <c r="K24" s="278"/>
      <c r="L24" s="20"/>
      <c r="M24" s="20"/>
      <c r="N24" s="20"/>
      <c r="O24" s="20"/>
      <c r="P24" s="20"/>
      <c r="Q24" s="20"/>
      <c r="R24" s="20"/>
      <c r="S24" s="20"/>
      <c r="T24" s="20"/>
      <c r="U24" s="20"/>
      <c r="V24" s="65">
        <f t="shared" si="2"/>
        <v>31</v>
      </c>
      <c r="W24" s="66">
        <f t="shared" si="0"/>
        <v>2.8350695938022419E-2</v>
      </c>
      <c r="X24" s="110">
        <f t="shared" si="0"/>
        <v>3.1441003347244312E-2</v>
      </c>
      <c r="Y24" s="24">
        <f t="shared" si="3"/>
        <v>6</v>
      </c>
      <c r="Z24" s="110">
        <f t="shared" si="1"/>
        <v>7.7817975275985662E-2</v>
      </c>
      <c r="AA24" s="20"/>
      <c r="AB24" s="272" t="s">
        <v>166</v>
      </c>
      <c r="AC24" s="273"/>
      <c r="AD24" s="273"/>
      <c r="AE24" s="273"/>
      <c r="AF24" s="273"/>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38">
        <v>95</v>
      </c>
      <c r="C25" s="239">
        <v>95</v>
      </c>
      <c r="D25" s="302"/>
      <c r="E25" s="279"/>
      <c r="F25" s="279"/>
      <c r="G25" s="279"/>
      <c r="H25" s="279"/>
      <c r="I25" s="279"/>
      <c r="J25" s="279"/>
      <c r="K25" s="280"/>
      <c r="L25" s="20"/>
      <c r="M25" s="20"/>
      <c r="N25" s="20"/>
      <c r="O25" s="20"/>
      <c r="P25" s="20"/>
      <c r="Q25" s="20"/>
      <c r="R25" s="20"/>
      <c r="S25" s="20"/>
      <c r="T25" s="20"/>
      <c r="U25" s="20"/>
      <c r="V25" s="65">
        <f t="shared" si="2"/>
        <v>32</v>
      </c>
      <c r="W25" s="66">
        <f t="shared" si="0"/>
        <v>2.6210809416000402E-2</v>
      </c>
      <c r="X25" s="110">
        <f t="shared" si="0"/>
        <v>2.9588495849056207E-2</v>
      </c>
      <c r="Y25" s="24">
        <f t="shared" si="3"/>
        <v>7</v>
      </c>
      <c r="Z25" s="110">
        <f t="shared" si="1"/>
        <v>6.6968973547643529E-2</v>
      </c>
      <c r="AA25" s="20"/>
      <c r="AB25" s="274"/>
      <c r="AC25" s="274"/>
      <c r="AD25" s="274"/>
      <c r="AE25" s="274"/>
      <c r="AF25" s="274"/>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38">
        <v>50</v>
      </c>
      <c r="C26" s="239">
        <v>50</v>
      </c>
      <c r="D26" s="302"/>
      <c r="E26" s="279"/>
      <c r="F26" s="279"/>
      <c r="G26" s="279"/>
      <c r="H26" s="279"/>
      <c r="I26" s="279"/>
      <c r="J26" s="279"/>
      <c r="K26" s="280"/>
      <c r="L26" s="20"/>
      <c r="M26" s="20"/>
      <c r="N26" s="20"/>
      <c r="O26" s="20"/>
      <c r="P26" s="20"/>
      <c r="Q26" s="20"/>
      <c r="R26" s="20"/>
      <c r="S26" s="20"/>
      <c r="T26" s="20"/>
      <c r="U26" s="20"/>
      <c r="V26" s="65">
        <f t="shared" si="2"/>
        <v>33</v>
      </c>
      <c r="W26" s="66">
        <f t="shared" si="0"/>
        <v>2.4161619230192444E-2</v>
      </c>
      <c r="X26" s="110">
        <f t="shared" si="0"/>
        <v>2.7755777959267203E-2</v>
      </c>
      <c r="Y26" s="24">
        <f t="shared" si="3"/>
        <v>8</v>
      </c>
      <c r="Z26" s="110">
        <f t="shared" si="1"/>
        <v>5.5821698361079086E-2</v>
      </c>
      <c r="AA26" s="77"/>
      <c r="AB26" s="274"/>
      <c r="AC26" s="274"/>
      <c r="AD26" s="274"/>
      <c r="AE26" s="274"/>
      <c r="AF26" s="274"/>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311</v>
      </c>
      <c r="B27" s="238">
        <v>80</v>
      </c>
      <c r="C27" s="239">
        <v>80</v>
      </c>
      <c r="D27" s="302"/>
      <c r="E27" s="279"/>
      <c r="F27" s="279"/>
      <c r="G27" s="279"/>
      <c r="H27" s="279"/>
      <c r="I27" s="279"/>
      <c r="J27" s="279"/>
      <c r="K27" s="280"/>
      <c r="L27" s="20"/>
      <c r="M27" s="20"/>
      <c r="N27" s="20"/>
      <c r="O27" s="20"/>
      <c r="P27" s="20"/>
      <c r="Q27" s="20"/>
      <c r="R27" s="20"/>
      <c r="S27" s="20"/>
      <c r="T27" s="20"/>
      <c r="U27" s="20"/>
      <c r="V27" s="65">
        <f t="shared" si="2"/>
        <v>34</v>
      </c>
      <c r="W27" s="66">
        <f t="shared" si="0"/>
        <v>2.2207726371146874E-2</v>
      </c>
      <c r="X27" s="110">
        <f t="shared" si="0"/>
        <v>2.595476968171273E-2</v>
      </c>
      <c r="Y27" s="24">
        <f t="shared" si="3"/>
        <v>9</v>
      </c>
      <c r="Z27" s="110">
        <f t="shared" si="1"/>
        <v>4.5503132116568867E-2</v>
      </c>
      <c r="AA27" s="77"/>
      <c r="AB27" s="274"/>
      <c r="AC27" s="274"/>
      <c r="AD27" s="274"/>
      <c r="AE27" s="274"/>
      <c r="AF27" s="274"/>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312</v>
      </c>
      <c r="B28" s="238">
        <v>80</v>
      </c>
      <c r="C28" s="239">
        <v>80</v>
      </c>
      <c r="D28" s="302"/>
      <c r="E28" s="279"/>
      <c r="F28" s="279"/>
      <c r="G28" s="279"/>
      <c r="H28" s="279"/>
      <c r="I28" s="279"/>
      <c r="J28" s="279"/>
      <c r="K28" s="280"/>
      <c r="L28" s="20"/>
      <c r="M28" s="20"/>
      <c r="N28" s="20"/>
      <c r="O28" s="20"/>
      <c r="P28" s="20"/>
      <c r="Q28" s="20"/>
      <c r="R28" s="20"/>
      <c r="S28" s="20"/>
      <c r="T28" s="20"/>
      <c r="U28" s="20"/>
      <c r="V28" s="65">
        <f t="shared" si="2"/>
        <v>35</v>
      </c>
      <c r="W28" s="66">
        <f t="shared" si="0"/>
        <v>2.0352107406365616E-2</v>
      </c>
      <c r="X28" s="110">
        <f t="shared" si="0"/>
        <v>2.4195331993210112E-2</v>
      </c>
      <c r="Y28" s="24">
        <f t="shared" si="3"/>
        <v>10</v>
      </c>
      <c r="Z28" s="110">
        <f t="shared" si="1"/>
        <v>3.6556579044145332E-2</v>
      </c>
      <c r="AA28" s="77"/>
      <c r="AB28" s="274"/>
      <c r="AC28" s="274"/>
      <c r="AD28" s="274"/>
      <c r="AE28" s="274"/>
      <c r="AF28" s="274"/>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2" t="s">
        <v>81</v>
      </c>
      <c r="B29" s="250"/>
      <c r="C29" s="239">
        <v>50</v>
      </c>
      <c r="D29" s="302"/>
      <c r="E29" s="279"/>
      <c r="F29" s="279"/>
      <c r="G29" s="279"/>
      <c r="H29" s="279"/>
      <c r="I29" s="279"/>
      <c r="J29" s="279"/>
      <c r="K29" s="280"/>
      <c r="L29" s="20"/>
      <c r="M29" s="20"/>
      <c r="N29" s="20"/>
      <c r="O29" s="20"/>
      <c r="P29" s="20"/>
      <c r="Q29" s="20"/>
      <c r="R29" s="20"/>
      <c r="S29" s="20"/>
      <c r="T29" s="20"/>
      <c r="U29" s="20"/>
      <c r="V29" s="65">
        <f t="shared" si="2"/>
        <v>36</v>
      </c>
      <c r="W29" s="66">
        <f t="shared" si="0"/>
        <v>1.8596398168539197E-2</v>
      </c>
      <c r="X29" s="110">
        <f t="shared" si="0"/>
        <v>2.2485562341656884E-2</v>
      </c>
      <c r="Y29" s="24">
        <f t="shared" si="3"/>
        <v>11</v>
      </c>
      <c r="Z29" s="110">
        <f t="shared" si="1"/>
        <v>2.9119143898289623E-2</v>
      </c>
      <c r="AA29" s="77"/>
      <c r="AB29" s="274"/>
      <c r="AC29" s="274"/>
      <c r="AD29" s="274"/>
      <c r="AE29" s="274"/>
      <c r="AF29" s="274"/>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2" t="s">
        <v>138</v>
      </c>
      <c r="B30" s="240">
        <v>40</v>
      </c>
      <c r="C30" s="250"/>
      <c r="D30" s="303"/>
      <c r="E30" s="281"/>
      <c r="F30" s="281"/>
      <c r="G30" s="281"/>
      <c r="H30" s="281"/>
      <c r="I30" s="281"/>
      <c r="J30" s="281"/>
      <c r="K30" s="282"/>
      <c r="L30" s="20"/>
      <c r="M30" s="20"/>
      <c r="N30" s="20"/>
      <c r="O30" s="20"/>
      <c r="P30" s="20"/>
      <c r="Q30" s="20"/>
      <c r="R30" s="20"/>
      <c r="S30" s="20"/>
      <c r="T30" s="20"/>
      <c r="U30" s="20"/>
      <c r="V30" s="65">
        <f t="shared" si="2"/>
        <v>37</v>
      </c>
      <c r="W30" s="66">
        <f t="shared" si="0"/>
        <v>1.6941123865114927E-2</v>
      </c>
      <c r="X30" s="110">
        <f t="shared" si="0"/>
        <v>2.0832037398439085E-2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1"/>
      <c r="B31" s="242"/>
      <c r="C31" s="242"/>
      <c r="D31" s="243"/>
      <c r="E31" s="243"/>
      <c r="F31" s="243"/>
      <c r="G31" s="243"/>
      <c r="H31" s="243"/>
      <c r="I31" s="243"/>
      <c r="J31" s="243"/>
      <c r="K31" s="243"/>
      <c r="L31" s="20"/>
      <c r="M31" s="20"/>
      <c r="N31" s="20"/>
      <c r="O31" s="20"/>
      <c r="P31" s="20"/>
      <c r="Q31" s="20"/>
      <c r="R31" s="20"/>
      <c r="S31" s="20"/>
      <c r="T31" s="20"/>
      <c r="U31" s="20"/>
      <c r="V31" s="65">
        <f t="shared" si="2"/>
        <v>38</v>
      </c>
      <c r="W31" s="66">
        <f t="shared" si="0"/>
        <v>1.5385887972154899E-2</v>
      </c>
      <c r="X31" s="110">
        <f t="shared" si="0"/>
        <v>1.924001496786254E-2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4" t="s">
        <v>314</v>
      </c>
      <c r="B32" s="245" t="s">
        <v>240</v>
      </c>
      <c r="C32" s="245" t="s">
        <v>239</v>
      </c>
      <c r="D32" s="275" t="s">
        <v>142</v>
      </c>
      <c r="E32" s="275"/>
      <c r="F32" s="275"/>
      <c r="G32" s="275"/>
      <c r="H32" s="275"/>
      <c r="I32" s="275"/>
      <c r="J32" s="275"/>
      <c r="K32" s="275"/>
      <c r="L32" s="20"/>
      <c r="M32" s="20"/>
      <c r="N32" s="20"/>
      <c r="O32" s="20"/>
      <c r="P32" s="20"/>
      <c r="Q32" s="20"/>
      <c r="R32" s="20"/>
      <c r="S32" s="20"/>
      <c r="T32" s="20"/>
      <c r="U32" s="20"/>
      <c r="V32" s="65">
        <f t="shared" si="2"/>
        <v>39</v>
      </c>
      <c r="W32" s="66">
        <f t="shared" si="0"/>
        <v>1.3929528957419723E-2</v>
      </c>
      <c r="X32" s="110">
        <f t="shared" si="0"/>
        <v>1.7713603825061153E-2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311</v>
      </c>
      <c r="B33" s="236">
        <v>60</v>
      </c>
      <c r="C33" s="237">
        <v>60</v>
      </c>
      <c r="D33" s="301" t="s">
        <v>315</v>
      </c>
      <c r="E33" s="277"/>
      <c r="F33" s="277"/>
      <c r="G33" s="277"/>
      <c r="H33" s="277"/>
      <c r="I33" s="277"/>
      <c r="J33" s="277"/>
      <c r="K33" s="278"/>
      <c r="L33" s="20"/>
      <c r="M33" s="20"/>
      <c r="N33" s="20"/>
      <c r="O33" s="20"/>
      <c r="P33" s="20"/>
      <c r="Q33" s="20"/>
      <c r="R33" s="20"/>
      <c r="S33" s="20"/>
      <c r="T33" s="20"/>
      <c r="U33" s="20"/>
      <c r="V33" s="65">
        <f t="shared" si="2"/>
        <v>40</v>
      </c>
      <c r="W33" s="66">
        <f t="shared" si="0"/>
        <v>1.2570251556623946E-2</v>
      </c>
      <c r="X33" s="110">
        <f t="shared" si="0"/>
        <v>1.6255908047796086E-2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312</v>
      </c>
      <c r="B34" s="238">
        <v>20</v>
      </c>
      <c r="C34" s="239">
        <v>40</v>
      </c>
      <c r="D34" s="302"/>
      <c r="E34" s="279"/>
      <c r="F34" s="279"/>
      <c r="G34" s="279"/>
      <c r="H34" s="279"/>
      <c r="I34" s="279"/>
      <c r="J34" s="279"/>
      <c r="K34" s="280"/>
      <c r="L34" s="20"/>
      <c r="M34" s="20"/>
      <c r="N34" s="20"/>
      <c r="O34" s="20"/>
      <c r="P34" s="20"/>
      <c r="Q34" s="20"/>
      <c r="R34" s="20"/>
      <c r="S34" s="20"/>
      <c r="T34" s="20"/>
      <c r="U34" s="20"/>
      <c r="V34" s="65">
        <f t="shared" si="2"/>
        <v>41</v>
      </c>
      <c r="W34" s="66">
        <f t="shared" si="0"/>
        <v>1.1305737674446092E-2</v>
      </c>
      <c r="X34" s="110">
        <f t="shared" si="0"/>
        <v>1.4869150826403943E-2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250"/>
      <c r="C35" s="239">
        <v>20</v>
      </c>
      <c r="D35" s="302"/>
      <c r="E35" s="279"/>
      <c r="F35" s="279"/>
      <c r="G35" s="279"/>
      <c r="H35" s="279"/>
      <c r="I35" s="279"/>
      <c r="J35" s="279"/>
      <c r="K35" s="280"/>
      <c r="L35" s="20"/>
      <c r="M35" s="20"/>
      <c r="N35" s="20"/>
      <c r="O35" s="20"/>
      <c r="P35" s="20"/>
      <c r="Q35" s="20"/>
      <c r="R35" s="20"/>
      <c r="S35" s="20"/>
      <c r="T35" s="20"/>
      <c r="U35" s="20"/>
      <c r="V35" s="65">
        <f>V34+1</f>
        <v>42</v>
      </c>
      <c r="W35" s="66">
        <f t="shared" si="0"/>
        <v>1.0133240786547426E-2</v>
      </c>
      <c r="X35" s="110">
        <f t="shared" si="0"/>
        <v>1.3554781585018327E-2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0">
        <v>10</v>
      </c>
      <c r="C36" s="250"/>
      <c r="D36" s="303"/>
      <c r="E36" s="281"/>
      <c r="F36" s="281"/>
      <c r="G36" s="281"/>
      <c r="H36" s="281"/>
      <c r="I36" s="281"/>
      <c r="J36" s="281"/>
      <c r="K36" s="282"/>
      <c r="L36" s="20"/>
      <c r="M36" s="20"/>
      <c r="N36" s="20"/>
      <c r="O36" s="20"/>
      <c r="P36" s="20"/>
      <c r="Q36" s="20"/>
      <c r="R36" s="20"/>
      <c r="S36" s="20"/>
      <c r="T36" s="20"/>
      <c r="U36" s="20"/>
      <c r="V36" s="65">
        <f t="shared" si="2"/>
        <v>43</v>
      </c>
      <c r="W36" s="66">
        <f t="shared" si="0"/>
        <v>9.0496668413805326E-3</v>
      </c>
      <c r="X36" s="110">
        <f t="shared" si="0"/>
        <v>1.2313569396986912E-2</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8.0516440077051943E-3</v>
      </c>
      <c r="X37" s="110">
        <f t="shared" si="0"/>
        <v>1.1145685041213937E-2</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265" t="s">
        <v>142</v>
      </c>
      <c r="B38" s="265"/>
      <c r="C38" s="265"/>
      <c r="D38" s="265"/>
      <c r="E38" s="265"/>
      <c r="F38" s="265"/>
      <c r="G38" s="265"/>
      <c r="H38" s="265"/>
      <c r="I38" s="265"/>
      <c r="J38" s="265"/>
      <c r="K38" s="265"/>
      <c r="L38" s="20"/>
      <c r="M38" s="20"/>
      <c r="N38" s="20"/>
      <c r="O38" s="20"/>
      <c r="P38" s="20"/>
      <c r="Q38" s="20"/>
      <c r="R38" s="20"/>
      <c r="S38" s="20"/>
      <c r="T38" s="20"/>
      <c r="U38" s="20"/>
      <c r="V38" s="65">
        <f t="shared" si="2"/>
        <v>45</v>
      </c>
      <c r="W38" s="66">
        <f t="shared" si="0"/>
        <v>7.1355831219377386E-3</v>
      </c>
      <c r="X38" s="110">
        <f t="shared" si="0"/>
        <v>1.0050773564267979E-2</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304" t="s">
        <v>316</v>
      </c>
      <c r="B39" s="304"/>
      <c r="C39" s="304"/>
      <c r="D39" s="304"/>
      <c r="E39" s="304"/>
      <c r="F39" s="304"/>
      <c r="G39" s="304"/>
      <c r="H39" s="304"/>
      <c r="I39" s="304"/>
      <c r="J39" s="304"/>
      <c r="K39" s="304"/>
      <c r="L39" s="20"/>
      <c r="M39" s="20"/>
      <c r="N39" s="20"/>
      <c r="O39" s="20"/>
      <c r="P39" s="20"/>
      <c r="Q39" s="20"/>
      <c r="R39" s="20"/>
      <c r="S39" s="20"/>
      <c r="T39" s="20"/>
      <c r="U39" s="20"/>
      <c r="V39" s="65">
        <f t="shared" si="2"/>
        <v>46</v>
      </c>
      <c r="W39" s="66">
        <f t="shared" si="0"/>
        <v>6.297730314679062E-3</v>
      </c>
      <c r="X39" s="110">
        <f t="shared" si="0"/>
        <v>9.0280188439795239E-3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304"/>
      <c r="B40" s="304"/>
      <c r="C40" s="304"/>
      <c r="D40" s="304"/>
      <c r="E40" s="304"/>
      <c r="F40" s="304"/>
      <c r="G40" s="304"/>
      <c r="H40" s="304"/>
      <c r="I40" s="304"/>
      <c r="J40" s="304"/>
      <c r="K40" s="304"/>
      <c r="L40" s="20"/>
      <c r="M40" s="20"/>
      <c r="N40" s="20"/>
      <c r="O40" s="20"/>
      <c r="P40" s="20"/>
      <c r="Q40" s="20"/>
      <c r="R40" s="20"/>
      <c r="S40" s="20"/>
      <c r="T40" s="20"/>
      <c r="U40" s="20"/>
      <c r="V40" s="65">
        <f t="shared" si="2"/>
        <v>47</v>
      </c>
      <c r="W40" s="66">
        <f t="shared" si="0"/>
        <v>5.5342130071461826E-3</v>
      </c>
      <c r="X40" s="110">
        <f t="shared" si="0"/>
        <v>8.0762013645626629E-3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46"/>
      <c r="B41" s="246"/>
      <c r="C41" s="246"/>
      <c r="D41" s="246"/>
      <c r="E41" s="246"/>
      <c r="F41" s="246"/>
      <c r="G41" s="246"/>
      <c r="H41" s="246"/>
      <c r="I41" s="246"/>
      <c r="J41" s="246"/>
      <c r="K41" s="246"/>
      <c r="L41" s="20"/>
      <c r="M41" s="20"/>
      <c r="N41" s="20"/>
      <c r="O41" s="20"/>
      <c r="P41" s="20"/>
      <c r="Q41" s="20"/>
      <c r="R41" s="20"/>
      <c r="S41" s="20"/>
      <c r="T41" s="20"/>
      <c r="U41" s="20"/>
      <c r="V41" s="65">
        <f t="shared" si="2"/>
        <v>48</v>
      </c>
      <c r="W41" s="66">
        <f t="shared" si="0"/>
        <v>4.8410802436799072E-3</v>
      </c>
      <c r="X41" s="110">
        <f t="shared" si="0"/>
        <v>7.1937501900309897E-3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46"/>
      <c r="B42" s="246"/>
      <c r="C42" s="246"/>
      <c r="D42" s="246"/>
      <c r="E42" s="246"/>
      <c r="F42" s="246"/>
      <c r="G42" s="246"/>
      <c r="H42" s="246"/>
      <c r="I42" s="246"/>
      <c r="J42" s="246"/>
      <c r="K42" s="246"/>
      <c r="L42" s="20"/>
      <c r="M42" s="20"/>
      <c r="N42" s="20"/>
      <c r="O42" s="20"/>
      <c r="P42" s="20"/>
      <c r="Q42" s="20"/>
      <c r="R42" s="20"/>
      <c r="S42" s="20"/>
      <c r="T42" s="20"/>
      <c r="U42" s="20"/>
      <c r="V42" s="65">
        <f t="shared" si="2"/>
        <v>49</v>
      </c>
      <c r="W42" s="66">
        <f t="shared" si="0"/>
        <v>4.2143381502132149E-3</v>
      </c>
      <c r="X42" s="110">
        <f t="shared" si="0"/>
        <v>6.3787899465952425E-3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3.6499811689202355E-3</v>
      </c>
      <c r="X43" s="110">
        <f t="shared" si="0"/>
        <v>5.6291834846837752E-3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3.1440196077228144E-3</v>
      </c>
      <c r="X44" s="110">
        <f t="shared" si="0"/>
        <v>4.9425707789551021E-3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2.6925039535369288E-3</v>
      </c>
      <c r="X45" s="110">
        <f t="shared" si="0"/>
        <v>4.316404533958873E-3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2.2915463252821677E-3</v>
      </c>
      <c r="X46" s="110">
        <f t="shared" si="0"/>
        <v>3.7479828893079992E-3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1.9373393831702002E-3</v>
      </c>
      <c r="X47" s="110">
        <f t="shared" si="0"/>
        <v>3.2344795577582408E-3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1.626172961781136E-3</v>
      </c>
      <c r="X48" s="110">
        <f t="shared" si="0"/>
        <v>2.7729716797189052E-3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1.3544486538492606E-3</v>
      </c>
      <c r="X49" s="110">
        <f t="shared" si="0"/>
        <v>2.3604656363318544E-3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1.1186925377607571E-3</v>
      </c>
      <c r="X50" s="110">
        <f t="shared" si="0"/>
        <v>1.9939210286645803E-3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9.1556621326949195E-4</v>
      </c>
      <c r="X51" s="110">
        <f t="shared" si="0"/>
        <v>1.6702730014883649E-3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7.4187628575961284E-4</v>
      </c>
      <c r="X52" s="110">
        <f t="shared" si="0"/>
        <v>1.3864530654926766E-3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5.9458241872278883E-4</v>
      </c>
      <c r="X53" s="110">
        <f t="shared" si="0"/>
        <v>1.1394085508084073E-3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4.7080405628097122E-4</v>
      </c>
      <c r="X54" s="110">
        <f t="shared" si="0"/>
        <v>9.2612080668019736E-4</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3.6782590201600573E-4</v>
      </c>
      <c r="X55" s="110">
        <f t="shared" si="0"/>
        <v>7.436222465078135E-4</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2.8310222659788664E-4</v>
      </c>
      <c r="X56" s="110">
        <f t="shared" si="0"/>
        <v>5.8901232379393598E-4</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2.1426006433666878E-4</v>
      </c>
      <c r="X57" s="110">
        <f t="shared" si="0"/>
        <v>4.5947251240519016E-4</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1.5910134744001603E-4</v>
      </c>
      <c r="X58" s="110">
        <f t="shared" si="0"/>
        <v>3.5228035362078192E-4</v>
      </c>
      <c r="Y58" s="247">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1.1560401614296723E-4</v>
      </c>
      <c r="X59" s="110">
        <f t="shared" si="0"/>
        <v>2.6482262240767884E-4</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8.1922132601608411E-5</v>
      </c>
      <c r="X60" s="110">
        <f t="shared" si="0"/>
        <v>1.9460765588330542E-4</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5.6385016204973937E-5</v>
      </c>
      <c r="X61" s="110">
        <f t="shared" si="0"/>
        <v>1.3927687771808639E-4</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3.749540730724199E-5</v>
      </c>
      <c r="X62" s="110">
        <f t="shared" si="0"/>
        <v>9.6615542878097926E-5</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2.3926654815431547E-5</v>
      </c>
      <c r="X63" s="110">
        <f t="shared" si="0"/>
        <v>6.4562717165594918E-5</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1.4518909883243225E-5</v>
      </c>
      <c r="X64" s="110">
        <f t="shared" si="0"/>
        <v>4.1220494824689702E-5</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8.2742921269085556E-6</v>
      </c>
      <c r="X65" s="110">
        <f t="shared" si="0"/>
        <v>2.4862444078732615E-5</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4.350974745270797E-6</v>
      </c>
      <c r="X66" s="110">
        <f t="shared" si="0"/>
        <v>1.3941253314220248E-5</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2.0561080922298913E-6</v>
      </c>
      <c r="X67" s="110">
        <f t="shared" si="0"/>
        <v>7.0955271017636434E-6</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8.3746305024057222E-7</v>
      </c>
      <c r="X68" s="110">
        <f t="shared" si="0"/>
        <v>3.1556464653581529E-6</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2.7361731191888339E-7</v>
      </c>
      <c r="X69" s="110">
        <f t="shared" si="0"/>
        <v>1.1485519669784949E-6</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6.2410848267191454E-8</v>
      </c>
      <c r="X70" s="110">
        <f t="shared" si="0"/>
        <v>3.012089138110241E-7</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7.2158848896108907E-9</v>
      </c>
      <c r="X71" s="110">
        <f t="shared" si="0"/>
        <v>4.231154326905795E-8</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1.5771972616818175E-10</v>
      </c>
      <c r="X72" s="110">
        <f t="shared" si="0"/>
        <v>1.2641869773233338E-9</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D32:K32"/>
    <mergeCell ref="D33:K36"/>
    <mergeCell ref="A38:K38"/>
    <mergeCell ref="A39:K40"/>
    <mergeCell ref="D23:K23"/>
    <mergeCell ref="D24:K30"/>
    <mergeCell ref="D5:K5"/>
    <mergeCell ref="V5:Z5"/>
    <mergeCell ref="AB5:AD5"/>
    <mergeCell ref="D6:K7"/>
    <mergeCell ref="V6:X6"/>
    <mergeCell ref="Y6:Z6"/>
    <mergeCell ref="AB24:AF29"/>
    <mergeCell ref="D9:K9"/>
    <mergeCell ref="D10:K16"/>
    <mergeCell ref="C18:K18"/>
    <mergeCell ref="C19:K20"/>
    <mergeCell ref="C21:K21"/>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B26" sqref="B26"/>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08"/>
      <c r="B1" s="309"/>
      <c r="C1" s="310" t="s">
        <v>240</v>
      </c>
      <c r="D1" s="311"/>
      <c r="E1" s="311"/>
      <c r="F1" s="311"/>
      <c r="G1" s="311"/>
      <c r="H1" s="312"/>
      <c r="I1" s="310" t="s">
        <v>239</v>
      </c>
      <c r="J1" s="311"/>
      <c r="K1" s="311"/>
      <c r="L1" s="311"/>
      <c r="M1" s="311"/>
      <c r="N1" s="312"/>
      <c r="O1" s="98"/>
      <c r="P1" s="257" t="s">
        <v>11</v>
      </c>
      <c r="Q1" s="257"/>
      <c r="R1" s="99"/>
    </row>
    <row r="2" spans="1:18" ht="144.94999999999999" customHeight="1" thickBot="1" x14ac:dyDescent="0.3">
      <c r="A2" s="81"/>
      <c r="B2" s="87"/>
      <c r="C2" s="91" t="s">
        <v>77</v>
      </c>
      <c r="D2" s="92" t="s">
        <v>317</v>
      </c>
      <c r="E2" s="92" t="s">
        <v>78</v>
      </c>
      <c r="F2" s="92" t="s">
        <v>311</v>
      </c>
      <c r="G2" s="92" t="s">
        <v>83</v>
      </c>
      <c r="H2" s="93" t="s">
        <v>138</v>
      </c>
      <c r="I2" s="94" t="s">
        <v>77</v>
      </c>
      <c r="J2" s="92" t="s">
        <v>317</v>
      </c>
      <c r="K2" s="95" t="s">
        <v>78</v>
      </c>
      <c r="L2" s="92" t="s">
        <v>311</v>
      </c>
      <c r="M2" s="95" t="s">
        <v>305</v>
      </c>
      <c r="N2" s="96" t="s">
        <v>81</v>
      </c>
      <c r="O2" s="20"/>
      <c r="P2" s="313" t="s">
        <v>149</v>
      </c>
      <c r="Q2" s="314"/>
      <c r="R2" s="76"/>
    </row>
    <row r="3" spans="1:18" x14ac:dyDescent="0.25">
      <c r="A3" s="305" t="s">
        <v>240</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306"/>
      <c r="B4" s="101" t="s">
        <v>317</v>
      </c>
      <c r="C4" s="89">
        <v>0</v>
      </c>
      <c r="D4" s="48">
        <v>0</v>
      </c>
      <c r="E4" s="48">
        <v>0</v>
      </c>
      <c r="F4" s="48">
        <v>0</v>
      </c>
      <c r="G4" s="48">
        <v>0</v>
      </c>
      <c r="H4" s="84">
        <v>1</v>
      </c>
      <c r="I4" s="89">
        <v>1</v>
      </c>
      <c r="J4" s="48">
        <v>2</v>
      </c>
      <c r="K4" s="48">
        <v>1</v>
      </c>
      <c r="L4" s="48">
        <v>1</v>
      </c>
      <c r="M4" s="48">
        <v>1</v>
      </c>
      <c r="N4" s="84">
        <v>1</v>
      </c>
      <c r="O4" s="20"/>
      <c r="P4" s="315" t="s">
        <v>148</v>
      </c>
      <c r="Q4" s="316"/>
      <c r="R4" s="76"/>
    </row>
    <row r="5" spans="1:18" x14ac:dyDescent="0.25">
      <c r="A5" s="306"/>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306"/>
      <c r="B6" s="101" t="s">
        <v>311</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306"/>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07"/>
      <c r="B8" s="102" t="s">
        <v>138</v>
      </c>
      <c r="C8" s="90">
        <v>1</v>
      </c>
      <c r="D8" s="85">
        <v>1</v>
      </c>
      <c r="E8" s="85">
        <v>1</v>
      </c>
      <c r="F8" s="85">
        <v>1</v>
      </c>
      <c r="G8" s="85">
        <v>1</v>
      </c>
      <c r="H8" s="86">
        <v>2</v>
      </c>
      <c r="I8" s="90">
        <v>1</v>
      </c>
      <c r="J8" s="85">
        <v>1</v>
      </c>
      <c r="K8" s="85">
        <v>1</v>
      </c>
      <c r="L8" s="85">
        <v>1</v>
      </c>
      <c r="M8" s="85">
        <v>1</v>
      </c>
      <c r="N8" s="86">
        <v>2</v>
      </c>
      <c r="O8" s="20"/>
      <c r="P8" s="20"/>
      <c r="Q8" s="20"/>
      <c r="R8" s="76"/>
    </row>
    <row r="9" spans="1:18" x14ac:dyDescent="0.25">
      <c r="A9" s="305" t="s">
        <v>239</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306"/>
      <c r="B10" s="101" t="s">
        <v>317</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306"/>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306"/>
      <c r="B12" s="101" t="s">
        <v>311</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306"/>
      <c r="B13" s="101" t="s">
        <v>305</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07"/>
      <c r="B14" s="102" t="s">
        <v>81</v>
      </c>
      <c r="C14" s="90">
        <v>1</v>
      </c>
      <c r="D14" s="85">
        <v>1</v>
      </c>
      <c r="E14" s="85">
        <v>1</v>
      </c>
      <c r="F14" s="85">
        <v>1</v>
      </c>
      <c r="G14" s="85">
        <v>1</v>
      </c>
      <c r="H14" s="86">
        <v>2</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5" priority="4" operator="equal">
      <formula>2</formula>
    </cfRule>
    <cfRule type="cellIs" dxfId="4" priority="5" operator="equal">
      <formula>1</formula>
    </cfRule>
    <cfRule type="cellIs" dxfId="3" priority="6" operator="equal">
      <formula>0</formula>
    </cfRule>
  </conditionalFormatting>
  <conditionalFormatting sqref="P5:P7">
    <cfRule type="cellIs" dxfId="2" priority="1" operator="equal">
      <formula>2</formula>
    </cfRule>
    <cfRule type="cellIs" dxfId="1" priority="2" operator="equal">
      <formula>1</formula>
    </cfRule>
    <cfRule type="cellIs" dxfId="0"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75" zoomScaleNormal="75" workbookViewId="0">
      <selection activeCell="A44" sqref="A44"/>
    </sheetView>
  </sheetViews>
  <sheetFormatPr defaultRowHeight="15" x14ac:dyDescent="0.25"/>
  <cols>
    <col min="1" max="1" width="50.7109375" customWidth="1"/>
    <col min="2" max="82" width="8.7109375" customWidth="1"/>
  </cols>
  <sheetData>
    <row r="1" spans="1:83" x14ac:dyDescent="0.25">
      <c r="A1" s="3" t="s">
        <v>217</v>
      </c>
      <c r="B1" s="128" t="s">
        <v>107</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9"/>
    </row>
    <row r="2" spans="1:83" x14ac:dyDescent="0.25">
      <c r="A2" s="8" t="s">
        <v>241</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6"/>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6"/>
    </row>
    <row r="4" spans="1:83" x14ac:dyDescent="0.25">
      <c r="A4" s="8" t="s">
        <v>219</v>
      </c>
      <c r="B4" s="70">
        <v>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6"/>
    </row>
    <row r="5" spans="1:83" x14ac:dyDescent="0.25">
      <c r="A5" s="8" t="s">
        <v>220</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6"/>
    </row>
    <row r="6" spans="1:83" x14ac:dyDescent="0.25">
      <c r="A6" s="75"/>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6"/>
    </row>
    <row r="7" spans="1:83" x14ac:dyDescent="0.25">
      <c r="A7" s="3" t="s">
        <v>221</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6"/>
    </row>
    <row r="8" spans="1:83" x14ac:dyDescent="0.25">
      <c r="A8" s="8" t="s">
        <v>241</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6"/>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6"/>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6"/>
    </row>
    <row r="11" spans="1:83" x14ac:dyDescent="0.25">
      <c r="A11" s="8" t="s">
        <v>220</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76"/>
    </row>
    <row r="12" spans="1:83" x14ac:dyDescent="0.25">
      <c r="A12" s="75"/>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6"/>
    </row>
    <row r="13" spans="1:83" x14ac:dyDescent="0.25">
      <c r="A13" s="3" t="s">
        <v>320</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6"/>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6"/>
    </row>
    <row r="15" spans="1:83" x14ac:dyDescent="0.25">
      <c r="A15" s="8" t="s">
        <v>82</v>
      </c>
      <c r="B15" s="64">
        <v>0.2</v>
      </c>
      <c r="C15" s="64">
        <v>0.2</v>
      </c>
      <c r="D15" s="64">
        <v>0.2</v>
      </c>
      <c r="E15" s="64">
        <v>0.2</v>
      </c>
      <c r="F15" s="64">
        <v>0.2</v>
      </c>
      <c r="G15" s="64">
        <v>0.2</v>
      </c>
      <c r="H15" s="64">
        <v>0.2</v>
      </c>
      <c r="I15" s="64">
        <v>0.2</v>
      </c>
      <c r="J15" s="64">
        <v>0.2</v>
      </c>
      <c r="K15" s="64">
        <v>0.2</v>
      </c>
      <c r="L15" s="64">
        <v>0.2</v>
      </c>
      <c r="M15" s="64">
        <v>0.2</v>
      </c>
      <c r="N15" s="64">
        <v>0.2</v>
      </c>
      <c r="O15" s="64">
        <v>0.2</v>
      </c>
      <c r="P15" s="64">
        <v>0.2</v>
      </c>
      <c r="Q15" s="64">
        <v>0.2</v>
      </c>
      <c r="R15" s="64">
        <v>0.2</v>
      </c>
      <c r="S15" s="64">
        <v>0.2</v>
      </c>
      <c r="T15" s="64">
        <v>0.2</v>
      </c>
      <c r="U15" s="64">
        <v>0.2</v>
      </c>
      <c r="V15" s="64">
        <v>0.2</v>
      </c>
      <c r="W15" s="64">
        <v>0.2</v>
      </c>
      <c r="X15" s="64">
        <v>0.2</v>
      </c>
      <c r="Y15" s="64">
        <v>0.2</v>
      </c>
      <c r="Z15" s="64">
        <v>0.2</v>
      </c>
      <c r="AA15" s="64">
        <v>0.2</v>
      </c>
      <c r="AB15" s="64">
        <v>0.2</v>
      </c>
      <c r="AC15" s="64">
        <v>0.2</v>
      </c>
      <c r="AD15" s="64">
        <v>0.2</v>
      </c>
      <c r="AE15" s="64">
        <v>0.2</v>
      </c>
      <c r="AF15" s="64">
        <v>0.2</v>
      </c>
      <c r="AG15" s="64">
        <v>0.2</v>
      </c>
      <c r="AH15" s="64">
        <v>0.2</v>
      </c>
      <c r="AI15" s="64">
        <v>0.2</v>
      </c>
      <c r="AJ15" s="64">
        <v>0.2</v>
      </c>
      <c r="AK15" s="64">
        <v>0.2</v>
      </c>
      <c r="AL15" s="64">
        <v>0.2</v>
      </c>
      <c r="AM15" s="64">
        <v>0.2</v>
      </c>
      <c r="AN15" s="64">
        <v>0.2</v>
      </c>
      <c r="AO15" s="64">
        <v>0.2</v>
      </c>
      <c r="AP15" s="64">
        <v>0.2</v>
      </c>
      <c r="AQ15" s="64">
        <v>0.2</v>
      </c>
      <c r="AR15" s="64">
        <v>0.2</v>
      </c>
      <c r="AS15" s="64">
        <v>0.2</v>
      </c>
      <c r="AT15" s="64">
        <v>0.2</v>
      </c>
      <c r="AU15" s="64">
        <v>0.2</v>
      </c>
      <c r="AV15" s="64">
        <v>0.2</v>
      </c>
      <c r="AW15" s="64">
        <v>0.2</v>
      </c>
      <c r="AX15" s="64">
        <v>0.2</v>
      </c>
      <c r="AY15" s="64">
        <v>0.2</v>
      </c>
      <c r="AZ15" s="64">
        <v>0.2</v>
      </c>
      <c r="BA15" s="64">
        <v>0.2</v>
      </c>
      <c r="BB15" s="64">
        <v>0.2</v>
      </c>
      <c r="BC15" s="64">
        <v>0.2</v>
      </c>
      <c r="BD15" s="64">
        <v>0.2</v>
      </c>
      <c r="BE15" s="64">
        <v>0.2</v>
      </c>
      <c r="BF15" s="64">
        <v>0.2</v>
      </c>
      <c r="BG15" s="64">
        <v>0.2</v>
      </c>
      <c r="BH15" s="64">
        <v>0.2</v>
      </c>
      <c r="BI15" s="64">
        <v>0.2</v>
      </c>
      <c r="BJ15" s="64">
        <v>0.2</v>
      </c>
      <c r="BK15" s="64">
        <v>0.2</v>
      </c>
      <c r="BL15" s="64">
        <v>0.2</v>
      </c>
      <c r="BM15" s="64">
        <v>0.2</v>
      </c>
      <c r="BN15" s="64">
        <v>0.2</v>
      </c>
      <c r="BO15" s="64">
        <v>0.2</v>
      </c>
      <c r="BP15" s="64">
        <v>0.2</v>
      </c>
      <c r="BQ15" s="64">
        <v>0.2</v>
      </c>
      <c r="BR15" s="64">
        <v>0.2</v>
      </c>
      <c r="BS15" s="64">
        <v>0.2</v>
      </c>
      <c r="BT15" s="64">
        <v>0.2</v>
      </c>
      <c r="BU15" s="64">
        <v>0.2</v>
      </c>
      <c r="BV15" s="64">
        <v>0.2</v>
      </c>
      <c r="BW15" s="64">
        <v>0.2</v>
      </c>
      <c r="BX15" s="64">
        <v>0.2</v>
      </c>
      <c r="BY15" s="64">
        <v>0.2</v>
      </c>
      <c r="BZ15" s="64">
        <v>0.2</v>
      </c>
      <c r="CA15" s="64">
        <v>0.2</v>
      </c>
      <c r="CB15" s="64">
        <v>0.2</v>
      </c>
      <c r="CC15" s="64">
        <v>0.2</v>
      </c>
      <c r="CD15" s="61">
        <v>0.2</v>
      </c>
      <c r="CE15" s="76"/>
    </row>
    <row r="16" spans="1:83" x14ac:dyDescent="0.25">
      <c r="A16" s="75"/>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6"/>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6"/>
    </row>
    <row r="18" spans="1:83" x14ac:dyDescent="0.25">
      <c r="A18" s="3" t="s">
        <v>321</v>
      </c>
      <c r="B18" s="251">
        <v>40</v>
      </c>
      <c r="C18" s="251">
        <v>40</v>
      </c>
      <c r="D18" s="251">
        <v>40</v>
      </c>
      <c r="E18" s="251">
        <v>40</v>
      </c>
      <c r="F18" s="251">
        <v>40</v>
      </c>
      <c r="G18" s="251">
        <v>40</v>
      </c>
      <c r="H18" s="251">
        <v>40</v>
      </c>
      <c r="I18" s="251">
        <v>40</v>
      </c>
      <c r="J18" s="251">
        <v>40</v>
      </c>
      <c r="K18" s="251">
        <v>40</v>
      </c>
      <c r="L18" s="251">
        <v>40</v>
      </c>
      <c r="M18" s="251">
        <v>40</v>
      </c>
      <c r="N18" s="251">
        <v>40</v>
      </c>
      <c r="O18" s="251">
        <v>40</v>
      </c>
      <c r="P18" s="251">
        <v>40</v>
      </c>
      <c r="Q18" s="251">
        <v>40</v>
      </c>
      <c r="R18" s="251">
        <v>40</v>
      </c>
      <c r="S18" s="251">
        <v>40</v>
      </c>
      <c r="T18" s="251">
        <v>40</v>
      </c>
      <c r="U18" s="251">
        <v>40</v>
      </c>
      <c r="V18" s="251">
        <v>40</v>
      </c>
      <c r="W18" s="251">
        <v>40</v>
      </c>
      <c r="X18" s="251">
        <v>40</v>
      </c>
      <c r="Y18" s="251">
        <v>40</v>
      </c>
      <c r="Z18" s="251">
        <v>40</v>
      </c>
      <c r="AA18" s="251">
        <v>40</v>
      </c>
      <c r="AB18" s="251">
        <v>40</v>
      </c>
      <c r="AC18" s="251">
        <v>40</v>
      </c>
      <c r="AD18" s="251">
        <v>40</v>
      </c>
      <c r="AE18" s="251">
        <v>40</v>
      </c>
      <c r="AF18" s="251">
        <v>40</v>
      </c>
      <c r="AG18" s="251">
        <v>40</v>
      </c>
      <c r="AH18" s="251">
        <v>40</v>
      </c>
      <c r="AI18" s="251">
        <v>40</v>
      </c>
      <c r="AJ18" s="251">
        <v>40</v>
      </c>
      <c r="AK18" s="251">
        <v>40</v>
      </c>
      <c r="AL18" s="251">
        <v>40</v>
      </c>
      <c r="AM18" s="251">
        <v>40</v>
      </c>
      <c r="AN18" s="251">
        <v>40</v>
      </c>
      <c r="AO18" s="251">
        <v>40</v>
      </c>
      <c r="AP18" s="251">
        <v>40</v>
      </c>
      <c r="AQ18" s="251">
        <v>40</v>
      </c>
      <c r="AR18" s="251">
        <v>40</v>
      </c>
      <c r="AS18" s="251">
        <v>40</v>
      </c>
      <c r="AT18" s="251">
        <v>40</v>
      </c>
      <c r="AU18" s="251">
        <v>40</v>
      </c>
      <c r="AV18" s="251">
        <v>40</v>
      </c>
      <c r="AW18" s="251">
        <v>40</v>
      </c>
      <c r="AX18" s="251">
        <v>40</v>
      </c>
      <c r="AY18" s="251">
        <v>40</v>
      </c>
      <c r="AZ18" s="251">
        <v>40</v>
      </c>
      <c r="BA18" s="251">
        <v>40</v>
      </c>
      <c r="BB18" s="251">
        <v>40</v>
      </c>
      <c r="BC18" s="251">
        <v>40</v>
      </c>
      <c r="BD18" s="251">
        <v>40</v>
      </c>
      <c r="BE18" s="251">
        <v>40</v>
      </c>
      <c r="BF18" s="251">
        <v>40</v>
      </c>
      <c r="BG18" s="251">
        <v>40</v>
      </c>
      <c r="BH18" s="251">
        <v>40</v>
      </c>
      <c r="BI18" s="251">
        <v>40</v>
      </c>
      <c r="BJ18" s="251">
        <v>40</v>
      </c>
      <c r="BK18" s="251">
        <v>40</v>
      </c>
      <c r="BL18" s="251">
        <v>40</v>
      </c>
      <c r="BM18" s="251">
        <v>40</v>
      </c>
      <c r="BN18" s="251">
        <v>40</v>
      </c>
      <c r="BO18" s="251">
        <v>40</v>
      </c>
      <c r="BP18" s="251">
        <v>40</v>
      </c>
      <c r="BQ18" s="251">
        <v>40</v>
      </c>
      <c r="BR18" s="251">
        <v>40</v>
      </c>
      <c r="BS18" s="251">
        <v>40</v>
      </c>
      <c r="BT18" s="251">
        <v>40</v>
      </c>
      <c r="BU18" s="251">
        <v>40</v>
      </c>
      <c r="BV18" s="251">
        <v>40</v>
      </c>
      <c r="BW18" s="251">
        <v>40</v>
      </c>
      <c r="BX18" s="251">
        <v>40</v>
      </c>
      <c r="BY18" s="251">
        <v>40</v>
      </c>
      <c r="BZ18" s="251">
        <v>40</v>
      </c>
      <c r="CA18" s="251">
        <v>40</v>
      </c>
      <c r="CB18" s="251">
        <v>40</v>
      </c>
      <c r="CC18" s="251">
        <v>40</v>
      </c>
      <c r="CD18" s="251">
        <v>40</v>
      </c>
      <c r="CE18" s="76"/>
    </row>
    <row r="19" spans="1:83" x14ac:dyDescent="0.25">
      <c r="A19" s="78"/>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8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workbookViewId="0">
      <pane ySplit="1" topLeftCell="A2" activePane="bottomLeft" state="frozen"/>
      <selection pane="bottomLeft" activeCell="A27" sqref="A27"/>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4">
        <v>0.1</v>
      </c>
      <c r="C3" s="8" t="s">
        <v>191</v>
      </c>
      <c r="D3" s="8" t="s">
        <v>180</v>
      </c>
    </row>
    <row r="4" spans="1:4" x14ac:dyDescent="0.25">
      <c r="A4" s="10" t="s">
        <v>192</v>
      </c>
      <c r="B4" s="4">
        <v>1</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7"/>
      <c r="C13" s="8"/>
      <c r="D13" s="8"/>
    </row>
    <row r="14" spans="1:4" x14ac:dyDescent="0.25">
      <c r="A14" s="8" t="s">
        <v>89</v>
      </c>
      <c r="B14" s="4">
        <v>60</v>
      </c>
      <c r="C14" s="8"/>
      <c r="D14" s="8" t="s">
        <v>94</v>
      </c>
    </row>
    <row r="15" spans="1:4" x14ac:dyDescent="0.25">
      <c r="A15" s="8" t="s">
        <v>227</v>
      </c>
      <c r="B15" s="4">
        <v>80</v>
      </c>
      <c r="C15" s="8"/>
      <c r="D15" s="8" t="s">
        <v>228</v>
      </c>
    </row>
    <row r="16" spans="1:4" x14ac:dyDescent="0.25">
      <c r="A16" s="8" t="s">
        <v>136</v>
      </c>
      <c r="B16" s="4">
        <v>20</v>
      </c>
      <c r="C16" s="8"/>
      <c r="D16" s="8" t="s">
        <v>137</v>
      </c>
    </row>
    <row r="17" spans="1:4" x14ac:dyDescent="0.25">
      <c r="A17" s="8"/>
      <c r="B17" s="127"/>
      <c r="C17" s="8"/>
      <c r="D17" s="8"/>
    </row>
    <row r="18" spans="1:4" x14ac:dyDescent="0.25">
      <c r="A18" s="8" t="s">
        <v>229</v>
      </c>
      <c r="B18" s="129">
        <v>1975</v>
      </c>
      <c r="C18" s="8"/>
      <c r="D18" s="8" t="s">
        <v>231</v>
      </c>
    </row>
    <row r="19" spans="1:4" x14ac:dyDescent="0.25">
      <c r="A19" s="8" t="s">
        <v>230</v>
      </c>
      <c r="B19" s="4">
        <v>0.01</v>
      </c>
      <c r="C19" s="8"/>
      <c r="D19" s="8" t="s">
        <v>232</v>
      </c>
    </row>
    <row r="20" spans="1:4" x14ac:dyDescent="0.25">
      <c r="A20" s="8"/>
      <c r="B20" s="127"/>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33" sqref="L33"/>
    </sheetView>
  </sheetViews>
  <sheetFormatPr defaultRowHeight="15" x14ac:dyDescent="0.25"/>
  <cols>
    <col min="1" max="1" width="10.7109375" customWidth="1"/>
    <col min="10" max="10" width="10.7109375" customWidth="1"/>
  </cols>
  <sheetData>
    <row r="1" spans="1:9" x14ac:dyDescent="0.25">
      <c r="A1" s="265" t="s">
        <v>234</v>
      </c>
      <c r="B1" s="267"/>
      <c r="C1" s="267"/>
      <c r="D1" s="267"/>
      <c r="E1" s="267"/>
      <c r="F1" s="267"/>
      <c r="G1" s="267"/>
      <c r="H1" s="267"/>
      <c r="I1" s="267"/>
    </row>
    <row r="2" spans="1:9" x14ac:dyDescent="0.25">
      <c r="A2" s="3"/>
      <c r="B2" s="265" t="s">
        <v>31</v>
      </c>
      <c r="C2" s="267"/>
      <c r="D2" s="267"/>
      <c r="E2" s="267"/>
      <c r="F2" s="265" t="s">
        <v>32</v>
      </c>
      <c r="G2" s="267"/>
      <c r="H2" s="267"/>
      <c r="I2" s="267"/>
    </row>
    <row r="3" spans="1:9" x14ac:dyDescent="0.25">
      <c r="A3" s="3" t="s">
        <v>102</v>
      </c>
      <c r="B3" s="16" t="s">
        <v>86</v>
      </c>
      <c r="C3" s="3" t="s">
        <v>87</v>
      </c>
      <c r="D3" s="3" t="s">
        <v>88</v>
      </c>
      <c r="E3" s="3" t="s">
        <v>101</v>
      </c>
      <c r="F3" s="3" t="s">
        <v>86</v>
      </c>
      <c r="G3" s="3" t="s">
        <v>87</v>
      </c>
      <c r="H3" s="3" t="s">
        <v>88</v>
      </c>
      <c r="I3" s="3" t="s">
        <v>101</v>
      </c>
    </row>
    <row r="4" spans="1:9" x14ac:dyDescent="0.25">
      <c r="A4" s="3" t="s">
        <v>245</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17"/>
      <c r="B10" s="269"/>
      <c r="C10" s="269"/>
      <c r="D10" s="269"/>
      <c r="E10" s="269"/>
      <c r="F10" s="269"/>
      <c r="G10" s="269"/>
      <c r="H10" s="269"/>
      <c r="I10" s="264"/>
    </row>
    <row r="11" spans="1:9" x14ac:dyDescent="0.25">
      <c r="A11" s="265" t="s">
        <v>92</v>
      </c>
      <c r="B11" s="267"/>
      <c r="C11" s="267"/>
      <c r="D11" s="267"/>
      <c r="E11" s="267"/>
      <c r="F11" s="267"/>
      <c r="G11" s="267"/>
      <c r="H11" s="267"/>
      <c r="I11" s="267"/>
    </row>
    <row r="12" spans="1:9" x14ac:dyDescent="0.25">
      <c r="A12" s="3"/>
      <c r="B12" s="265" t="s">
        <v>31</v>
      </c>
      <c r="C12" s="267"/>
      <c r="D12" s="267"/>
      <c r="E12" s="267"/>
      <c r="F12" s="265" t="s">
        <v>32</v>
      </c>
      <c r="G12" s="267"/>
      <c r="H12" s="267"/>
      <c r="I12" s="267"/>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245</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17"/>
      <c r="B20" s="269"/>
      <c r="C20" s="269"/>
      <c r="D20" s="269"/>
      <c r="E20" s="269"/>
      <c r="F20" s="269"/>
      <c r="G20" s="269"/>
      <c r="H20" s="269"/>
      <c r="I20" s="264"/>
    </row>
    <row r="21" spans="1:9" x14ac:dyDescent="0.25">
      <c r="A21" s="265" t="s">
        <v>93</v>
      </c>
      <c r="B21" s="267"/>
      <c r="C21" s="267"/>
      <c r="D21" s="267"/>
      <c r="E21" s="267"/>
      <c r="F21" s="267"/>
      <c r="G21" s="267"/>
      <c r="H21" s="267"/>
      <c r="I21" s="267"/>
    </row>
    <row r="22" spans="1:9" x14ac:dyDescent="0.25">
      <c r="A22" s="8"/>
      <c r="B22" s="265" t="s">
        <v>31</v>
      </c>
      <c r="C22" s="267"/>
      <c r="D22" s="267"/>
      <c r="E22" s="267"/>
      <c r="F22" s="265" t="s">
        <v>32</v>
      </c>
      <c r="G22" s="267"/>
      <c r="H22" s="267"/>
      <c r="I22" s="267"/>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245</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17"/>
      <c r="B31" s="269"/>
      <c r="C31" s="269"/>
      <c r="D31" s="269"/>
      <c r="E31" s="269"/>
      <c r="F31" s="269"/>
      <c r="G31" s="269"/>
      <c r="H31" s="269"/>
      <c r="I31" s="264"/>
    </row>
    <row r="32" spans="1:9" x14ac:dyDescent="0.25">
      <c r="A32" s="265" t="s">
        <v>242</v>
      </c>
      <c r="B32" s="267"/>
      <c r="C32" s="267"/>
      <c r="D32" s="267"/>
      <c r="E32" s="267"/>
      <c r="F32" s="267"/>
      <c r="G32" s="267"/>
      <c r="H32" s="267"/>
      <c r="I32" s="267"/>
    </row>
    <row r="33" spans="1:9" x14ac:dyDescent="0.25">
      <c r="A33" s="8"/>
      <c r="B33" s="265" t="s">
        <v>31</v>
      </c>
      <c r="C33" s="267"/>
      <c r="D33" s="267"/>
      <c r="E33" s="267"/>
      <c r="F33" s="265" t="s">
        <v>32</v>
      </c>
      <c r="G33" s="267"/>
      <c r="H33" s="267"/>
      <c r="I33" s="267"/>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245</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17"/>
      <c r="B42" s="269"/>
      <c r="C42" s="269"/>
      <c r="D42" s="269"/>
      <c r="E42" s="269"/>
      <c r="F42" s="269"/>
      <c r="G42" s="269"/>
      <c r="H42" s="269"/>
      <c r="I42" s="264"/>
    </row>
    <row r="43" spans="1:9" x14ac:dyDescent="0.25">
      <c r="A43" s="265" t="s">
        <v>243</v>
      </c>
      <c r="B43" s="267"/>
      <c r="C43" s="267"/>
      <c r="D43" s="267"/>
      <c r="E43" s="267"/>
      <c r="F43" s="267"/>
      <c r="G43" s="267"/>
      <c r="H43" s="267"/>
      <c r="I43" s="267"/>
    </row>
    <row r="44" spans="1:9" x14ac:dyDescent="0.25">
      <c r="A44" s="8"/>
      <c r="B44" s="265" t="s">
        <v>31</v>
      </c>
      <c r="C44" s="267"/>
      <c r="D44" s="267"/>
      <c r="E44" s="267"/>
      <c r="F44" s="265" t="s">
        <v>32</v>
      </c>
      <c r="G44" s="267"/>
      <c r="H44" s="267"/>
      <c r="I44" s="267"/>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245</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17"/>
      <c r="B53" s="269"/>
      <c r="C53" s="269"/>
      <c r="D53" s="269"/>
      <c r="E53" s="269"/>
      <c r="F53" s="269"/>
      <c r="G53" s="269"/>
      <c r="H53" s="269"/>
      <c r="I53" s="264"/>
    </row>
    <row r="54" spans="1:9" x14ac:dyDescent="0.25">
      <c r="A54" s="265" t="s">
        <v>244</v>
      </c>
      <c r="B54" s="267"/>
      <c r="C54" s="267"/>
      <c r="D54" s="267"/>
      <c r="E54" s="267"/>
      <c r="F54" s="267"/>
      <c r="G54" s="267"/>
      <c r="H54" s="267"/>
      <c r="I54" s="267"/>
    </row>
    <row r="55" spans="1:9" x14ac:dyDescent="0.25">
      <c r="A55" s="8"/>
      <c r="B55" s="265" t="s">
        <v>31</v>
      </c>
      <c r="C55" s="267"/>
      <c r="D55" s="267"/>
      <c r="E55" s="267"/>
      <c r="F55" s="265" t="s">
        <v>32</v>
      </c>
      <c r="G55" s="267"/>
      <c r="H55" s="267"/>
      <c r="I55" s="267"/>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245</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 ref="A1:I1"/>
    <mergeCell ref="A21:I21"/>
    <mergeCell ref="B2:E2"/>
    <mergeCell ref="B12:E12"/>
    <mergeCell ref="B22:E22"/>
    <mergeCell ref="F22:I22"/>
    <mergeCell ref="F12:I12"/>
    <mergeCell ref="F2:I2"/>
    <mergeCell ref="A11:I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F38" sqref="F38"/>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18"/>
      <c r="B9" s="319"/>
      <c r="C9" s="319"/>
      <c r="D9" s="319"/>
      <c r="E9" s="319"/>
      <c r="F9" s="319"/>
      <c r="G9" s="319"/>
      <c r="H9" s="319"/>
      <c r="I9" s="319"/>
      <c r="J9" s="319"/>
      <c r="K9" s="319"/>
      <c r="L9" s="319"/>
      <c r="M9" s="319"/>
      <c r="N9" s="319"/>
      <c r="O9" s="319"/>
      <c r="P9" s="319"/>
      <c r="Q9" s="319"/>
      <c r="R9" s="319"/>
      <c r="S9" s="319"/>
      <c r="T9" s="319"/>
      <c r="U9" s="319"/>
      <c r="V9" s="319"/>
      <c r="W9" s="319"/>
      <c r="X9" s="319"/>
      <c r="Y9" s="319"/>
      <c r="Z9" s="319"/>
      <c r="AA9" s="319"/>
      <c r="AB9" s="319"/>
      <c r="AC9" s="319"/>
      <c r="AD9" s="319"/>
      <c r="AE9" s="319"/>
      <c r="AF9" s="319"/>
      <c r="AG9" s="319"/>
      <c r="AH9" s="319"/>
      <c r="AI9" s="319"/>
      <c r="AJ9" s="319"/>
      <c r="AK9" s="319"/>
      <c r="AL9" s="319"/>
      <c r="AM9" s="319"/>
      <c r="AN9" s="319"/>
      <c r="AO9" s="319"/>
      <c r="AP9" s="319"/>
      <c r="AQ9" s="319"/>
      <c r="AR9" s="319"/>
      <c r="AS9" s="319"/>
      <c r="AT9" s="319"/>
      <c r="AU9" s="319"/>
      <c r="AV9" s="319"/>
      <c r="AW9" s="319"/>
      <c r="AX9" s="319"/>
      <c r="AY9" s="319"/>
      <c r="AZ9" s="319"/>
      <c r="BA9" s="319"/>
      <c r="BB9" s="319"/>
      <c r="BC9" s="319"/>
      <c r="BD9" s="319"/>
      <c r="BE9" s="319"/>
      <c r="BF9" s="319"/>
      <c r="BG9" s="319"/>
      <c r="BH9" s="319"/>
      <c r="BI9" s="319"/>
      <c r="BJ9" s="319"/>
      <c r="BK9" s="319"/>
      <c r="BL9" s="319"/>
      <c r="BM9" s="319"/>
      <c r="BN9" s="319"/>
      <c r="BO9" s="319"/>
      <c r="BP9" s="319"/>
      <c r="BQ9" s="319"/>
      <c r="BR9" s="319"/>
      <c r="BS9" s="319"/>
      <c r="BT9" s="319"/>
      <c r="BU9" s="319"/>
      <c r="BV9" s="319"/>
      <c r="BW9" s="319"/>
      <c r="BX9" s="319"/>
      <c r="BY9" s="319"/>
      <c r="BZ9" s="319"/>
      <c r="CA9" s="319"/>
      <c r="CB9" s="319"/>
      <c r="CC9" s="319"/>
      <c r="CD9" s="319"/>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245</v>
      </c>
      <c r="B12" s="39">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0.85</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17"/>
      <c r="B18" s="3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21"/>
      <c r="B27" s="322"/>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0.92</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18"/>
      <c r="B30" s="318"/>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AV2" activePane="bottomRight" state="frozen"/>
      <selection pane="topRight" activeCell="B1" sqref="B1"/>
      <selection pane="bottomLeft" activeCell="A2" sqref="A2"/>
      <selection pane="bottomRight" activeCell="A16" sqref="A16"/>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246</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247</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A19" sqref="A19"/>
    </sheetView>
  </sheetViews>
  <sheetFormatPr defaultRowHeight="15" x14ac:dyDescent="0.25"/>
  <sheetData>
    <row r="1" spans="1:82" x14ac:dyDescent="0.25">
      <c r="A1" s="323" t="s">
        <v>91</v>
      </c>
      <c r="B1" s="324"/>
      <c r="C1" s="324"/>
      <c r="D1" s="324"/>
      <c r="E1" s="324"/>
      <c r="F1" s="324"/>
      <c r="G1" s="324"/>
      <c r="H1" s="324"/>
      <c r="I1" s="324"/>
      <c r="J1" s="324"/>
      <c r="K1" s="324"/>
      <c r="L1" s="324"/>
      <c r="M1" s="324"/>
      <c r="N1" s="324"/>
      <c r="O1" s="324"/>
      <c r="P1" s="324"/>
      <c r="Q1" s="324"/>
      <c r="R1" s="324"/>
      <c r="S1" s="324"/>
      <c r="T1" s="324"/>
      <c r="U1" s="324"/>
      <c r="V1" s="324"/>
      <c r="W1" s="324"/>
      <c r="X1" s="324"/>
      <c r="Y1" s="324"/>
      <c r="Z1" s="324"/>
      <c r="AA1" s="324"/>
      <c r="AB1" s="324"/>
      <c r="AC1" s="324"/>
      <c r="AD1" s="324"/>
      <c r="AE1" s="324"/>
      <c r="AF1" s="324"/>
      <c r="AG1" s="324"/>
      <c r="AH1" s="324"/>
      <c r="AI1" s="324"/>
      <c r="AJ1" s="324"/>
      <c r="AK1" s="324"/>
      <c r="AL1" s="324"/>
      <c r="AM1" s="324"/>
      <c r="AN1" s="324"/>
      <c r="AO1" s="324"/>
      <c r="AP1" s="324"/>
      <c r="AQ1" s="324"/>
      <c r="AR1" s="324"/>
      <c r="AS1" s="324"/>
      <c r="AT1" s="324"/>
      <c r="AU1" s="324"/>
      <c r="AV1" s="324"/>
      <c r="AW1" s="324"/>
      <c r="AX1" s="324"/>
      <c r="AY1" s="324"/>
      <c r="AZ1" s="324"/>
      <c r="BA1" s="324"/>
      <c r="BB1" s="324"/>
      <c r="BC1" s="324"/>
      <c r="BD1" s="324"/>
      <c r="BE1" s="324"/>
      <c r="BF1" s="324"/>
      <c r="BG1" s="324"/>
      <c r="BH1" s="324"/>
      <c r="BI1" s="324"/>
      <c r="BJ1" s="324"/>
      <c r="BK1" s="324"/>
      <c r="BL1" s="324"/>
      <c r="BM1" s="324"/>
      <c r="BN1" s="324"/>
      <c r="BO1" s="324"/>
      <c r="BP1" s="324"/>
      <c r="BQ1" s="324"/>
      <c r="BR1" s="324"/>
      <c r="BS1" s="324"/>
      <c r="BT1" s="324"/>
      <c r="BU1" s="324"/>
      <c r="BV1" s="324"/>
      <c r="BW1" s="324"/>
      <c r="BX1" s="324"/>
      <c r="BY1" s="324"/>
      <c r="BZ1" s="324"/>
      <c r="CA1" s="324"/>
      <c r="CB1" s="324"/>
      <c r="CC1" s="324"/>
      <c r="CD1" s="324"/>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BB32" activePane="bottomRight" state="frozen"/>
      <selection pane="topRight" activeCell="D1" sqref="D1"/>
      <selection pane="bottomLeft" activeCell="A3" sqref="A3"/>
      <selection pane="bottomRight" activeCell="BN57" sqref="BN57"/>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265" t="s">
        <v>109</v>
      </c>
      <c r="B1" s="266"/>
      <c r="C1" s="266"/>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51BA0-98B3-4747-BB3D-994137E516F6}">
  <dimension ref="A1:D6"/>
  <sheetViews>
    <sheetView workbookViewId="0">
      <selection activeCell="C42" sqref="C42"/>
    </sheetView>
  </sheetViews>
  <sheetFormatPr defaultRowHeight="15" x14ac:dyDescent="0.25"/>
  <cols>
    <col min="1" max="1" width="30.7109375" customWidth="1"/>
    <col min="2" max="2" width="9.140625" style="150"/>
    <col min="3" max="3" width="120.7109375" customWidth="1"/>
    <col min="4" max="4" width="16.7109375" customWidth="1"/>
  </cols>
  <sheetData>
    <row r="1" spans="1:4" x14ac:dyDescent="0.25">
      <c r="A1" s="5" t="s">
        <v>22</v>
      </c>
      <c r="B1" s="252" t="s">
        <v>5</v>
      </c>
      <c r="C1" s="7" t="s">
        <v>11</v>
      </c>
      <c r="D1" s="5" t="s">
        <v>4</v>
      </c>
    </row>
    <row r="2" spans="1:4" x14ac:dyDescent="0.25">
      <c r="A2" s="253" t="s">
        <v>325</v>
      </c>
      <c r="B2" s="39">
        <v>0.15</v>
      </c>
      <c r="C2" s="8" t="s">
        <v>326</v>
      </c>
      <c r="D2" s="8" t="s">
        <v>327</v>
      </c>
    </row>
    <row r="3" spans="1:4" x14ac:dyDescent="0.25">
      <c r="A3" s="253" t="s">
        <v>328</v>
      </c>
      <c r="B3" s="39">
        <v>0</v>
      </c>
      <c r="C3" s="8" t="s">
        <v>329</v>
      </c>
      <c r="D3" s="8" t="s">
        <v>330</v>
      </c>
    </row>
    <row r="4" spans="1:4" x14ac:dyDescent="0.25">
      <c r="A4" s="253" t="s">
        <v>331</v>
      </c>
      <c r="B4" s="39">
        <v>0.2</v>
      </c>
      <c r="C4" s="8" t="s">
        <v>332</v>
      </c>
      <c r="D4" s="8" t="s">
        <v>333</v>
      </c>
    </row>
    <row r="5" spans="1:4" x14ac:dyDescent="0.25">
      <c r="A5" s="253" t="s">
        <v>334</v>
      </c>
      <c r="B5" s="39">
        <v>0</v>
      </c>
      <c r="C5" s="8" t="s">
        <v>335</v>
      </c>
      <c r="D5" s="8" t="s">
        <v>336</v>
      </c>
    </row>
    <row r="6" spans="1:4" x14ac:dyDescent="0.25">
      <c r="A6" s="38"/>
      <c r="B6" s="254"/>
      <c r="C6" s="8"/>
      <c r="D6"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BC86D-0226-487E-B981-15ECCE5331E3}">
  <dimension ref="A1:D6"/>
  <sheetViews>
    <sheetView workbookViewId="0">
      <selection activeCell="C26" sqref="C26"/>
    </sheetView>
  </sheetViews>
  <sheetFormatPr defaultRowHeight="15" x14ac:dyDescent="0.25"/>
  <cols>
    <col min="1" max="1" width="30.7109375" customWidth="1"/>
    <col min="2" max="2" width="9.140625" style="150"/>
    <col min="3" max="3" width="120.7109375" customWidth="1"/>
    <col min="4" max="4" width="16.7109375" customWidth="1"/>
  </cols>
  <sheetData>
    <row r="1" spans="1:4" x14ac:dyDescent="0.25">
      <c r="A1" s="5" t="s">
        <v>22</v>
      </c>
      <c r="B1" s="252" t="s">
        <v>5</v>
      </c>
      <c r="C1" s="7" t="s">
        <v>11</v>
      </c>
      <c r="D1" s="5" t="s">
        <v>4</v>
      </c>
    </row>
    <row r="2" spans="1:4" x14ac:dyDescent="0.25">
      <c r="A2" s="253" t="s">
        <v>325</v>
      </c>
      <c r="B2" s="39">
        <v>0.15</v>
      </c>
      <c r="C2" s="8" t="s">
        <v>326</v>
      </c>
      <c r="D2" s="8" t="s">
        <v>327</v>
      </c>
    </row>
    <row r="3" spans="1:4" x14ac:dyDescent="0.25">
      <c r="A3" s="253" t="s">
        <v>328</v>
      </c>
      <c r="B3" s="39">
        <v>0</v>
      </c>
      <c r="C3" s="8" t="s">
        <v>329</v>
      </c>
      <c r="D3" s="8" t="s">
        <v>330</v>
      </c>
    </row>
    <row r="4" spans="1:4" x14ac:dyDescent="0.25">
      <c r="A4" s="253" t="s">
        <v>331</v>
      </c>
      <c r="B4" s="39">
        <v>0.2</v>
      </c>
      <c r="C4" s="8" t="s">
        <v>332</v>
      </c>
      <c r="D4" s="8" t="s">
        <v>333</v>
      </c>
    </row>
    <row r="5" spans="1:4" x14ac:dyDescent="0.25">
      <c r="A5" s="253" t="s">
        <v>334</v>
      </c>
      <c r="B5" s="39">
        <v>0</v>
      </c>
      <c r="C5" s="8" t="s">
        <v>335</v>
      </c>
      <c r="D5" s="8" t="s">
        <v>336</v>
      </c>
    </row>
    <row r="6" spans="1:4" x14ac:dyDescent="0.25">
      <c r="A6" s="38"/>
      <c r="B6" s="254"/>
      <c r="C6" s="8"/>
      <c r="D6"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3"/>
  <sheetViews>
    <sheetView workbookViewId="0"/>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B72" sqref="B72"/>
    </sheetView>
  </sheetViews>
  <sheetFormatPr defaultRowHeight="15" x14ac:dyDescent="0.25"/>
  <cols>
    <col min="1" max="1" width="10.7109375" customWidth="1"/>
    <col min="11" max="11" width="10.7109375" customWidth="1"/>
    <col min="21" max="21" width="10.7109375" customWidth="1"/>
  </cols>
  <sheetData>
    <row r="1" spans="1:29" x14ac:dyDescent="0.25">
      <c r="A1" s="43" t="s">
        <v>248</v>
      </c>
      <c r="K1" s="43" t="s">
        <v>275</v>
      </c>
      <c r="U1" s="43" t="s">
        <v>276</v>
      </c>
    </row>
    <row r="2" spans="1:29" x14ac:dyDescent="0.25">
      <c r="A2" s="43" t="s">
        <v>249</v>
      </c>
      <c r="K2" t="s">
        <v>249</v>
      </c>
      <c r="U2" t="s">
        <v>249</v>
      </c>
    </row>
    <row r="3" spans="1:29" x14ac:dyDescent="0.25">
      <c r="B3" t="s">
        <v>31</v>
      </c>
      <c r="F3" t="s">
        <v>32</v>
      </c>
      <c r="L3" t="s">
        <v>31</v>
      </c>
      <c r="P3" t="s">
        <v>32</v>
      </c>
      <c r="V3" t="s">
        <v>31</v>
      </c>
      <c r="Z3" t="s">
        <v>32</v>
      </c>
    </row>
    <row r="4" spans="1:29" x14ac:dyDescent="0.25">
      <c r="B4" t="s">
        <v>86</v>
      </c>
      <c r="C4" t="s">
        <v>87</v>
      </c>
      <c r="D4" t="s">
        <v>88</v>
      </c>
      <c r="E4" t="s">
        <v>250</v>
      </c>
      <c r="F4" t="s">
        <v>86</v>
      </c>
      <c r="G4" t="s">
        <v>87</v>
      </c>
      <c r="H4" t="s">
        <v>88</v>
      </c>
      <c r="I4" t="s">
        <v>250</v>
      </c>
      <c r="L4" t="s">
        <v>86</v>
      </c>
      <c r="M4" t="s">
        <v>87</v>
      </c>
      <c r="N4" t="s">
        <v>88</v>
      </c>
      <c r="O4" t="s">
        <v>250</v>
      </c>
      <c r="P4" t="s">
        <v>86</v>
      </c>
      <c r="Q4" t="s">
        <v>87</v>
      </c>
      <c r="R4" t="s">
        <v>88</v>
      </c>
      <c r="S4" t="s">
        <v>250</v>
      </c>
      <c r="V4" t="s">
        <v>86</v>
      </c>
      <c r="W4" t="s">
        <v>87</v>
      </c>
      <c r="X4" t="s">
        <v>88</v>
      </c>
      <c r="Y4" t="s">
        <v>250</v>
      </c>
      <c r="Z4" t="s">
        <v>86</v>
      </c>
      <c r="AA4" t="s">
        <v>87</v>
      </c>
      <c r="AB4" t="s">
        <v>88</v>
      </c>
      <c r="AC4" t="s">
        <v>250</v>
      </c>
    </row>
    <row r="5" spans="1:29" x14ac:dyDescent="0.25">
      <c r="A5" t="s">
        <v>251</v>
      </c>
      <c r="B5" s="49">
        <v>60.54</v>
      </c>
      <c r="C5" s="49">
        <v>57.35</v>
      </c>
      <c r="D5" s="49">
        <v>53.95</v>
      </c>
      <c r="E5" s="49">
        <v>50.35</v>
      </c>
      <c r="F5" s="49">
        <v>60.54</v>
      </c>
      <c r="G5" s="49">
        <v>57.35</v>
      </c>
      <c r="H5" s="49">
        <v>53.95</v>
      </c>
      <c r="I5" s="49">
        <v>50.35</v>
      </c>
      <c r="K5" t="s">
        <v>252</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252</v>
      </c>
      <c r="V5" s="49">
        <f>L5</f>
        <v>60.54</v>
      </c>
      <c r="W5" s="49">
        <f t="shared" ref="W5:AC10" si="1">M5</f>
        <v>57.35</v>
      </c>
      <c r="X5" s="49">
        <f t="shared" si="1"/>
        <v>53.95</v>
      </c>
      <c r="Y5" s="49">
        <f t="shared" si="1"/>
        <v>50.35</v>
      </c>
      <c r="Z5" s="49">
        <f t="shared" si="1"/>
        <v>60.54</v>
      </c>
      <c r="AA5" s="49">
        <f t="shared" si="1"/>
        <v>57.35</v>
      </c>
      <c r="AB5" s="49">
        <f t="shared" si="1"/>
        <v>53.95</v>
      </c>
      <c r="AC5" s="49">
        <f t="shared" si="1"/>
        <v>50.35</v>
      </c>
    </row>
    <row r="6" spans="1:29" x14ac:dyDescent="0.25">
      <c r="A6" t="s">
        <v>253</v>
      </c>
      <c r="B6" s="49">
        <v>20.76</v>
      </c>
      <c r="C6" s="49">
        <v>21.86</v>
      </c>
      <c r="D6" s="49">
        <v>22.9</v>
      </c>
      <c r="E6" s="49">
        <v>23.83</v>
      </c>
      <c r="F6" s="49">
        <v>20.76</v>
      </c>
      <c r="G6" s="49">
        <v>21.86</v>
      </c>
      <c r="H6" s="49">
        <v>22.9</v>
      </c>
      <c r="I6" s="49">
        <v>23.83</v>
      </c>
      <c r="K6" t="s">
        <v>100</v>
      </c>
      <c r="L6" s="49">
        <f t="shared" ref="L6" si="2">B6</f>
        <v>20.76</v>
      </c>
      <c r="M6" s="49">
        <f t="shared" si="0"/>
        <v>21.86</v>
      </c>
      <c r="N6" s="49">
        <f t="shared" si="0"/>
        <v>22.9</v>
      </c>
      <c r="O6" s="49">
        <f t="shared" si="0"/>
        <v>23.83</v>
      </c>
      <c r="P6" s="49">
        <f t="shared" si="0"/>
        <v>20.76</v>
      </c>
      <c r="Q6" s="49">
        <f t="shared" si="0"/>
        <v>21.86</v>
      </c>
      <c r="R6" s="49">
        <f t="shared" si="0"/>
        <v>22.9</v>
      </c>
      <c r="S6" s="49">
        <f t="shared" si="0"/>
        <v>23.83</v>
      </c>
      <c r="U6" t="s">
        <v>100</v>
      </c>
      <c r="V6" s="49">
        <f t="shared" ref="V6:V10" si="3">L6</f>
        <v>20.76</v>
      </c>
      <c r="W6" s="49">
        <f t="shared" si="1"/>
        <v>21.86</v>
      </c>
      <c r="X6" s="49">
        <f t="shared" si="1"/>
        <v>22.9</v>
      </c>
      <c r="Y6" s="49">
        <f t="shared" si="1"/>
        <v>23.83</v>
      </c>
      <c r="Z6" s="49">
        <f t="shared" si="1"/>
        <v>20.76</v>
      </c>
      <c r="AA6" s="49">
        <f t="shared" si="1"/>
        <v>21.86</v>
      </c>
      <c r="AB6" s="49">
        <f t="shared" si="1"/>
        <v>22.9</v>
      </c>
      <c r="AC6" s="49">
        <f t="shared" si="1"/>
        <v>23.83</v>
      </c>
    </row>
    <row r="7" spans="1:29" x14ac:dyDescent="0.25">
      <c r="A7" t="s">
        <v>254</v>
      </c>
      <c r="B7" s="49">
        <v>10.77</v>
      </c>
      <c r="C7" s="49">
        <v>11.84</v>
      </c>
      <c r="D7" s="49">
        <v>13.02</v>
      </c>
      <c r="E7" s="49">
        <v>14.29</v>
      </c>
      <c r="F7" s="49">
        <v>10.77</v>
      </c>
      <c r="G7" s="49">
        <v>11.84</v>
      </c>
      <c r="H7" s="49">
        <v>13.02</v>
      </c>
      <c r="I7" s="49">
        <v>14.29</v>
      </c>
      <c r="K7" t="s">
        <v>99</v>
      </c>
      <c r="L7" s="49">
        <f>B7+B8</f>
        <v>14.399999999999999</v>
      </c>
      <c r="M7" s="49">
        <f t="shared" ref="M7:S7" si="4">C7+C8</f>
        <v>15.92</v>
      </c>
      <c r="N7" s="49">
        <f t="shared" si="4"/>
        <v>17.600000000000001</v>
      </c>
      <c r="O7" s="49">
        <f t="shared" si="4"/>
        <v>19.46</v>
      </c>
      <c r="P7" s="49">
        <f t="shared" si="4"/>
        <v>14.399999999999999</v>
      </c>
      <c r="Q7" s="49">
        <f t="shared" si="4"/>
        <v>15.92</v>
      </c>
      <c r="R7" s="49">
        <f t="shared" si="4"/>
        <v>17.600000000000001</v>
      </c>
      <c r="S7" s="49">
        <f t="shared" si="4"/>
        <v>19.46</v>
      </c>
      <c r="U7" t="s">
        <v>99</v>
      </c>
      <c r="V7" s="49">
        <f t="shared" si="3"/>
        <v>14.399999999999999</v>
      </c>
      <c r="W7" s="49">
        <f t="shared" si="1"/>
        <v>15.92</v>
      </c>
      <c r="X7" s="49">
        <f t="shared" si="1"/>
        <v>17.600000000000001</v>
      </c>
      <c r="Y7" s="49">
        <f t="shared" si="1"/>
        <v>19.46</v>
      </c>
      <c r="Z7" s="49">
        <f t="shared" si="1"/>
        <v>14.399999999999999</v>
      </c>
      <c r="AA7" s="49">
        <f t="shared" si="1"/>
        <v>15.92</v>
      </c>
      <c r="AB7" s="49">
        <f t="shared" si="1"/>
        <v>17.600000000000001</v>
      </c>
      <c r="AC7" s="49">
        <f t="shared" si="1"/>
        <v>19.46</v>
      </c>
    </row>
    <row r="8" spans="1:29" x14ac:dyDescent="0.25">
      <c r="A8" t="s">
        <v>255</v>
      </c>
      <c r="B8" s="49">
        <v>3.63</v>
      </c>
      <c r="C8" s="49">
        <v>4.08</v>
      </c>
      <c r="D8" s="49">
        <v>4.58</v>
      </c>
      <c r="E8" s="49">
        <v>5.17</v>
      </c>
      <c r="F8" s="49">
        <v>3.63</v>
      </c>
      <c r="G8" s="49">
        <v>4.08</v>
      </c>
      <c r="H8" s="49">
        <v>4.58</v>
      </c>
      <c r="I8" s="49">
        <v>5.17</v>
      </c>
      <c r="K8" t="s">
        <v>98</v>
      </c>
      <c r="L8" s="49">
        <f t="shared" ref="L8:S10" si="5">B9</f>
        <v>3.71</v>
      </c>
      <c r="M8" s="49">
        <f t="shared" si="5"/>
        <v>4.2</v>
      </c>
      <c r="N8" s="49">
        <f t="shared" si="5"/>
        <v>4.78</v>
      </c>
      <c r="O8" s="49">
        <f t="shared" si="5"/>
        <v>5.47</v>
      </c>
      <c r="P8" s="49">
        <f t="shared" si="5"/>
        <v>3.71</v>
      </c>
      <c r="Q8" s="49">
        <f t="shared" si="5"/>
        <v>4.2</v>
      </c>
      <c r="R8" s="49">
        <f t="shared" si="5"/>
        <v>4.78</v>
      </c>
      <c r="S8" s="49">
        <f t="shared" si="5"/>
        <v>5.47</v>
      </c>
      <c r="U8" t="s">
        <v>98</v>
      </c>
      <c r="V8" s="49">
        <f t="shared" si="3"/>
        <v>3.71</v>
      </c>
      <c r="W8" s="49">
        <f t="shared" si="1"/>
        <v>4.2</v>
      </c>
      <c r="X8" s="49">
        <f t="shared" si="1"/>
        <v>4.78</v>
      </c>
      <c r="Y8" s="49">
        <f t="shared" si="1"/>
        <v>5.47</v>
      </c>
      <c r="Z8" s="49">
        <f t="shared" si="1"/>
        <v>3.71</v>
      </c>
      <c r="AA8" s="49">
        <f t="shared" si="1"/>
        <v>4.2</v>
      </c>
      <c r="AB8" s="49">
        <f t="shared" si="1"/>
        <v>4.78</v>
      </c>
      <c r="AC8" s="49">
        <f t="shared" si="1"/>
        <v>5.47</v>
      </c>
    </row>
    <row r="9" spans="1:29" x14ac:dyDescent="0.25">
      <c r="A9" t="s">
        <v>256</v>
      </c>
      <c r="B9" s="49">
        <v>3.71</v>
      </c>
      <c r="C9" s="49">
        <v>4.2</v>
      </c>
      <c r="D9" s="49">
        <v>4.78</v>
      </c>
      <c r="E9" s="49">
        <v>5.47</v>
      </c>
      <c r="F9" s="49">
        <v>3.71</v>
      </c>
      <c r="G9" s="49">
        <v>4.2</v>
      </c>
      <c r="H9" s="49">
        <v>4.78</v>
      </c>
      <c r="I9" s="49">
        <v>5.47</v>
      </c>
      <c r="K9" t="s">
        <v>97</v>
      </c>
      <c r="L9" s="49">
        <f t="shared" si="5"/>
        <v>0.51</v>
      </c>
      <c r="M9" s="49">
        <f t="shared" si="5"/>
        <v>0.57999999999999996</v>
      </c>
      <c r="N9" s="49">
        <f t="shared" si="5"/>
        <v>0.67</v>
      </c>
      <c r="O9" s="49">
        <f t="shared" si="5"/>
        <v>0.77</v>
      </c>
      <c r="P9" s="49">
        <f t="shared" si="5"/>
        <v>0.51</v>
      </c>
      <c r="Q9" s="49">
        <f t="shared" si="5"/>
        <v>0.57999999999999996</v>
      </c>
      <c r="R9" s="49">
        <f t="shared" si="5"/>
        <v>0.67</v>
      </c>
      <c r="S9" s="49">
        <f t="shared" si="5"/>
        <v>0.77</v>
      </c>
      <c r="U9" t="s">
        <v>97</v>
      </c>
      <c r="V9" s="49">
        <f t="shared" si="3"/>
        <v>0.51</v>
      </c>
      <c r="W9" s="49">
        <f t="shared" si="1"/>
        <v>0.57999999999999996</v>
      </c>
      <c r="X9" s="49">
        <f t="shared" si="1"/>
        <v>0.67</v>
      </c>
      <c r="Y9" s="49">
        <f t="shared" si="1"/>
        <v>0.77</v>
      </c>
      <c r="Z9" s="49">
        <f t="shared" si="1"/>
        <v>0.51</v>
      </c>
      <c r="AA9" s="49">
        <f t="shared" si="1"/>
        <v>0.57999999999999996</v>
      </c>
      <c r="AB9" s="49">
        <f t="shared" si="1"/>
        <v>0.67</v>
      </c>
      <c r="AC9" s="49">
        <f t="shared" si="1"/>
        <v>0.77</v>
      </c>
    </row>
    <row r="10" spans="1:29" x14ac:dyDescent="0.25">
      <c r="A10" t="s">
        <v>257</v>
      </c>
      <c r="B10" s="49">
        <v>0.51</v>
      </c>
      <c r="C10" s="49">
        <v>0.57999999999999996</v>
      </c>
      <c r="D10" s="49">
        <v>0.67</v>
      </c>
      <c r="E10" s="49">
        <v>0.77</v>
      </c>
      <c r="F10" s="49">
        <v>0.51</v>
      </c>
      <c r="G10" s="49">
        <v>0.57999999999999996</v>
      </c>
      <c r="H10" s="49">
        <v>0.67</v>
      </c>
      <c r="I10" s="49">
        <v>0.77</v>
      </c>
      <c r="K10" t="s">
        <v>96</v>
      </c>
      <c r="L10" s="49">
        <f t="shared" si="5"/>
        <v>0.08</v>
      </c>
      <c r="M10" s="49">
        <f t="shared" si="5"/>
        <v>0.09</v>
      </c>
      <c r="N10" s="49">
        <f t="shared" si="5"/>
        <v>0.1</v>
      </c>
      <c r="O10" s="49">
        <f t="shared" si="5"/>
        <v>0.12</v>
      </c>
      <c r="P10" s="49">
        <f t="shared" si="5"/>
        <v>0.08</v>
      </c>
      <c r="Q10" s="49">
        <f t="shared" si="5"/>
        <v>0.09</v>
      </c>
      <c r="R10" s="49">
        <f t="shared" si="5"/>
        <v>0.1</v>
      </c>
      <c r="S10" s="49">
        <f t="shared" si="5"/>
        <v>0.12</v>
      </c>
      <c r="U10" t="s">
        <v>96</v>
      </c>
      <c r="V10" s="49">
        <f t="shared" si="3"/>
        <v>0.08</v>
      </c>
      <c r="W10" s="49">
        <f t="shared" si="1"/>
        <v>0.09</v>
      </c>
      <c r="X10" s="49">
        <f t="shared" si="1"/>
        <v>0.1</v>
      </c>
      <c r="Y10" s="49">
        <f t="shared" si="1"/>
        <v>0.12</v>
      </c>
      <c r="Z10" s="49">
        <f t="shared" si="1"/>
        <v>0.08</v>
      </c>
      <c r="AA10" s="49">
        <f t="shared" si="1"/>
        <v>0.09</v>
      </c>
      <c r="AB10" s="49">
        <f t="shared" si="1"/>
        <v>0.1</v>
      </c>
      <c r="AC10" s="49">
        <f t="shared" si="1"/>
        <v>0.12</v>
      </c>
    </row>
    <row r="11" spans="1:29" x14ac:dyDescent="0.25">
      <c r="A11" t="s">
        <v>258</v>
      </c>
      <c r="B11" s="49">
        <v>0.08</v>
      </c>
      <c r="C11" s="49">
        <v>0.09</v>
      </c>
      <c r="D11" s="49">
        <v>0.1</v>
      </c>
      <c r="E11" s="49">
        <v>0.12</v>
      </c>
      <c r="F11" s="49">
        <v>0.08</v>
      </c>
      <c r="G11" s="49">
        <v>0.09</v>
      </c>
      <c r="H11" s="49">
        <v>0.1</v>
      </c>
      <c r="I11" s="49">
        <v>0.12</v>
      </c>
    </row>
    <row r="13" spans="1:29" x14ac:dyDescent="0.25">
      <c r="A13" s="43" t="s">
        <v>278</v>
      </c>
      <c r="K13" s="43" t="s">
        <v>259</v>
      </c>
      <c r="U13" s="43" t="s">
        <v>259</v>
      </c>
    </row>
    <row r="14" spans="1:29" x14ac:dyDescent="0.25">
      <c r="B14" t="s">
        <v>31</v>
      </c>
      <c r="F14" t="s">
        <v>32</v>
      </c>
      <c r="L14" t="s">
        <v>31</v>
      </c>
      <c r="P14" t="s">
        <v>32</v>
      </c>
      <c r="V14" t="s">
        <v>31</v>
      </c>
      <c r="Z14" t="s">
        <v>32</v>
      </c>
    </row>
    <row r="15" spans="1:29" x14ac:dyDescent="0.25">
      <c r="B15" t="s">
        <v>86</v>
      </c>
      <c r="C15" t="s">
        <v>87</v>
      </c>
      <c r="D15" t="s">
        <v>88</v>
      </c>
      <c r="E15" t="s">
        <v>250</v>
      </c>
      <c r="F15" t="s">
        <v>86</v>
      </c>
      <c r="G15" t="s">
        <v>87</v>
      </c>
      <c r="H15" t="s">
        <v>88</v>
      </c>
      <c r="I15" t="s">
        <v>250</v>
      </c>
      <c r="L15" t="s">
        <v>86</v>
      </c>
      <c r="M15" t="s">
        <v>87</v>
      </c>
      <c r="N15" t="s">
        <v>88</v>
      </c>
      <c r="O15" t="s">
        <v>250</v>
      </c>
      <c r="P15" t="s">
        <v>86</v>
      </c>
      <c r="Q15" t="s">
        <v>87</v>
      </c>
      <c r="R15" t="s">
        <v>88</v>
      </c>
      <c r="S15" t="s">
        <v>250</v>
      </c>
      <c r="V15" t="s">
        <v>86</v>
      </c>
      <c r="W15" t="s">
        <v>87</v>
      </c>
      <c r="X15" t="s">
        <v>88</v>
      </c>
      <c r="Y15" t="s">
        <v>250</v>
      </c>
      <c r="Z15" t="s">
        <v>86</v>
      </c>
      <c r="AA15" t="s">
        <v>87</v>
      </c>
      <c r="AB15" t="s">
        <v>88</v>
      </c>
      <c r="AC15" t="s">
        <v>250</v>
      </c>
    </row>
    <row r="16" spans="1:29" x14ac:dyDescent="0.25">
      <c r="A16" t="s">
        <v>251</v>
      </c>
      <c r="B16" s="147">
        <f>10*(1-EXP(-B62*0.1))</f>
        <v>0.15191428153302433</v>
      </c>
      <c r="C16" s="147">
        <f t="shared" ref="C16:I16" si="6">10*(1-EXP(-C62*0.1))</f>
        <v>0.18177754753725739</v>
      </c>
      <c r="D16" s="147">
        <f t="shared" si="6"/>
        <v>0.22282005783594405</v>
      </c>
      <c r="E16" s="147">
        <f t="shared" si="6"/>
        <v>0.28234734416597407</v>
      </c>
      <c r="F16" s="147">
        <f t="shared" si="6"/>
        <v>0.15191428153302433</v>
      </c>
      <c r="G16" s="147">
        <f t="shared" si="6"/>
        <v>0.18177754753725739</v>
      </c>
      <c r="H16" s="147">
        <f t="shared" si="6"/>
        <v>0.22282005783594405</v>
      </c>
      <c r="I16" s="147">
        <f t="shared" si="6"/>
        <v>0.28234734416597407</v>
      </c>
      <c r="K16" t="s">
        <v>252</v>
      </c>
      <c r="L16" s="147">
        <f>B16</f>
        <v>0.15191428153302433</v>
      </c>
      <c r="M16" s="147">
        <f t="shared" ref="M16:S17" si="7">C16</f>
        <v>0.18177754753725739</v>
      </c>
      <c r="N16" s="147">
        <f t="shared" si="7"/>
        <v>0.22282005783594405</v>
      </c>
      <c r="O16" s="147">
        <f t="shared" si="7"/>
        <v>0.28234734416597407</v>
      </c>
      <c r="P16" s="147">
        <f t="shared" si="7"/>
        <v>0.15191428153302433</v>
      </c>
      <c r="Q16" s="147">
        <f t="shared" si="7"/>
        <v>0.18177754753725739</v>
      </c>
      <c r="R16" s="147">
        <f t="shared" si="7"/>
        <v>0.22282005783594405</v>
      </c>
      <c r="S16" s="147">
        <f t="shared" si="7"/>
        <v>0.28234734416597407</v>
      </c>
      <c r="U16" t="s">
        <v>95</v>
      </c>
      <c r="V16" s="147">
        <v>4</v>
      </c>
      <c r="W16" s="147">
        <v>4</v>
      </c>
      <c r="X16" s="147">
        <v>4</v>
      </c>
      <c r="Y16" s="147">
        <v>4</v>
      </c>
      <c r="Z16" s="147">
        <v>4</v>
      </c>
      <c r="AA16" s="147">
        <v>4</v>
      </c>
      <c r="AB16" s="147">
        <v>4</v>
      </c>
      <c r="AC16" s="147">
        <v>4</v>
      </c>
    </row>
    <row r="17" spans="1:29" x14ac:dyDescent="0.25">
      <c r="A17" t="s">
        <v>253</v>
      </c>
      <c r="B17" s="147">
        <f t="shared" ref="B17:I17" si="8">10*(1-EXP(-B63*0.1))</f>
        <v>0.24828572146566197</v>
      </c>
      <c r="C17" s="147">
        <f t="shared" si="8"/>
        <v>0.28192947611767383</v>
      </c>
      <c r="D17" s="147">
        <f t="shared" si="8"/>
        <v>0.32785511543484858</v>
      </c>
      <c r="E17" s="147">
        <f t="shared" si="8"/>
        <v>0.39412305445974516</v>
      </c>
      <c r="F17" s="147">
        <f t="shared" si="8"/>
        <v>0.24828572146566197</v>
      </c>
      <c r="G17" s="147">
        <f t="shared" si="8"/>
        <v>0.28192947611767383</v>
      </c>
      <c r="H17" s="147">
        <f t="shared" si="8"/>
        <v>0.32785511543484858</v>
      </c>
      <c r="I17" s="147">
        <f t="shared" si="8"/>
        <v>0.39412305445974516</v>
      </c>
      <c r="K17" t="s">
        <v>100</v>
      </c>
      <c r="L17" s="147">
        <f>B17</f>
        <v>0.24828572146566197</v>
      </c>
      <c r="M17" s="147">
        <f t="shared" si="7"/>
        <v>0.28192947611767383</v>
      </c>
      <c r="N17" s="147">
        <f t="shared" si="7"/>
        <v>0.32785511543484858</v>
      </c>
      <c r="O17" s="147">
        <f t="shared" si="7"/>
        <v>0.39412305445974516</v>
      </c>
      <c r="P17" s="147">
        <f t="shared" si="7"/>
        <v>0.24828572146566197</v>
      </c>
      <c r="Q17" s="147">
        <f t="shared" si="7"/>
        <v>0.28192947611767383</v>
      </c>
      <c r="R17" s="147">
        <f t="shared" si="7"/>
        <v>0.32785511543484858</v>
      </c>
      <c r="S17" s="147">
        <f t="shared" si="7"/>
        <v>0.39412305445974516</v>
      </c>
      <c r="U17" t="s">
        <v>252</v>
      </c>
      <c r="V17" s="147">
        <f>V$62*L16</f>
        <v>0.15427726221266302</v>
      </c>
      <c r="W17" s="147">
        <f t="shared" ref="W17:AC21" si="9">W$62*M16</f>
        <v>0.18518197326506441</v>
      </c>
      <c r="X17" s="147">
        <f t="shared" si="9"/>
        <v>0.22791543869493422</v>
      </c>
      <c r="Y17" s="147">
        <f t="shared" si="9"/>
        <v>0.29043604752002056</v>
      </c>
      <c r="Z17" s="147">
        <f t="shared" si="9"/>
        <v>0.15427726221266302</v>
      </c>
      <c r="AA17" s="147">
        <f t="shared" si="9"/>
        <v>0.18518197326506441</v>
      </c>
      <c r="AB17" s="147">
        <f t="shared" si="9"/>
        <v>0.22791543869493422</v>
      </c>
      <c r="AC17" s="147">
        <f t="shared" si="9"/>
        <v>0.29043604752002056</v>
      </c>
    </row>
    <row r="18" spans="1:29" x14ac:dyDescent="0.25">
      <c r="A18" t="s">
        <v>254</v>
      </c>
      <c r="B18" s="147">
        <f t="shared" ref="B18:I18" si="10">10*(1-EXP(-B64*0.1))</f>
        <v>0.34167639804744687</v>
      </c>
      <c r="C18" s="147">
        <f t="shared" si="10"/>
        <v>0.38772340956881757</v>
      </c>
      <c r="D18" s="147">
        <f t="shared" si="10"/>
        <v>0.45047807534488116</v>
      </c>
      <c r="E18" s="147">
        <f t="shared" si="10"/>
        <v>0.54083518718984203</v>
      </c>
      <c r="F18" s="147">
        <f t="shared" si="10"/>
        <v>0.34167639804744687</v>
      </c>
      <c r="G18" s="147">
        <f t="shared" si="10"/>
        <v>0.38772340956881757</v>
      </c>
      <c r="H18" s="147">
        <f t="shared" si="10"/>
        <v>0.45047807534488116</v>
      </c>
      <c r="I18" s="147">
        <f t="shared" si="10"/>
        <v>0.54083518718984203</v>
      </c>
      <c r="K18" t="s">
        <v>99</v>
      </c>
      <c r="L18" s="147">
        <f>L73/L68</f>
        <v>0.22542544086766569</v>
      </c>
      <c r="M18" s="147">
        <f t="shared" ref="M18:S18" si="11">M73/M68</f>
        <v>0.25612483934863767</v>
      </c>
      <c r="N18" s="147">
        <f t="shared" si="11"/>
        <v>0.29819597239029144</v>
      </c>
      <c r="O18" s="147">
        <f t="shared" si="11"/>
        <v>0.35909588567744799</v>
      </c>
      <c r="P18" s="147">
        <f t="shared" si="11"/>
        <v>0.22542544086766569</v>
      </c>
      <c r="Q18" s="147">
        <f t="shared" si="11"/>
        <v>0.25612483934863767</v>
      </c>
      <c r="R18" s="147">
        <f t="shared" si="11"/>
        <v>0.29819597239029144</v>
      </c>
      <c r="S18" s="147">
        <f t="shared" si="11"/>
        <v>0.35909588567744799</v>
      </c>
      <c r="U18" t="s">
        <v>100</v>
      </c>
      <c r="V18" s="147">
        <f t="shared" ref="V18:V20" si="12">V$62*L17</f>
        <v>0.2521477307312357</v>
      </c>
      <c r="W18" s="147">
        <f t="shared" si="9"/>
        <v>0.2872095999554401</v>
      </c>
      <c r="X18" s="147">
        <f t="shared" si="9"/>
        <v>0.33535240583111409</v>
      </c>
      <c r="Y18" s="147">
        <f t="shared" si="9"/>
        <v>0.4054139149490919</v>
      </c>
      <c r="Z18" s="147">
        <f t="shared" si="9"/>
        <v>0.2521477307312357</v>
      </c>
      <c r="AA18" s="147">
        <f t="shared" si="9"/>
        <v>0.2872095999554401</v>
      </c>
      <c r="AB18" s="147">
        <f t="shared" si="9"/>
        <v>0.33535240583111409</v>
      </c>
      <c r="AC18" s="147">
        <f t="shared" si="9"/>
        <v>0.4054139149490919</v>
      </c>
    </row>
    <row r="19" spans="1:29" x14ac:dyDescent="0.25">
      <c r="A19" t="s">
        <v>255</v>
      </c>
      <c r="B19" s="147">
        <f t="shared" ref="B19:I19" si="13">10*(1-EXP(-B65*0.1))</f>
        <v>0.62979388824450644</v>
      </c>
      <c r="C19" s="147">
        <f t="shared" si="13"/>
        <v>0.71319948075856954</v>
      </c>
      <c r="D19" s="147">
        <f t="shared" si="13"/>
        <v>0.82633303933666302</v>
      </c>
      <c r="E19" s="147">
        <f t="shared" si="13"/>
        <v>0.98808948489420789</v>
      </c>
      <c r="F19" s="147">
        <f t="shared" si="13"/>
        <v>0.62979388824450644</v>
      </c>
      <c r="G19" s="147">
        <f t="shared" si="13"/>
        <v>0.71319948075856954</v>
      </c>
      <c r="H19" s="147">
        <f t="shared" si="13"/>
        <v>0.82633303933666302</v>
      </c>
      <c r="I19" s="147">
        <f t="shared" si="13"/>
        <v>0.98808948489420789</v>
      </c>
      <c r="K19" t="s">
        <v>98</v>
      </c>
      <c r="L19" s="147">
        <f>B20</f>
        <v>0.29004067810700751</v>
      </c>
      <c r="M19" s="147">
        <f t="shared" ref="M19:S20" si="14">C20</f>
        <v>0.3292478040222413</v>
      </c>
      <c r="N19" s="147">
        <f t="shared" si="14"/>
        <v>0.38272372593670778</v>
      </c>
      <c r="O19" s="147">
        <f t="shared" si="14"/>
        <v>0.45983202264823664</v>
      </c>
      <c r="P19" s="147">
        <f t="shared" si="14"/>
        <v>0.29004067810700751</v>
      </c>
      <c r="Q19" s="147">
        <f t="shared" si="14"/>
        <v>0.3292478040222413</v>
      </c>
      <c r="R19" s="147">
        <f t="shared" si="14"/>
        <v>0.38272372593670778</v>
      </c>
      <c r="S19" s="147">
        <f t="shared" si="14"/>
        <v>0.45983202264823664</v>
      </c>
      <c r="U19" t="s">
        <v>99</v>
      </c>
      <c r="V19" s="147">
        <f t="shared" si="12"/>
        <v>0.22893186538611052</v>
      </c>
      <c r="W19" s="147">
        <f t="shared" si="9"/>
        <v>0.26092168034700258</v>
      </c>
      <c r="X19" s="147">
        <f t="shared" si="9"/>
        <v>0.30501502658452456</v>
      </c>
      <c r="Y19" s="147">
        <f t="shared" si="9"/>
        <v>0.36938328577141177</v>
      </c>
      <c r="Z19" s="147">
        <f t="shared" si="9"/>
        <v>0.22893186538611052</v>
      </c>
      <c r="AA19" s="147">
        <f t="shared" si="9"/>
        <v>0.26092168034700258</v>
      </c>
      <c r="AB19" s="147">
        <f t="shared" si="9"/>
        <v>0.30501502658452456</v>
      </c>
      <c r="AC19" s="147">
        <f t="shared" si="9"/>
        <v>0.36938328577141177</v>
      </c>
    </row>
    <row r="20" spans="1:29" x14ac:dyDescent="0.25">
      <c r="A20" t="s">
        <v>256</v>
      </c>
      <c r="B20" s="147">
        <f t="shared" ref="B20:I20" si="15">10*(1-EXP(-B66*0.1))</f>
        <v>0.29004067810700751</v>
      </c>
      <c r="C20" s="147">
        <f t="shared" si="15"/>
        <v>0.3292478040222413</v>
      </c>
      <c r="D20" s="147">
        <f t="shared" si="15"/>
        <v>0.38272372593670778</v>
      </c>
      <c r="E20" s="147">
        <f t="shared" si="15"/>
        <v>0.45983202264823664</v>
      </c>
      <c r="F20" s="147">
        <f t="shared" si="15"/>
        <v>0.29004067810700751</v>
      </c>
      <c r="G20" s="147">
        <f t="shared" si="15"/>
        <v>0.3292478040222413</v>
      </c>
      <c r="H20" s="147">
        <f t="shared" si="15"/>
        <v>0.38272372593670778</v>
      </c>
      <c r="I20" s="147">
        <f t="shared" si="15"/>
        <v>0.45983202264823664</v>
      </c>
      <c r="K20" t="s">
        <v>97</v>
      </c>
      <c r="L20" s="147">
        <f t="shared" ref="L20" si="16">B21</f>
        <v>0.48816233415863275</v>
      </c>
      <c r="M20" s="147">
        <f t="shared" si="14"/>
        <v>0.55336972749480795</v>
      </c>
      <c r="N20" s="147">
        <f t="shared" si="14"/>
        <v>0.64203274779560227</v>
      </c>
      <c r="O20" s="147">
        <f t="shared" si="14"/>
        <v>0.7692426983904177</v>
      </c>
      <c r="P20" s="147">
        <f t="shared" si="14"/>
        <v>0.48816233415863275</v>
      </c>
      <c r="Q20" s="147">
        <f t="shared" si="14"/>
        <v>0.55336972749480795</v>
      </c>
      <c r="R20" s="147">
        <f t="shared" si="14"/>
        <v>0.64203274779560227</v>
      </c>
      <c r="S20" s="147">
        <f t="shared" si="14"/>
        <v>0.7692426983904177</v>
      </c>
      <c r="U20" t="s">
        <v>98</v>
      </c>
      <c r="V20" s="147">
        <f t="shared" si="12"/>
        <v>0.29455217308799236</v>
      </c>
      <c r="W20" s="147">
        <f t="shared" si="9"/>
        <v>0.33541413044716761</v>
      </c>
      <c r="X20" s="147">
        <f t="shared" si="9"/>
        <v>0.39147573491812149</v>
      </c>
      <c r="Y20" s="147">
        <f t="shared" si="9"/>
        <v>0.47300531753039549</v>
      </c>
      <c r="Z20" s="147">
        <f t="shared" si="9"/>
        <v>0.29455217308799236</v>
      </c>
      <c r="AA20" s="147">
        <f t="shared" si="9"/>
        <v>0.33541413044716761</v>
      </c>
      <c r="AB20" s="147">
        <f t="shared" si="9"/>
        <v>0.39147573491812149</v>
      </c>
      <c r="AC20" s="147">
        <f t="shared" si="9"/>
        <v>0.47300531753039549</v>
      </c>
    </row>
    <row r="21" spans="1:29" x14ac:dyDescent="0.25">
      <c r="A21" t="s">
        <v>257</v>
      </c>
      <c r="B21" s="147">
        <f t="shared" ref="B21:I21" si="17">10*(1-EXP(-B67*0.1))</f>
        <v>0.48816233415863275</v>
      </c>
      <c r="C21" s="147">
        <f t="shared" si="17"/>
        <v>0.55336972749480795</v>
      </c>
      <c r="D21" s="147">
        <f t="shared" si="17"/>
        <v>0.64203274779560227</v>
      </c>
      <c r="E21" s="147">
        <f t="shared" si="17"/>
        <v>0.7692426983904177</v>
      </c>
      <c r="F21" s="147">
        <f t="shared" si="17"/>
        <v>0.48816233415863275</v>
      </c>
      <c r="G21" s="147">
        <f t="shared" si="17"/>
        <v>0.55336972749480795</v>
      </c>
      <c r="H21" s="147">
        <f t="shared" si="17"/>
        <v>0.64203274779560227</v>
      </c>
      <c r="I21" s="147">
        <f t="shared" si="17"/>
        <v>0.7692426983904177</v>
      </c>
      <c r="L21" s="147"/>
      <c r="M21" s="147"/>
      <c r="N21" s="147"/>
      <c r="O21" s="147"/>
      <c r="P21" s="147"/>
      <c r="Q21" s="147"/>
      <c r="R21" s="147"/>
      <c r="S21" s="147"/>
      <c r="U21" t="s">
        <v>97</v>
      </c>
      <c r="V21" s="147">
        <f>V$62*L20</f>
        <v>0.49575555154743639</v>
      </c>
      <c r="W21" s="147">
        <f t="shared" si="9"/>
        <v>0.56373352744038019</v>
      </c>
      <c r="X21" s="147">
        <f t="shared" si="9"/>
        <v>0.65671455609300078</v>
      </c>
      <c r="Y21" s="147">
        <f t="shared" si="9"/>
        <v>0.79128000854442682</v>
      </c>
      <c r="Z21" s="147">
        <f t="shared" si="9"/>
        <v>0.49575555154743639</v>
      </c>
      <c r="AA21" s="147">
        <f t="shared" si="9"/>
        <v>0.56373352744038019</v>
      </c>
      <c r="AB21" s="147">
        <f t="shared" si="9"/>
        <v>0.65671455609300078</v>
      </c>
      <c r="AC21" s="147">
        <f t="shared" si="9"/>
        <v>0.79128000854442682</v>
      </c>
    </row>
    <row r="24" spans="1:29" x14ac:dyDescent="0.25">
      <c r="A24" s="43" t="s">
        <v>260</v>
      </c>
      <c r="K24" s="43" t="s">
        <v>261</v>
      </c>
      <c r="U24" s="43" t="s">
        <v>261</v>
      </c>
    </row>
    <row r="25" spans="1:29" x14ac:dyDescent="0.25">
      <c r="B25" t="s">
        <v>31</v>
      </c>
      <c r="F25" t="s">
        <v>32</v>
      </c>
      <c r="L25" t="s">
        <v>31</v>
      </c>
      <c r="P25" t="s">
        <v>32</v>
      </c>
      <c r="V25" t="s">
        <v>31</v>
      </c>
      <c r="Z25" t="s">
        <v>32</v>
      </c>
    </row>
    <row r="26" spans="1:29" x14ac:dyDescent="0.25">
      <c r="B26" t="s">
        <v>86</v>
      </c>
      <c r="C26" t="s">
        <v>87</v>
      </c>
      <c r="D26" t="s">
        <v>88</v>
      </c>
      <c r="E26" t="s">
        <v>250</v>
      </c>
      <c r="F26" t="s">
        <v>86</v>
      </c>
      <c r="G26" t="s">
        <v>87</v>
      </c>
      <c r="H26" t="s">
        <v>88</v>
      </c>
      <c r="I26" t="s">
        <v>250</v>
      </c>
      <c r="L26" t="s">
        <v>86</v>
      </c>
      <c r="M26" t="s">
        <v>87</v>
      </c>
      <c r="N26" t="s">
        <v>88</v>
      </c>
      <c r="O26" t="s">
        <v>250</v>
      </c>
      <c r="P26" t="s">
        <v>86</v>
      </c>
      <c r="Q26" t="s">
        <v>87</v>
      </c>
      <c r="R26" t="s">
        <v>88</v>
      </c>
      <c r="S26" t="s">
        <v>250</v>
      </c>
      <c r="V26" t="s">
        <v>86</v>
      </c>
      <c r="W26" t="s">
        <v>87</v>
      </c>
      <c r="X26" t="s">
        <v>88</v>
      </c>
      <c r="Y26" t="s">
        <v>250</v>
      </c>
      <c r="Z26" t="s">
        <v>86</v>
      </c>
      <c r="AA26" t="s">
        <v>87</v>
      </c>
      <c r="AB26" t="s">
        <v>88</v>
      </c>
      <c r="AC26" t="s">
        <v>250</v>
      </c>
    </row>
    <row r="27" spans="1:29" x14ac:dyDescent="0.25">
      <c r="A27" t="s">
        <v>251</v>
      </c>
      <c r="B27" s="147">
        <v>0</v>
      </c>
      <c r="C27" s="147">
        <v>0</v>
      </c>
      <c r="D27" s="147">
        <v>1.0000000000000001E-5</v>
      </c>
      <c r="E27" s="147">
        <v>1.0000000000000001E-5</v>
      </c>
      <c r="F27" s="147">
        <v>0</v>
      </c>
      <c r="G27" s="147">
        <v>0</v>
      </c>
      <c r="H27" s="147">
        <v>1.0000000000000001E-5</v>
      </c>
      <c r="I27" s="147">
        <v>1.0000000000000001E-5</v>
      </c>
      <c r="K27" t="s">
        <v>252</v>
      </c>
      <c r="L27" s="147">
        <f>B27</f>
        <v>0</v>
      </c>
      <c r="M27" s="147">
        <f t="shared" ref="M27:S28" si="18">C27</f>
        <v>0</v>
      </c>
      <c r="N27" s="147">
        <f t="shared" si="18"/>
        <v>1.0000000000000001E-5</v>
      </c>
      <c r="O27" s="147">
        <f t="shared" si="18"/>
        <v>1.0000000000000001E-5</v>
      </c>
      <c r="P27" s="147">
        <f t="shared" si="18"/>
        <v>0</v>
      </c>
      <c r="Q27" s="147">
        <f t="shared" si="18"/>
        <v>0</v>
      </c>
      <c r="R27" s="147">
        <f t="shared" si="18"/>
        <v>1.0000000000000001E-5</v>
      </c>
      <c r="S27" s="147">
        <f t="shared" si="18"/>
        <v>1.0000000000000001E-5</v>
      </c>
      <c r="U27" t="s">
        <v>95</v>
      </c>
      <c r="V27" s="147">
        <v>0</v>
      </c>
      <c r="W27" s="147">
        <v>0</v>
      </c>
      <c r="X27" s="147">
        <v>0</v>
      </c>
      <c r="Y27" s="147">
        <v>0</v>
      </c>
      <c r="Z27" s="147">
        <v>0</v>
      </c>
      <c r="AA27" s="147">
        <v>0</v>
      </c>
      <c r="AB27" s="147">
        <v>0</v>
      </c>
      <c r="AC27" s="147">
        <v>0</v>
      </c>
    </row>
    <row r="28" spans="1:29" x14ac:dyDescent="0.25">
      <c r="A28" t="s">
        <v>253</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 t="shared" ref="L28" si="19">B28</f>
        <v>1.1E-4</v>
      </c>
      <c r="M28" s="147">
        <f t="shared" si="18"/>
        <v>1.4999999999999999E-4</v>
      </c>
      <c r="N28" s="147">
        <f t="shared" si="18"/>
        <v>1.9000000000000001E-4</v>
      </c>
      <c r="O28" s="147">
        <f t="shared" si="18"/>
        <v>2.3000000000000001E-4</v>
      </c>
      <c r="P28" s="147">
        <f t="shared" si="18"/>
        <v>1.1E-4</v>
      </c>
      <c r="Q28" s="147">
        <f t="shared" si="18"/>
        <v>1.4999999999999999E-4</v>
      </c>
      <c r="R28" s="147">
        <f t="shared" si="18"/>
        <v>1.9000000000000001E-4</v>
      </c>
      <c r="S28" s="147">
        <f t="shared" si="18"/>
        <v>2.3000000000000001E-4</v>
      </c>
      <c r="U28" t="s">
        <v>252</v>
      </c>
      <c r="V28" s="147">
        <f>V$62*L27</f>
        <v>0</v>
      </c>
      <c r="W28" s="147">
        <f t="shared" ref="W28:AC33" si="20">W$62*M27</f>
        <v>0</v>
      </c>
      <c r="X28" s="147">
        <f t="shared" si="20"/>
        <v>1.0228676938175009E-5</v>
      </c>
      <c r="Y28" s="147">
        <f t="shared" si="20"/>
        <v>1.0286480589287629E-5</v>
      </c>
      <c r="Z28" s="147">
        <f t="shared" si="20"/>
        <v>0</v>
      </c>
      <c r="AA28" s="147">
        <f t="shared" si="20"/>
        <v>0</v>
      </c>
      <c r="AB28" s="147">
        <f t="shared" si="20"/>
        <v>1.0228676938175009E-5</v>
      </c>
      <c r="AC28" s="147">
        <f t="shared" si="20"/>
        <v>1.0286480589287629E-5</v>
      </c>
    </row>
    <row r="29" spans="1:29" x14ac:dyDescent="0.25">
      <c r="A29" t="s">
        <v>254</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21">(1-M73)/M68</f>
        <v>4.8983254373320614E-3</v>
      </c>
      <c r="N29" s="147">
        <f t="shared" si="21"/>
        <v>6.1601010850262832E-3</v>
      </c>
      <c r="O29" s="147">
        <f t="shared" si="21"/>
        <v>7.4384086064811818E-3</v>
      </c>
      <c r="P29" s="147">
        <f t="shared" si="21"/>
        <v>3.6467625818373504E-3</v>
      </c>
      <c r="Q29" s="147">
        <f t="shared" si="21"/>
        <v>4.8983254373320614E-3</v>
      </c>
      <c r="R29" s="147">
        <f t="shared" si="21"/>
        <v>6.1601010850262832E-3</v>
      </c>
      <c r="S29" s="147">
        <f t="shared" si="21"/>
        <v>7.4384086064811818E-3</v>
      </c>
      <c r="U29" t="s">
        <v>100</v>
      </c>
      <c r="V29" s="147">
        <f t="shared" ref="V29:V33" si="22">V$62*L28</f>
        <v>1.1171101671374953E-4</v>
      </c>
      <c r="W29" s="147">
        <f t="shared" si="20"/>
        <v>1.5280927906713223E-4</v>
      </c>
      <c r="X29" s="147">
        <f t="shared" si="20"/>
        <v>1.9434486182532516E-4</v>
      </c>
      <c r="Y29" s="147">
        <f t="shared" si="20"/>
        <v>2.3658905355361545E-4</v>
      </c>
      <c r="Z29" s="147">
        <f t="shared" si="20"/>
        <v>1.1171101671374953E-4</v>
      </c>
      <c r="AA29" s="147">
        <f t="shared" si="20"/>
        <v>1.5280927906713223E-4</v>
      </c>
      <c r="AB29" s="147">
        <f t="shared" si="20"/>
        <v>1.9434486182532516E-4</v>
      </c>
      <c r="AC29" s="147">
        <f t="shared" si="20"/>
        <v>2.3658905355361545E-4</v>
      </c>
    </row>
    <row r="30" spans="1:29" x14ac:dyDescent="0.25">
      <c r="A30" t="s">
        <v>255</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23">C31</f>
        <v>6.4149999999999999E-2</v>
      </c>
      <c r="N30" s="147">
        <f t="shared" si="23"/>
        <v>8.0449999999999994E-2</v>
      </c>
      <c r="O30" s="147">
        <f t="shared" si="23"/>
        <v>9.6740000000000007E-2</v>
      </c>
      <c r="P30" s="147">
        <f t="shared" si="23"/>
        <v>4.786E-2</v>
      </c>
      <c r="Q30" s="147">
        <f t="shared" si="23"/>
        <v>6.4149999999999999E-2</v>
      </c>
      <c r="R30" s="147">
        <f t="shared" si="23"/>
        <v>8.0449999999999994E-2</v>
      </c>
      <c r="S30" s="147">
        <f t="shared" si="23"/>
        <v>9.6740000000000007E-2</v>
      </c>
      <c r="U30" t="s">
        <v>99</v>
      </c>
      <c r="V30" s="147">
        <f t="shared" si="22"/>
        <v>3.7034868702791692E-3</v>
      </c>
      <c r="W30" s="147">
        <f t="shared" si="20"/>
        <v>4.9900638580993844E-3</v>
      </c>
      <c r="X30" s="147">
        <f t="shared" si="20"/>
        <v>6.3009683905235186E-3</v>
      </c>
      <c r="Y30" s="147">
        <f t="shared" si="20"/>
        <v>7.6515045745758712E-3</v>
      </c>
      <c r="Z30" s="147">
        <f t="shared" si="20"/>
        <v>3.7034868702791692E-3</v>
      </c>
      <c r="AA30" s="147">
        <f t="shared" si="20"/>
        <v>4.9900638580993844E-3</v>
      </c>
      <c r="AB30" s="147">
        <f t="shared" si="20"/>
        <v>6.3009683905235186E-3</v>
      </c>
      <c r="AC30" s="147">
        <f t="shared" si="20"/>
        <v>7.6515045745758712E-3</v>
      </c>
    </row>
    <row r="31" spans="1:29" x14ac:dyDescent="0.25">
      <c r="A31" t="s">
        <v>256</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23"/>
        <v>0.30464999999999998</v>
      </c>
      <c r="N31" s="147">
        <f t="shared" si="23"/>
        <v>0.38202999999999998</v>
      </c>
      <c r="O31" s="147">
        <f t="shared" si="23"/>
        <v>0.45940999999999999</v>
      </c>
      <c r="P31" s="147">
        <f t="shared" si="23"/>
        <v>0.22727</v>
      </c>
      <c r="Q31" s="147">
        <f t="shared" si="23"/>
        <v>0.30464999999999998</v>
      </c>
      <c r="R31" s="147">
        <f t="shared" si="23"/>
        <v>0.38202999999999998</v>
      </c>
      <c r="S31" s="147">
        <f t="shared" si="23"/>
        <v>0.45940999999999999</v>
      </c>
      <c r="U31" t="s">
        <v>98</v>
      </c>
      <c r="V31" s="147">
        <f t="shared" si="22"/>
        <v>4.8604447817455022E-2</v>
      </c>
      <c r="W31" s="147">
        <f t="shared" si="20"/>
        <v>6.5351435014376888E-2</v>
      </c>
      <c r="X31" s="147">
        <f t="shared" si="20"/>
        <v>8.2289705967617935E-2</v>
      </c>
      <c r="Y31" s="147">
        <f t="shared" si="20"/>
        <v>9.9511413220768521E-2</v>
      </c>
      <c r="Z31" s="147">
        <f t="shared" si="20"/>
        <v>4.8604447817455022E-2</v>
      </c>
      <c r="AA31" s="147">
        <f t="shared" si="20"/>
        <v>6.5351435014376888E-2</v>
      </c>
      <c r="AB31" s="147">
        <f t="shared" si="20"/>
        <v>8.2289705967617935E-2</v>
      </c>
      <c r="AC31" s="147">
        <f t="shared" si="20"/>
        <v>9.9511413220768521E-2</v>
      </c>
    </row>
    <row r="32" spans="1:29" x14ac:dyDescent="0.25">
      <c r="A32" t="s">
        <v>257</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23"/>
        <v>0.95428000000000002</v>
      </c>
      <c r="N32" s="147">
        <f t="shared" si="23"/>
        <v>1.1966600000000001</v>
      </c>
      <c r="O32" s="147">
        <f t="shared" si="23"/>
        <v>1.4390400000000001</v>
      </c>
      <c r="P32" s="147">
        <f t="shared" si="23"/>
        <v>0.71189999999999998</v>
      </c>
      <c r="Q32" s="147">
        <f t="shared" si="23"/>
        <v>0.95428000000000002</v>
      </c>
      <c r="R32" s="147">
        <f t="shared" si="23"/>
        <v>1.1966600000000001</v>
      </c>
      <c r="S32" s="147">
        <f t="shared" si="23"/>
        <v>1.4390400000000001</v>
      </c>
      <c r="U32" t="s">
        <v>97</v>
      </c>
      <c r="V32" s="147">
        <f t="shared" si="22"/>
        <v>0.2308051160775805</v>
      </c>
      <c r="W32" s="147">
        <f t="shared" si="20"/>
        <v>0.31035564578534558</v>
      </c>
      <c r="X32" s="147">
        <f t="shared" si="20"/>
        <v>0.39076614506909979</v>
      </c>
      <c r="Y32" s="147">
        <f t="shared" si="20"/>
        <v>0.47257120475246289</v>
      </c>
      <c r="Z32" s="147">
        <f t="shared" si="20"/>
        <v>0.2308051160775805</v>
      </c>
      <c r="AA32" s="147">
        <f t="shared" si="20"/>
        <v>0.31035564578534558</v>
      </c>
      <c r="AB32" s="147">
        <f t="shared" si="20"/>
        <v>0.39076614506909979</v>
      </c>
      <c r="AC32" s="147">
        <f t="shared" si="20"/>
        <v>0.47257120475246289</v>
      </c>
    </row>
    <row r="33" spans="1:29" x14ac:dyDescent="0.25">
      <c r="A33" t="s">
        <v>258</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22"/>
        <v>0.72297338907743891</v>
      </c>
      <c r="W33" s="147">
        <f t="shared" si="20"/>
        <v>0.97215225885455314</v>
      </c>
      <c r="X33" s="147">
        <f t="shared" si="20"/>
        <v>1.2240248544836505</v>
      </c>
      <c r="Y33" s="147">
        <f t="shared" si="20"/>
        <v>1.4802657027208468</v>
      </c>
      <c r="Z33" s="147">
        <f t="shared" si="20"/>
        <v>0.72297338907743891</v>
      </c>
      <c r="AA33" s="147">
        <f t="shared" si="20"/>
        <v>0.97215225885455314</v>
      </c>
      <c r="AB33" s="147">
        <f t="shared" si="20"/>
        <v>1.2240248544836505</v>
      </c>
      <c r="AC33" s="147">
        <f t="shared" si="20"/>
        <v>1.4802657027208468</v>
      </c>
    </row>
    <row r="34" spans="1:29" x14ac:dyDescent="0.25">
      <c r="B34" s="147"/>
      <c r="C34" s="147"/>
      <c r="D34" s="147"/>
      <c r="E34" s="147"/>
      <c r="F34" s="147"/>
      <c r="G34" s="147"/>
      <c r="H34" s="147"/>
      <c r="I34" s="147"/>
    </row>
    <row r="36" spans="1:29" x14ac:dyDescent="0.25">
      <c r="A36" s="43" t="s">
        <v>262</v>
      </c>
      <c r="B36" s="43"/>
      <c r="C36" s="43"/>
      <c r="D36" s="43"/>
      <c r="E36" s="43"/>
      <c r="F36" s="43"/>
      <c r="G36" s="43"/>
      <c r="H36" s="43"/>
      <c r="I36" s="43"/>
      <c r="K36" s="43" t="s">
        <v>263</v>
      </c>
      <c r="L36" s="43"/>
      <c r="M36" s="43"/>
      <c r="N36" s="43"/>
      <c r="O36" s="43"/>
      <c r="P36" s="43"/>
      <c r="Q36" s="43"/>
      <c r="R36" s="43"/>
      <c r="S36" s="43"/>
      <c r="U36" s="43" t="s">
        <v>263</v>
      </c>
    </row>
    <row r="37" spans="1:29" x14ac:dyDescent="0.25">
      <c r="A37" t="str">
        <f>A27</f>
        <v>&gt; 500</v>
      </c>
      <c r="B37" s="147">
        <f t="shared" ref="B37:I42" si="24">1/(B16+B27)</f>
        <v>6.5826595755752697</v>
      </c>
      <c r="C37" s="147">
        <f t="shared" si="24"/>
        <v>5.5012294617685855</v>
      </c>
      <c r="D37" s="147">
        <f t="shared" si="24"/>
        <v>4.4877249044033274</v>
      </c>
      <c r="E37" s="147">
        <f t="shared" si="24"/>
        <v>3.541611439057113</v>
      </c>
      <c r="F37" s="147">
        <f t="shared" si="24"/>
        <v>6.5826595755752697</v>
      </c>
      <c r="G37" s="147">
        <f t="shared" si="24"/>
        <v>5.5012294617685855</v>
      </c>
      <c r="H37" s="147">
        <f t="shared" si="24"/>
        <v>4.4877249044033274</v>
      </c>
      <c r="I37" s="147">
        <f t="shared" si="24"/>
        <v>3.541611439057113</v>
      </c>
      <c r="K37" t="s">
        <v>252</v>
      </c>
      <c r="L37" s="147">
        <f t="shared" ref="L37:S41" si="25">1/(L16+L27)</f>
        <v>6.5826595755752697</v>
      </c>
      <c r="M37" s="147">
        <f t="shared" si="25"/>
        <v>5.5012294617685855</v>
      </c>
      <c r="N37" s="147">
        <f t="shared" si="25"/>
        <v>4.4877249044033274</v>
      </c>
      <c r="O37" s="147">
        <f t="shared" si="25"/>
        <v>3.541611439057113</v>
      </c>
      <c r="P37" s="147">
        <f t="shared" si="25"/>
        <v>6.5826595755752697</v>
      </c>
      <c r="Q37" s="147">
        <f t="shared" si="25"/>
        <v>5.5012294617685855</v>
      </c>
      <c r="R37" s="147">
        <f t="shared" si="25"/>
        <v>4.4877249044033274</v>
      </c>
      <c r="S37" s="147">
        <f t="shared" si="25"/>
        <v>3.541611439057113</v>
      </c>
      <c r="U37" t="s">
        <v>95</v>
      </c>
      <c r="V37" s="147">
        <f>1/(V16+V27)</f>
        <v>0.25</v>
      </c>
      <c r="W37" s="147">
        <f t="shared" ref="W37:AC37" si="26">1/(W16+W27)</f>
        <v>0.25</v>
      </c>
      <c r="X37" s="147">
        <f t="shared" si="26"/>
        <v>0.25</v>
      </c>
      <c r="Y37" s="147">
        <f t="shared" si="26"/>
        <v>0.25</v>
      </c>
      <c r="Z37" s="147">
        <f t="shared" si="26"/>
        <v>0.25</v>
      </c>
      <c r="AA37" s="147">
        <f t="shared" si="26"/>
        <v>0.25</v>
      </c>
      <c r="AB37" s="147">
        <f t="shared" si="26"/>
        <v>0.25</v>
      </c>
      <c r="AC37" s="147">
        <f t="shared" si="26"/>
        <v>0.25</v>
      </c>
    </row>
    <row r="38" spans="1:29" x14ac:dyDescent="0.25">
      <c r="A38" t="str">
        <f t="shared" ref="A38:A43" si="27">A28</f>
        <v>350 - 500</v>
      </c>
      <c r="B38" s="147">
        <f t="shared" si="24"/>
        <v>4.0258342378020355</v>
      </c>
      <c r="C38" s="147">
        <f t="shared" si="24"/>
        <v>3.5451001744729367</v>
      </c>
      <c r="D38" s="147">
        <f t="shared" si="24"/>
        <v>3.0483611946924567</v>
      </c>
      <c r="E38" s="147">
        <f t="shared" si="24"/>
        <v>2.5357987942301539</v>
      </c>
      <c r="F38" s="147">
        <f t="shared" si="24"/>
        <v>4.0258342378020355</v>
      </c>
      <c r="G38" s="147">
        <f t="shared" si="24"/>
        <v>3.5451001744729367</v>
      </c>
      <c r="H38" s="147">
        <f t="shared" si="24"/>
        <v>3.0483611946924567</v>
      </c>
      <c r="I38" s="147">
        <f t="shared" si="24"/>
        <v>2.5357987942301539</v>
      </c>
      <c r="K38" t="s">
        <v>100</v>
      </c>
      <c r="L38" s="147">
        <f t="shared" si="25"/>
        <v>4.0258342378020355</v>
      </c>
      <c r="M38" s="147">
        <f t="shared" si="25"/>
        <v>3.5451001744729367</v>
      </c>
      <c r="N38" s="147">
        <f t="shared" si="25"/>
        <v>3.0483611946924567</v>
      </c>
      <c r="O38" s="147">
        <f t="shared" si="25"/>
        <v>2.5357987942301539</v>
      </c>
      <c r="P38" s="147">
        <f t="shared" si="25"/>
        <v>4.0258342378020355</v>
      </c>
      <c r="Q38" s="147">
        <f t="shared" si="25"/>
        <v>3.5451001744729367</v>
      </c>
      <c r="R38" s="147">
        <f t="shared" si="25"/>
        <v>3.0483611946924567</v>
      </c>
      <c r="S38" s="147">
        <f t="shared" si="25"/>
        <v>2.5357987942301539</v>
      </c>
      <c r="U38" t="s">
        <v>252</v>
      </c>
      <c r="V38" s="147">
        <f t="shared" ref="V38:AC42" si="28">1/(V17+V28)</f>
        <v>6.4818365691604836</v>
      </c>
      <c r="W38" s="147">
        <f t="shared" si="28"/>
        <v>5.4000936612152159</v>
      </c>
      <c r="X38" s="147">
        <f t="shared" si="28"/>
        <v>4.3873952922048431</v>
      </c>
      <c r="Y38" s="147">
        <f t="shared" si="28"/>
        <v>3.4429768357754531</v>
      </c>
      <c r="Z38" s="147">
        <f t="shared" si="28"/>
        <v>6.4818365691604836</v>
      </c>
      <c r="AA38" s="147">
        <f t="shared" si="28"/>
        <v>5.4000936612152159</v>
      </c>
      <c r="AB38" s="147">
        <f t="shared" si="28"/>
        <v>4.3873952922048431</v>
      </c>
      <c r="AC38" s="147">
        <f t="shared" si="28"/>
        <v>3.4429768357754531</v>
      </c>
    </row>
    <row r="39" spans="1:29" x14ac:dyDescent="0.25">
      <c r="A39" t="str">
        <f t="shared" si="27"/>
        <v>250 - 349</v>
      </c>
      <c r="B39" s="147">
        <f t="shared" si="24"/>
        <v>2.9134439286994445</v>
      </c>
      <c r="C39" s="147">
        <f t="shared" si="24"/>
        <v>2.5653299128578602</v>
      </c>
      <c r="D39" s="147">
        <f t="shared" si="24"/>
        <v>2.2070276931519466</v>
      </c>
      <c r="E39" s="147">
        <f t="shared" si="24"/>
        <v>1.8382853495806977</v>
      </c>
      <c r="F39" s="147">
        <f t="shared" si="24"/>
        <v>2.9134439286994445</v>
      </c>
      <c r="G39" s="147">
        <f t="shared" si="24"/>
        <v>2.5653299128578602</v>
      </c>
      <c r="H39" s="147">
        <f t="shared" si="24"/>
        <v>2.2070276931519466</v>
      </c>
      <c r="I39" s="147">
        <f t="shared" si="24"/>
        <v>1.8382853495806977</v>
      </c>
      <c r="K39" t="s">
        <v>99</v>
      </c>
      <c r="L39" s="147">
        <f t="shared" si="25"/>
        <v>4.365435809938595</v>
      </c>
      <c r="M39" s="147">
        <f t="shared" si="25"/>
        <v>3.83107760117753</v>
      </c>
      <c r="N39" s="147">
        <f t="shared" si="25"/>
        <v>3.2856252499955341</v>
      </c>
      <c r="O39" s="147">
        <f t="shared" si="25"/>
        <v>2.7282576708234783</v>
      </c>
      <c r="P39" s="147">
        <f t="shared" si="25"/>
        <v>4.365435809938595</v>
      </c>
      <c r="Q39" s="147">
        <f t="shared" si="25"/>
        <v>3.83107760117753</v>
      </c>
      <c r="R39" s="147">
        <f t="shared" si="25"/>
        <v>3.2856252499955341</v>
      </c>
      <c r="S39" s="147">
        <f t="shared" si="25"/>
        <v>2.7282576708234783</v>
      </c>
      <c r="U39" t="s">
        <v>100</v>
      </c>
      <c r="V39" s="147">
        <f t="shared" si="28"/>
        <v>3.9641727305460854</v>
      </c>
      <c r="W39" s="147">
        <f t="shared" si="28"/>
        <v>3.479926280768102</v>
      </c>
      <c r="X39" s="147">
        <f t="shared" si="28"/>
        <v>2.9802106500357834</v>
      </c>
      <c r="Y39" s="147">
        <f t="shared" si="28"/>
        <v>2.4651762789218137</v>
      </c>
      <c r="Z39" s="147">
        <f t="shared" si="28"/>
        <v>3.9641727305460854</v>
      </c>
      <c r="AA39" s="147">
        <f t="shared" si="28"/>
        <v>3.479926280768102</v>
      </c>
      <c r="AB39" s="147">
        <f t="shared" si="28"/>
        <v>2.9802106500357834</v>
      </c>
      <c r="AC39" s="147">
        <f t="shared" si="28"/>
        <v>2.4651762789218137</v>
      </c>
    </row>
    <row r="40" spans="1:29" x14ac:dyDescent="0.25">
      <c r="A40" t="str">
        <f t="shared" si="27"/>
        <v>200 - 249</v>
      </c>
      <c r="B40" s="147">
        <f t="shared" si="24"/>
        <v>1.5694056589457739</v>
      </c>
      <c r="C40" s="147">
        <f t="shared" si="24"/>
        <v>1.3829164554044593</v>
      </c>
      <c r="D40" s="147">
        <f t="shared" si="24"/>
        <v>1.1922318379584911</v>
      </c>
      <c r="E40" s="147">
        <f t="shared" si="24"/>
        <v>0.99696972557911967</v>
      </c>
      <c r="F40" s="147">
        <f t="shared" si="24"/>
        <v>1.5694056589457739</v>
      </c>
      <c r="G40" s="147">
        <f t="shared" si="24"/>
        <v>1.3829164554044593</v>
      </c>
      <c r="H40" s="147">
        <f t="shared" si="24"/>
        <v>1.1922318379584911</v>
      </c>
      <c r="I40" s="147">
        <f t="shared" si="24"/>
        <v>0.99696972557911967</v>
      </c>
      <c r="K40" t="s">
        <v>98</v>
      </c>
      <c r="L40" s="147">
        <f t="shared" si="25"/>
        <v>2.9594495210906815</v>
      </c>
      <c r="M40" s="147">
        <f t="shared" si="25"/>
        <v>2.5419562330435981</v>
      </c>
      <c r="N40" s="147">
        <f t="shared" si="25"/>
        <v>2.1590171117276391</v>
      </c>
      <c r="O40" s="147">
        <f t="shared" si="25"/>
        <v>1.7967126612686704</v>
      </c>
      <c r="P40" s="147">
        <f t="shared" si="25"/>
        <v>2.9594495210906815</v>
      </c>
      <c r="Q40" s="147">
        <f t="shared" si="25"/>
        <v>2.5419562330435981</v>
      </c>
      <c r="R40" s="147">
        <f t="shared" si="25"/>
        <v>2.1590171117276391</v>
      </c>
      <c r="S40" s="147">
        <f t="shared" si="25"/>
        <v>1.7967126612686704</v>
      </c>
      <c r="U40" t="s">
        <v>99</v>
      </c>
      <c r="V40" s="147">
        <f t="shared" si="28"/>
        <v>4.2985728106272099</v>
      </c>
      <c r="W40" s="147">
        <f t="shared" si="28"/>
        <v>3.7606462361763313</v>
      </c>
      <c r="X40" s="147">
        <f t="shared" si="28"/>
        <v>3.2121703225693552</v>
      </c>
      <c r="Y40" s="147">
        <f t="shared" si="28"/>
        <v>2.6522751364200254</v>
      </c>
      <c r="Z40" s="147">
        <f t="shared" si="28"/>
        <v>4.2985728106272099</v>
      </c>
      <c r="AA40" s="147">
        <f t="shared" si="28"/>
        <v>3.7606462361763313</v>
      </c>
      <c r="AB40" s="147">
        <f t="shared" si="28"/>
        <v>3.2121703225693552</v>
      </c>
      <c r="AC40" s="147">
        <f t="shared" si="28"/>
        <v>2.6522751364200254</v>
      </c>
    </row>
    <row r="41" spans="1:29" x14ac:dyDescent="0.25">
      <c r="A41" t="str">
        <f t="shared" si="27"/>
        <v>100 - 199</v>
      </c>
      <c r="B41" s="147">
        <f t="shared" si="24"/>
        <v>2.9594495210906815</v>
      </c>
      <c r="C41" s="147">
        <f t="shared" si="24"/>
        <v>2.5419562330435981</v>
      </c>
      <c r="D41" s="147">
        <f t="shared" si="24"/>
        <v>2.1590171117276391</v>
      </c>
      <c r="E41" s="147">
        <f t="shared" si="24"/>
        <v>1.7967126612686704</v>
      </c>
      <c r="F41" s="147">
        <f t="shared" si="24"/>
        <v>2.9594495210906815</v>
      </c>
      <c r="G41" s="147">
        <f t="shared" si="24"/>
        <v>2.5419562330435981</v>
      </c>
      <c r="H41" s="147">
        <f t="shared" si="24"/>
        <v>2.1590171117276391</v>
      </c>
      <c r="I41" s="147">
        <f t="shared" si="24"/>
        <v>1.7967126612686704</v>
      </c>
      <c r="K41" t="s">
        <v>97</v>
      </c>
      <c r="L41" s="147">
        <f t="shared" si="25"/>
        <v>1.3977562269058279</v>
      </c>
      <c r="M41" s="147">
        <f t="shared" si="25"/>
        <v>1.1654743684270956</v>
      </c>
      <c r="N41" s="147">
        <f t="shared" si="25"/>
        <v>0.97650266270558161</v>
      </c>
      <c r="O41" s="147">
        <f t="shared" si="25"/>
        <v>0.81389964903022505</v>
      </c>
      <c r="P41" s="147">
        <f t="shared" si="25"/>
        <v>1.3977562269058279</v>
      </c>
      <c r="Q41" s="147">
        <f t="shared" si="25"/>
        <v>1.1654743684270956</v>
      </c>
      <c r="R41" s="147">
        <f t="shared" si="25"/>
        <v>0.97650266270558161</v>
      </c>
      <c r="S41" s="147">
        <f t="shared" si="25"/>
        <v>0.81389964903022505</v>
      </c>
      <c r="U41" t="s">
        <v>98</v>
      </c>
      <c r="V41" s="147">
        <f t="shared" si="28"/>
        <v>2.9141212469146494</v>
      </c>
      <c r="W41" s="147">
        <f t="shared" si="28"/>
        <v>2.4952243560355365</v>
      </c>
      <c r="X41" s="147">
        <f t="shared" si="28"/>
        <v>2.1107491465194808</v>
      </c>
      <c r="Y41" s="147">
        <f t="shared" si="28"/>
        <v>1.7466738459991578</v>
      </c>
      <c r="Z41" s="147">
        <f t="shared" si="28"/>
        <v>2.9141212469146494</v>
      </c>
      <c r="AA41" s="147">
        <f t="shared" si="28"/>
        <v>2.4952243560355365</v>
      </c>
      <c r="AB41" s="147">
        <f t="shared" si="28"/>
        <v>2.1107491465194808</v>
      </c>
      <c r="AC41" s="147">
        <f t="shared" si="28"/>
        <v>1.7466738459991578</v>
      </c>
    </row>
    <row r="42" spans="1:29" x14ac:dyDescent="0.25">
      <c r="A42" t="str">
        <f t="shared" si="27"/>
        <v>50 - 99</v>
      </c>
      <c r="B42" s="147">
        <f t="shared" si="24"/>
        <v>1.3977562269058279</v>
      </c>
      <c r="C42" s="147">
        <f t="shared" si="24"/>
        <v>1.1654743684270956</v>
      </c>
      <c r="D42" s="147">
        <f t="shared" si="24"/>
        <v>0.97650266270558161</v>
      </c>
      <c r="E42" s="147">
        <f t="shared" si="24"/>
        <v>0.81389964903022505</v>
      </c>
      <c r="F42" s="147">
        <f t="shared" si="24"/>
        <v>1.3977562269058279</v>
      </c>
      <c r="G42" s="147">
        <f t="shared" si="24"/>
        <v>1.1654743684270956</v>
      </c>
      <c r="H42" s="147">
        <f t="shared" si="24"/>
        <v>0.97650266270558161</v>
      </c>
      <c r="I42" s="147">
        <f t="shared" si="24"/>
        <v>0.81389964903022505</v>
      </c>
      <c r="K42" t="s">
        <v>96</v>
      </c>
      <c r="L42" s="147">
        <f>1/L32</f>
        <v>1.4046916701783958</v>
      </c>
      <c r="M42" s="147">
        <f t="shared" ref="M42:S42" si="29">1/M32</f>
        <v>1.0479104665297396</v>
      </c>
      <c r="N42" s="147">
        <f t="shared" si="29"/>
        <v>0.83565925158357424</v>
      </c>
      <c r="O42" s="147">
        <f t="shared" si="29"/>
        <v>0.69490771625528125</v>
      </c>
      <c r="P42" s="147">
        <f t="shared" si="29"/>
        <v>1.4046916701783958</v>
      </c>
      <c r="Q42" s="147">
        <f t="shared" si="29"/>
        <v>1.0479104665297396</v>
      </c>
      <c r="R42" s="147">
        <f t="shared" si="29"/>
        <v>0.83565925158357424</v>
      </c>
      <c r="S42" s="147">
        <f t="shared" si="29"/>
        <v>0.69490771625528125</v>
      </c>
      <c r="U42" t="s">
        <v>97</v>
      </c>
      <c r="V42" s="147">
        <f t="shared" si="28"/>
        <v>1.3763475571404136</v>
      </c>
      <c r="W42" s="147">
        <f t="shared" si="28"/>
        <v>1.1440480338059957</v>
      </c>
      <c r="X42" s="147">
        <f t="shared" si="28"/>
        <v>0.95467152654037035</v>
      </c>
      <c r="Y42" s="147">
        <f t="shared" si="28"/>
        <v>0.79123237726013185</v>
      </c>
      <c r="Z42" s="147">
        <f t="shared" si="28"/>
        <v>1.3763475571404136</v>
      </c>
      <c r="AA42" s="147">
        <f t="shared" si="28"/>
        <v>1.1440480338059957</v>
      </c>
      <c r="AB42" s="147">
        <f t="shared" si="28"/>
        <v>0.95467152654037035</v>
      </c>
      <c r="AC42" s="147">
        <f t="shared" si="28"/>
        <v>0.79123237726013185</v>
      </c>
    </row>
    <row r="43" spans="1:29" x14ac:dyDescent="0.25">
      <c r="A43" t="str">
        <f t="shared" si="27"/>
        <v>&lt; 50</v>
      </c>
      <c r="B43" s="147">
        <f>1/B33</f>
        <v>1.4046916701783958</v>
      </c>
      <c r="C43" s="147">
        <f t="shared" ref="C43:I43" si="30">1/C33</f>
        <v>1.0479104665297396</v>
      </c>
      <c r="D43" s="147">
        <f t="shared" si="30"/>
        <v>0.83565925158357424</v>
      </c>
      <c r="E43" s="147">
        <f t="shared" si="30"/>
        <v>0.69490771625528125</v>
      </c>
      <c r="F43" s="147">
        <f t="shared" si="30"/>
        <v>1.4046916701783958</v>
      </c>
      <c r="G43" s="147">
        <f t="shared" si="30"/>
        <v>1.0479104665297396</v>
      </c>
      <c r="H43" s="147">
        <f t="shared" si="30"/>
        <v>0.83565925158357424</v>
      </c>
      <c r="I43" s="147">
        <f t="shared" si="30"/>
        <v>0.69490771625528125</v>
      </c>
      <c r="L43" s="147"/>
      <c r="M43" s="147"/>
      <c r="N43" s="147"/>
      <c r="O43" s="147"/>
      <c r="P43" s="147"/>
      <c r="Q43" s="147"/>
      <c r="R43" s="147"/>
      <c r="S43" s="147"/>
      <c r="U43" t="s">
        <v>96</v>
      </c>
      <c r="V43" s="147">
        <f>1/V33</f>
        <v>1.3831767740110947</v>
      </c>
      <c r="W43" s="147">
        <f t="shared" ref="W43:AC43" si="31">1/W33</f>
        <v>1.0286454522856932</v>
      </c>
      <c r="X43" s="147">
        <f t="shared" si="31"/>
        <v>0.81697687456015389</v>
      </c>
      <c r="Y43" s="147">
        <f t="shared" si="31"/>
        <v>0.67555439416175078</v>
      </c>
      <c r="Z43" s="147">
        <f t="shared" si="31"/>
        <v>1.3831767740110947</v>
      </c>
      <c r="AA43" s="147">
        <f t="shared" si="31"/>
        <v>1.0286454522856932</v>
      </c>
      <c r="AB43" s="147">
        <f t="shared" si="31"/>
        <v>0.81697687456015389</v>
      </c>
      <c r="AC43" s="147">
        <f t="shared" si="31"/>
        <v>0.67555439416175078</v>
      </c>
    </row>
    <row r="44" spans="1:29" x14ac:dyDescent="0.25">
      <c r="V44" s="147"/>
    </row>
    <row r="46" spans="1:29" x14ac:dyDescent="0.25">
      <c r="A46" s="43" t="s">
        <v>264</v>
      </c>
      <c r="K46" s="43" t="s">
        <v>265</v>
      </c>
      <c r="U46" s="43" t="s">
        <v>265</v>
      </c>
    </row>
    <row r="47" spans="1:29" x14ac:dyDescent="0.25">
      <c r="A47" t="str">
        <f t="shared" ref="A47:I53" si="32">A37</f>
        <v>&gt; 500</v>
      </c>
      <c r="B47" s="49">
        <f t="shared" ref="B47:I52" si="33">B37+(B16/(B16+B27))*B48</f>
        <v>19.98183571148493</v>
      </c>
      <c r="C47" s="49">
        <f t="shared" si="33"/>
        <v>16.988400058270415</v>
      </c>
      <c r="D47" s="49">
        <f t="shared" si="33"/>
        <v>14.253211462300039</v>
      </c>
      <c r="E47" s="49">
        <f t="shared" si="33"/>
        <v>11.673639534867529</v>
      </c>
      <c r="F47" s="49">
        <f t="shared" si="33"/>
        <v>19.98183571148493</v>
      </c>
      <c r="G47" s="49">
        <f t="shared" si="33"/>
        <v>16.988400058270415</v>
      </c>
      <c r="H47" s="49">
        <f t="shared" si="33"/>
        <v>14.253211462300039</v>
      </c>
      <c r="I47" s="49">
        <f t="shared" si="33"/>
        <v>11.673639534867529</v>
      </c>
      <c r="K47" t="s">
        <v>252</v>
      </c>
      <c r="L47" s="49">
        <f t="shared" ref="L47:S51" si="34">L37+(L16/(L16+L27))*L48</f>
        <v>19.872452522523389</v>
      </c>
      <c r="M47" s="49">
        <f t="shared" si="34"/>
        <v>16.879630152167582</v>
      </c>
      <c r="N47" s="49">
        <f t="shared" si="34"/>
        <v>14.147476542855618</v>
      </c>
      <c r="O47" s="49">
        <f t="shared" si="34"/>
        <v>11.573368524200465</v>
      </c>
      <c r="P47" s="49">
        <f t="shared" si="34"/>
        <v>19.872452522523389</v>
      </c>
      <c r="Q47" s="49">
        <f t="shared" si="34"/>
        <v>16.879630152167582</v>
      </c>
      <c r="R47" s="49">
        <f t="shared" si="34"/>
        <v>14.147476542855618</v>
      </c>
      <c r="S47" s="49">
        <f t="shared" si="34"/>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32"/>
        <v>350 - 500</v>
      </c>
      <c r="B48" s="49">
        <f t="shared" si="33"/>
        <v>13.399176135909661</v>
      </c>
      <c r="C48" s="49">
        <f t="shared" si="33"/>
        <v>11.48717059650183</v>
      </c>
      <c r="D48" s="49">
        <f t="shared" si="33"/>
        <v>9.7659248257372617</v>
      </c>
      <c r="E48" s="49">
        <f t="shared" si="33"/>
        <v>8.1323161108480573</v>
      </c>
      <c r="F48" s="49">
        <f t="shared" si="33"/>
        <v>13.399176135909661</v>
      </c>
      <c r="G48" s="49">
        <f t="shared" si="33"/>
        <v>11.48717059650183</v>
      </c>
      <c r="H48" s="49">
        <f t="shared" si="33"/>
        <v>9.7659248257372617</v>
      </c>
      <c r="I48" s="49">
        <f t="shared" si="33"/>
        <v>8.1323161108480573</v>
      </c>
      <c r="K48" t="s">
        <v>100</v>
      </c>
      <c r="L48" s="49">
        <f t="shared" si="34"/>
        <v>13.289792946948118</v>
      </c>
      <c r="M48" s="49">
        <f t="shared" si="34"/>
        <v>11.378400690398998</v>
      </c>
      <c r="N48" s="49">
        <f t="shared" si="34"/>
        <v>9.660185160987572</v>
      </c>
      <c r="O48" s="49">
        <f t="shared" si="34"/>
        <v>8.0320415488456369</v>
      </c>
      <c r="P48" s="49">
        <f t="shared" si="34"/>
        <v>13.289792946948118</v>
      </c>
      <c r="Q48" s="49">
        <f t="shared" si="34"/>
        <v>11.378400690398998</v>
      </c>
      <c r="R48" s="49">
        <f t="shared" si="34"/>
        <v>9.660185160987572</v>
      </c>
      <c r="S48" s="49">
        <f t="shared" si="34"/>
        <v>8.0320415488456369</v>
      </c>
      <c r="U48" t="s">
        <v>252</v>
      </c>
      <c r="V48" s="49">
        <f t="shared" ref="V48:AC53" si="35">V38+(V17/(V17+V28))*V49</f>
        <v>19.568077006039108</v>
      </c>
      <c r="W48" s="49">
        <f t="shared" si="35"/>
        <v>16.569311355188074</v>
      </c>
      <c r="X48" s="49">
        <f t="shared" si="35"/>
        <v>13.831189144370221</v>
      </c>
      <c r="Y48" s="49">
        <f t="shared" si="35"/>
        <v>11.251047842595463</v>
      </c>
      <c r="Z48" s="49">
        <f t="shared" si="35"/>
        <v>19.568077006039108</v>
      </c>
      <c r="AA48" s="49">
        <f t="shared" si="35"/>
        <v>16.569311355188074</v>
      </c>
      <c r="AB48" s="49">
        <f t="shared" si="35"/>
        <v>13.831189144370221</v>
      </c>
      <c r="AC48" s="49">
        <f t="shared" si="35"/>
        <v>11.251047842595463</v>
      </c>
    </row>
    <row r="49" spans="1:29" x14ac:dyDescent="0.25">
      <c r="A49" t="str">
        <f t="shared" si="32"/>
        <v>250 - 349</v>
      </c>
      <c r="B49" s="49">
        <f t="shared" si="33"/>
        <v>9.3774946443980909</v>
      </c>
      <c r="C49" s="49">
        <f t="shared" si="33"/>
        <v>7.9462959843209582</v>
      </c>
      <c r="D49" s="49">
        <f t="shared" si="33"/>
        <v>6.7214566222772456</v>
      </c>
      <c r="E49" s="49">
        <f t="shared" si="33"/>
        <v>5.5997832990775862</v>
      </c>
      <c r="F49" s="49">
        <f t="shared" si="33"/>
        <v>9.3774946443980909</v>
      </c>
      <c r="G49" s="49">
        <f t="shared" si="33"/>
        <v>7.9462959843209582</v>
      </c>
      <c r="H49" s="49">
        <f t="shared" si="33"/>
        <v>6.7214566222772456</v>
      </c>
      <c r="I49" s="49">
        <f t="shared" si="33"/>
        <v>5.5997832990775862</v>
      </c>
      <c r="K49" t="s">
        <v>99</v>
      </c>
      <c r="L49" s="49">
        <f t="shared" si="34"/>
        <v>9.2680629945314479</v>
      </c>
      <c r="M49" s="49">
        <f t="shared" si="34"/>
        <v>7.8374682074124902</v>
      </c>
      <c r="N49" s="49">
        <f t="shared" si="34"/>
        <v>6.6156556788243837</v>
      </c>
      <c r="O49" s="49">
        <f t="shared" si="34"/>
        <v>5.4994502194396215</v>
      </c>
      <c r="P49" s="49">
        <f t="shared" si="34"/>
        <v>9.2680629945314479</v>
      </c>
      <c r="Q49" s="49">
        <f t="shared" si="34"/>
        <v>7.8374682074124902</v>
      </c>
      <c r="R49" s="49">
        <f t="shared" si="34"/>
        <v>6.6156556788243837</v>
      </c>
      <c r="S49" s="49">
        <f t="shared" si="34"/>
        <v>5.4994502194396215</v>
      </c>
      <c r="U49" t="s">
        <v>100</v>
      </c>
      <c r="V49" s="49">
        <f t="shared" si="35"/>
        <v>13.086240436878624</v>
      </c>
      <c r="W49" s="49">
        <f t="shared" si="35"/>
        <v>11.169217693972858</v>
      </c>
      <c r="X49" s="49">
        <f t="shared" si="35"/>
        <v>9.4442176826743491</v>
      </c>
      <c r="Y49" s="49">
        <f t="shared" si="35"/>
        <v>7.8083475481499764</v>
      </c>
      <c r="Z49" s="49">
        <f t="shared" si="35"/>
        <v>13.086240436878624</v>
      </c>
      <c r="AA49" s="49">
        <f t="shared" si="35"/>
        <v>11.169217693972858</v>
      </c>
      <c r="AB49" s="49">
        <f t="shared" si="35"/>
        <v>9.4442176826743491</v>
      </c>
      <c r="AC49" s="49">
        <f t="shared" si="35"/>
        <v>7.8083475481499764</v>
      </c>
    </row>
    <row r="50" spans="1:29" x14ac:dyDescent="0.25">
      <c r="A50" t="str">
        <f t="shared" si="32"/>
        <v>200 - 249</v>
      </c>
      <c r="B50" s="49">
        <f t="shared" si="33"/>
        <v>6.493563784713996</v>
      </c>
      <c r="C50" s="49">
        <f t="shared" si="33"/>
        <v>5.4099718493238278</v>
      </c>
      <c r="D50" s="49">
        <f t="shared" si="33"/>
        <v>4.5406850433329735</v>
      </c>
      <c r="E50" s="49">
        <f t="shared" si="33"/>
        <v>3.7834061367257563</v>
      </c>
      <c r="F50" s="49">
        <f t="shared" si="33"/>
        <v>6.493563784713996</v>
      </c>
      <c r="G50" s="49">
        <f t="shared" si="33"/>
        <v>5.4099718493238278</v>
      </c>
      <c r="H50" s="49">
        <f t="shared" si="33"/>
        <v>4.5406850433329735</v>
      </c>
      <c r="I50" s="49">
        <f t="shared" si="33"/>
        <v>3.7834061367257563</v>
      </c>
      <c r="K50" t="s">
        <v>98</v>
      </c>
      <c r="L50" s="49">
        <f t="shared" si="34"/>
        <v>4.9819381856078939</v>
      </c>
      <c r="M50" s="49">
        <f t="shared" si="34"/>
        <v>4.0830118549522538</v>
      </c>
      <c r="N50" s="49">
        <f t="shared" si="34"/>
        <v>3.3988218477516723</v>
      </c>
      <c r="O50" s="49">
        <f t="shared" si="34"/>
        <v>2.828595775236117</v>
      </c>
      <c r="P50" s="49">
        <f t="shared" si="34"/>
        <v>4.9819381856078939</v>
      </c>
      <c r="Q50" s="49">
        <f t="shared" si="34"/>
        <v>4.0830118549522538</v>
      </c>
      <c r="R50" s="49">
        <f t="shared" si="34"/>
        <v>3.3988218477516723</v>
      </c>
      <c r="S50" s="49">
        <f t="shared" si="34"/>
        <v>2.828595775236117</v>
      </c>
      <c r="U50" t="s">
        <v>99</v>
      </c>
      <c r="V50" s="49">
        <f t="shared" si="35"/>
        <v>9.1261091286172089</v>
      </c>
      <c r="W50" s="49">
        <f t="shared" si="35"/>
        <v>7.6933824849432053</v>
      </c>
      <c r="X50" s="49">
        <f t="shared" si="35"/>
        <v>6.4677530816656557</v>
      </c>
      <c r="Y50" s="49">
        <f t="shared" si="35"/>
        <v>5.3462894055006203</v>
      </c>
      <c r="Z50" s="49">
        <f t="shared" si="35"/>
        <v>9.1261091286172089</v>
      </c>
      <c r="AA50" s="49">
        <f t="shared" si="35"/>
        <v>7.6933824849432053</v>
      </c>
      <c r="AB50" s="49">
        <f t="shared" si="35"/>
        <v>6.4677530816656557</v>
      </c>
      <c r="AC50" s="49">
        <f t="shared" si="35"/>
        <v>5.3462894055006203</v>
      </c>
    </row>
    <row r="51" spans="1:29" x14ac:dyDescent="0.25">
      <c r="A51" t="str">
        <f t="shared" si="32"/>
        <v>100 - 199</v>
      </c>
      <c r="B51" s="49">
        <f t="shared" si="33"/>
        <v>4.9819381856078939</v>
      </c>
      <c r="C51" s="49">
        <f t="shared" si="33"/>
        <v>4.0830118549522538</v>
      </c>
      <c r="D51" s="49">
        <f t="shared" si="33"/>
        <v>3.3988218477516723</v>
      </c>
      <c r="E51" s="49">
        <f t="shared" si="33"/>
        <v>2.828595775236117</v>
      </c>
      <c r="F51" s="49">
        <f t="shared" si="33"/>
        <v>4.9819381856078939</v>
      </c>
      <c r="G51" s="49">
        <f t="shared" si="33"/>
        <v>4.0830118549522538</v>
      </c>
      <c r="H51" s="49">
        <f t="shared" si="33"/>
        <v>3.3988218477516723</v>
      </c>
      <c r="I51" s="49">
        <f t="shared" si="33"/>
        <v>2.828595775236117</v>
      </c>
      <c r="K51" t="s">
        <v>97</v>
      </c>
      <c r="L51" s="49">
        <f t="shared" si="34"/>
        <v>2.3562222225668932</v>
      </c>
      <c r="M51" s="49">
        <f t="shared" si="34"/>
        <v>1.8413118937432347</v>
      </c>
      <c r="N51" s="49">
        <f t="shared" si="34"/>
        <v>1.5004164625874084</v>
      </c>
      <c r="O51" s="49">
        <f t="shared" si="34"/>
        <v>1.2489718931923222</v>
      </c>
      <c r="P51" s="49">
        <f t="shared" si="34"/>
        <v>2.3562222225668932</v>
      </c>
      <c r="Q51" s="49">
        <f t="shared" si="34"/>
        <v>1.8413118937432347</v>
      </c>
      <c r="R51" s="49">
        <f t="shared" si="34"/>
        <v>1.5004164625874084</v>
      </c>
      <c r="S51" s="49">
        <f t="shared" si="34"/>
        <v>1.2489718931923222</v>
      </c>
      <c r="U51" t="s">
        <v>98</v>
      </c>
      <c r="V51" s="49">
        <f t="shared" si="35"/>
        <v>4.9056325556601816</v>
      </c>
      <c r="W51" s="49">
        <f t="shared" si="35"/>
        <v>4.0079488757601913</v>
      </c>
      <c r="X51" s="49">
        <f t="shared" si="35"/>
        <v>3.322836245875302</v>
      </c>
      <c r="Y51" s="49">
        <f t="shared" si="35"/>
        <v>2.74981880409304</v>
      </c>
      <c r="Z51" s="49">
        <f t="shared" si="35"/>
        <v>4.9056325556601816</v>
      </c>
      <c r="AA51" s="49">
        <f t="shared" si="35"/>
        <v>4.0079488757601913</v>
      </c>
      <c r="AB51" s="49">
        <f t="shared" si="35"/>
        <v>3.322836245875302</v>
      </c>
      <c r="AC51" s="49">
        <f t="shared" si="35"/>
        <v>2.74981880409304</v>
      </c>
    </row>
    <row r="52" spans="1:29" x14ac:dyDescent="0.25">
      <c r="A52" t="str">
        <f t="shared" si="32"/>
        <v>50 - 99</v>
      </c>
      <c r="B52" s="49">
        <f t="shared" si="33"/>
        <v>2.3562222225668932</v>
      </c>
      <c r="C52" s="49">
        <f t="shared" si="33"/>
        <v>1.8413118937432347</v>
      </c>
      <c r="D52" s="49">
        <f t="shared" si="33"/>
        <v>1.5004164625874084</v>
      </c>
      <c r="E52" s="49">
        <f t="shared" si="33"/>
        <v>1.2489718931923222</v>
      </c>
      <c r="F52" s="49">
        <f t="shared" si="33"/>
        <v>2.3562222225668932</v>
      </c>
      <c r="G52" s="49">
        <f t="shared" si="33"/>
        <v>1.8413118937432347</v>
      </c>
      <c r="H52" s="49">
        <f t="shared" si="33"/>
        <v>1.5004164625874084</v>
      </c>
      <c r="I52" s="49">
        <f t="shared" si="33"/>
        <v>1.2489718931923222</v>
      </c>
      <c r="K52" t="s">
        <v>96</v>
      </c>
      <c r="L52" s="49">
        <f>L42</f>
        <v>1.4046916701783958</v>
      </c>
      <c r="M52" s="49">
        <f t="shared" ref="M52:S52" si="36">M42</f>
        <v>1.0479104665297396</v>
      </c>
      <c r="N52" s="49">
        <f t="shared" si="36"/>
        <v>0.83565925158357424</v>
      </c>
      <c r="O52" s="49">
        <f t="shared" si="36"/>
        <v>0.69490771625528125</v>
      </c>
      <c r="P52" s="49">
        <f t="shared" si="36"/>
        <v>1.4046916701783958</v>
      </c>
      <c r="Q52" s="49">
        <f t="shared" si="36"/>
        <v>1.0479104665297396</v>
      </c>
      <c r="R52" s="49">
        <f t="shared" si="36"/>
        <v>0.83565925158357424</v>
      </c>
      <c r="S52" s="49">
        <f t="shared" si="36"/>
        <v>0.69490771625528125</v>
      </c>
      <c r="U52" t="s">
        <v>97</v>
      </c>
      <c r="V52" s="49">
        <f t="shared" si="35"/>
        <v>2.3201332519110225</v>
      </c>
      <c r="W52" s="49">
        <f t="shared" si="35"/>
        <v>1.8074608148641702</v>
      </c>
      <c r="X52" s="49">
        <f t="shared" si="35"/>
        <v>1.4668724720277571</v>
      </c>
      <c r="Y52" s="49">
        <f t="shared" si="35"/>
        <v>1.2141877703954504</v>
      </c>
      <c r="Z52" s="49">
        <f t="shared" si="35"/>
        <v>2.3201332519110225</v>
      </c>
      <c r="AA52" s="49">
        <f t="shared" si="35"/>
        <v>1.8074608148641702</v>
      </c>
      <c r="AB52" s="49">
        <f t="shared" si="35"/>
        <v>1.4668724720277571</v>
      </c>
      <c r="AC52" s="49">
        <f t="shared" si="35"/>
        <v>1.2141877703954504</v>
      </c>
    </row>
    <row r="53" spans="1:29" x14ac:dyDescent="0.25">
      <c r="A53" t="str">
        <f t="shared" si="32"/>
        <v>&lt; 50</v>
      </c>
      <c r="B53" s="49">
        <f t="shared" si="32"/>
        <v>1.4046916701783958</v>
      </c>
      <c r="C53" s="49">
        <f t="shared" si="32"/>
        <v>1.0479104665297396</v>
      </c>
      <c r="D53" s="49">
        <f t="shared" si="32"/>
        <v>0.83565925158357424</v>
      </c>
      <c r="E53" s="49">
        <f t="shared" si="32"/>
        <v>0.69490771625528125</v>
      </c>
      <c r="F53" s="49">
        <f t="shared" si="32"/>
        <v>1.4046916701783958</v>
      </c>
      <c r="G53" s="49">
        <f t="shared" si="32"/>
        <v>1.0479104665297396</v>
      </c>
      <c r="H53" s="49">
        <f t="shared" si="32"/>
        <v>0.83565925158357424</v>
      </c>
      <c r="I53" s="49">
        <f t="shared" si="32"/>
        <v>0.69490771625528125</v>
      </c>
      <c r="U53" t="s">
        <v>96</v>
      </c>
      <c r="V53" s="49">
        <f t="shared" si="35"/>
        <v>1.3831767740110947</v>
      </c>
      <c r="W53" s="49">
        <f t="shared" si="35"/>
        <v>1.0286454522856932</v>
      </c>
      <c r="X53" s="49">
        <f t="shared" si="35"/>
        <v>0.81697687456015389</v>
      </c>
      <c r="Y53" s="49">
        <f t="shared" si="35"/>
        <v>0.67555439416175078</v>
      </c>
      <c r="Z53" s="49">
        <f t="shared" si="35"/>
        <v>1.3831767740110947</v>
      </c>
      <c r="AA53" s="49">
        <f t="shared" si="35"/>
        <v>1.0286454522856932</v>
      </c>
      <c r="AB53" s="49">
        <f t="shared" si="35"/>
        <v>0.81697687456015389</v>
      </c>
      <c r="AC53" s="49">
        <f t="shared" si="35"/>
        <v>0.67555439416175078</v>
      </c>
    </row>
    <row r="56" spans="1:29" x14ac:dyDescent="0.25">
      <c r="A56" s="43" t="s">
        <v>266</v>
      </c>
      <c r="K56" s="43" t="s">
        <v>267</v>
      </c>
      <c r="U56" s="43" t="s">
        <v>267</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7">W47</f>
        <v>13.598620448120982</v>
      </c>
      <c r="X57" s="49">
        <f t="shared" si="37"/>
        <v>11.182453530083302</v>
      </c>
      <c r="Y57" s="49">
        <f t="shared" si="37"/>
        <v>8.9765947274703048</v>
      </c>
      <c r="Z57" s="49">
        <f t="shared" si="37"/>
        <v>16.322315237491903</v>
      </c>
      <c r="AA57" s="49">
        <f t="shared" si="37"/>
        <v>13.598620448120982</v>
      </c>
      <c r="AB57" s="49">
        <f t="shared" si="37"/>
        <v>11.182453530083302</v>
      </c>
      <c r="AC57" s="49">
        <f t="shared" si="37"/>
        <v>8.9765947274703048</v>
      </c>
    </row>
    <row r="58" spans="1:29" x14ac:dyDescent="0.25">
      <c r="L58" s="148"/>
      <c r="M58" s="148"/>
      <c r="N58" s="148"/>
      <c r="O58" s="148"/>
      <c r="P58" s="148"/>
      <c r="Q58" s="148"/>
      <c r="R58" s="148"/>
      <c r="S58" s="148"/>
    </row>
    <row r="59" spans="1:29" x14ac:dyDescent="0.25">
      <c r="A59" s="43" t="s">
        <v>277</v>
      </c>
      <c r="L59" s="149">
        <f>L57-B57</f>
        <v>0</v>
      </c>
      <c r="M59" s="149">
        <f t="shared" ref="M59:S59" si="38">M57-C57</f>
        <v>0</v>
      </c>
      <c r="N59" s="149">
        <f t="shared" si="38"/>
        <v>0</v>
      </c>
      <c r="O59" s="149">
        <f t="shared" si="38"/>
        <v>0</v>
      </c>
      <c r="P59" s="149">
        <f t="shared" si="38"/>
        <v>0</v>
      </c>
      <c r="Q59" s="149">
        <f t="shared" si="38"/>
        <v>0</v>
      </c>
      <c r="R59" s="149">
        <f t="shared" si="38"/>
        <v>0</v>
      </c>
      <c r="S59" s="149">
        <f t="shared" si="38"/>
        <v>0</v>
      </c>
      <c r="V59" s="148">
        <f>V57-B57</f>
        <v>0</v>
      </c>
      <c r="W59" s="148">
        <f t="shared" ref="W59:AC59" si="39">W57-C57</f>
        <v>0</v>
      </c>
      <c r="X59" s="148">
        <f t="shared" si="39"/>
        <v>0</v>
      </c>
      <c r="Y59" s="148">
        <f t="shared" si="39"/>
        <v>0</v>
      </c>
      <c r="Z59" s="148">
        <f t="shared" si="39"/>
        <v>0</v>
      </c>
      <c r="AA59" s="148">
        <f t="shared" si="39"/>
        <v>0</v>
      </c>
      <c r="AB59" s="148">
        <f t="shared" si="39"/>
        <v>0</v>
      </c>
      <c r="AC59" s="148">
        <f t="shared" si="39"/>
        <v>0</v>
      </c>
    </row>
    <row r="60" spans="1:29" x14ac:dyDescent="0.25">
      <c r="B60" t="s">
        <v>31</v>
      </c>
      <c r="F60" t="s">
        <v>32</v>
      </c>
    </row>
    <row r="61" spans="1:29" x14ac:dyDescent="0.25">
      <c r="B61" t="s">
        <v>86</v>
      </c>
      <c r="C61" t="s">
        <v>87</v>
      </c>
      <c r="D61" t="s">
        <v>88</v>
      </c>
      <c r="E61" t="s">
        <v>250</v>
      </c>
      <c r="F61" t="s">
        <v>86</v>
      </c>
      <c r="G61" t="s">
        <v>87</v>
      </c>
      <c r="H61" t="s">
        <v>88</v>
      </c>
      <c r="I61" t="s">
        <v>250</v>
      </c>
      <c r="K61" s="43" t="s">
        <v>268</v>
      </c>
      <c r="U61" s="43" t="s">
        <v>269</v>
      </c>
    </row>
    <row r="62" spans="1:29" x14ac:dyDescent="0.25">
      <c r="A62" t="s">
        <v>251</v>
      </c>
      <c r="B62" s="147">
        <v>0.15307999999999999</v>
      </c>
      <c r="C62" s="147">
        <v>0.18345</v>
      </c>
      <c r="D62" s="147">
        <v>0.22534000000000001</v>
      </c>
      <c r="E62" s="147">
        <v>0.28641</v>
      </c>
      <c r="F62" s="147">
        <v>0.15307999999999999</v>
      </c>
      <c r="G62" s="147">
        <v>0.18345</v>
      </c>
      <c r="H62" s="147">
        <v>0.22534000000000001</v>
      </c>
      <c r="I62" s="147">
        <v>0.28641</v>
      </c>
      <c r="K62" t="s">
        <v>270</v>
      </c>
      <c r="L62" s="49">
        <f>B5*(L16/(L16+L27))*(L17/(L17+L28))+B6*(L17/(L17+L28))+B7</f>
        <v>92.03399696441133</v>
      </c>
      <c r="M62" s="49">
        <f t="shared" ref="M62:S62" si="40">C5*(M16/(M16+M27))*(M17/(M17+M28))+C6*(M17/(M17+M28))+C7</f>
        <v>91.007878892277006</v>
      </c>
      <c r="N62" s="49">
        <f t="shared" si="40"/>
        <v>89.82306962871931</v>
      </c>
      <c r="O62" s="49">
        <f t="shared" si="40"/>
        <v>88.424953561115728</v>
      </c>
      <c r="P62" s="49">
        <f t="shared" si="40"/>
        <v>92.03399696441133</v>
      </c>
      <c r="Q62" s="49">
        <f t="shared" si="40"/>
        <v>91.007878892277006</v>
      </c>
      <c r="R62" s="49">
        <f t="shared" si="40"/>
        <v>89.82306962871931</v>
      </c>
      <c r="S62" s="49">
        <f t="shared" si="40"/>
        <v>88.424953561115728</v>
      </c>
      <c r="V62" s="150">
        <f t="shared" ref="V62:AC62" si="41">L57/(L57-1/V16)</f>
        <v>1.015554697397723</v>
      </c>
      <c r="W62" s="150">
        <f t="shared" si="41"/>
        <v>1.018728527114215</v>
      </c>
      <c r="X62" s="150">
        <f t="shared" si="41"/>
        <v>1.0228676938175008</v>
      </c>
      <c r="Y62" s="150">
        <f t="shared" si="41"/>
        <v>1.0286480589287628</v>
      </c>
      <c r="Z62" s="150">
        <f t="shared" si="41"/>
        <v>1.015554697397723</v>
      </c>
      <c r="AA62" s="150">
        <f t="shared" si="41"/>
        <v>1.018728527114215</v>
      </c>
      <c r="AB62" s="150">
        <f t="shared" si="41"/>
        <v>1.0228676938175008</v>
      </c>
      <c r="AC62" s="150">
        <f t="shared" si="41"/>
        <v>1.0286480589287628</v>
      </c>
    </row>
    <row r="63" spans="1:29" x14ac:dyDescent="0.25">
      <c r="A63" t="s">
        <v>253</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271</v>
      </c>
      <c r="L63" s="49">
        <f t="shared" ref="L63:S63" si="42">B8</f>
        <v>3.63</v>
      </c>
      <c r="M63" s="49">
        <f t="shared" si="42"/>
        <v>4.08</v>
      </c>
      <c r="N63" s="49">
        <f t="shared" si="42"/>
        <v>4.58</v>
      </c>
      <c r="O63" s="49">
        <f t="shared" si="42"/>
        <v>5.17</v>
      </c>
      <c r="P63" s="49">
        <f t="shared" si="42"/>
        <v>3.63</v>
      </c>
      <c r="Q63" s="49">
        <f t="shared" si="42"/>
        <v>4.08</v>
      </c>
      <c r="R63" s="49">
        <f t="shared" si="42"/>
        <v>4.58</v>
      </c>
      <c r="S63" s="49">
        <f t="shared" si="42"/>
        <v>5.17</v>
      </c>
    </row>
    <row r="64" spans="1:29" x14ac:dyDescent="0.25">
      <c r="A64" t="s">
        <v>254</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255</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272</v>
      </c>
      <c r="L65" s="147"/>
    </row>
    <row r="66" spans="1:19" x14ac:dyDescent="0.25">
      <c r="A66" t="s">
        <v>256</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270</v>
      </c>
      <c r="L66" s="49">
        <f t="shared" ref="L66:S66" si="43">1/(B29+B18)+(B18/(B18+B29))*(1/(B19+B30))</f>
        <v>4.4757166820388115</v>
      </c>
      <c r="M66" s="49">
        <f t="shared" si="43"/>
        <v>3.9408318070367518</v>
      </c>
      <c r="N66" s="49">
        <f t="shared" si="43"/>
        <v>3.392365554760894</v>
      </c>
      <c r="O66" s="49">
        <f t="shared" si="43"/>
        <v>2.8294820234122184</v>
      </c>
      <c r="P66" s="49">
        <f t="shared" si="43"/>
        <v>4.4757166820388115</v>
      </c>
      <c r="Q66" s="49">
        <f t="shared" si="43"/>
        <v>3.9408318070367518</v>
      </c>
      <c r="R66" s="49">
        <f t="shared" si="43"/>
        <v>3.392365554760894</v>
      </c>
      <c r="S66" s="49">
        <f t="shared" si="43"/>
        <v>2.8294820234122184</v>
      </c>
    </row>
    <row r="67" spans="1:19" x14ac:dyDescent="0.25">
      <c r="A67" t="s">
        <v>257</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271</v>
      </c>
      <c r="L67" s="49">
        <f>1/(B19+B30)</f>
        <v>1.5694056589457739</v>
      </c>
      <c r="M67" s="49">
        <f t="shared" ref="M67:S67" si="44">1/(C19+C30)</f>
        <v>1.3829164554044593</v>
      </c>
      <c r="N67" s="49">
        <f t="shared" si="44"/>
        <v>1.1922318379584911</v>
      </c>
      <c r="O67" s="49">
        <f t="shared" si="44"/>
        <v>0.99696972557911967</v>
      </c>
      <c r="P67" s="49">
        <f t="shared" si="44"/>
        <v>1.5694056589457739</v>
      </c>
      <c r="Q67" s="49">
        <f t="shared" si="44"/>
        <v>1.3829164554044593</v>
      </c>
      <c r="R67" s="49">
        <f t="shared" si="44"/>
        <v>1.1922318379584911</v>
      </c>
      <c r="S67" s="49">
        <f t="shared" si="44"/>
        <v>0.99696972557911967</v>
      </c>
    </row>
    <row r="68" spans="1:19" x14ac:dyDescent="0.25">
      <c r="K68" t="s">
        <v>273</v>
      </c>
      <c r="L68" s="147">
        <f>SUMPRODUCT(L62:L63,L66:L67)/SUM(L62:L63)</f>
        <v>4.365435809938595</v>
      </c>
      <c r="M68" s="147">
        <f t="shared" ref="M68:S68" si="45">SUMPRODUCT(M62:M63,M66:M67)/SUM(M62:M63)</f>
        <v>3.8310776011775296</v>
      </c>
      <c r="N68" s="147">
        <f t="shared" si="45"/>
        <v>3.2856252499955341</v>
      </c>
      <c r="O68" s="147">
        <f t="shared" si="45"/>
        <v>2.7282576708234783</v>
      </c>
      <c r="P68" s="147">
        <f t="shared" si="45"/>
        <v>4.365435809938595</v>
      </c>
      <c r="Q68" s="147">
        <f t="shared" si="45"/>
        <v>3.8310776011775296</v>
      </c>
      <c r="R68" s="147">
        <f t="shared" si="45"/>
        <v>3.2856252499955341</v>
      </c>
      <c r="S68" s="147">
        <f t="shared" si="45"/>
        <v>2.7282576708234783</v>
      </c>
    </row>
    <row r="70" spans="1:19" x14ac:dyDescent="0.25">
      <c r="K70" s="43" t="s">
        <v>274</v>
      </c>
    </row>
    <row r="71" spans="1:19" x14ac:dyDescent="0.25">
      <c r="K71" t="s">
        <v>270</v>
      </c>
      <c r="L71" s="147">
        <f>(B18/(B18+B29))*(B19/(B19+B30))</f>
        <v>0.9839098318240509</v>
      </c>
      <c r="M71" s="147">
        <f t="shared" ref="M71:S71" si="46">(C18/(C18+C29))*(C19/(C19+C30))</f>
        <v>0.98100723671081436</v>
      </c>
      <c r="N71" s="147">
        <f t="shared" si="46"/>
        <v>0.97948383782414261</v>
      </c>
      <c r="O71" s="147">
        <f t="shared" si="46"/>
        <v>0.97939101087503955</v>
      </c>
      <c r="P71" s="147">
        <f t="shared" si="46"/>
        <v>0.9839098318240509</v>
      </c>
      <c r="Q71" s="147">
        <f t="shared" si="46"/>
        <v>0.98100723671081436</v>
      </c>
      <c r="R71" s="147">
        <f t="shared" si="46"/>
        <v>0.97948383782414261</v>
      </c>
      <c r="S71" s="147">
        <f t="shared" si="46"/>
        <v>0.97939101087503955</v>
      </c>
    </row>
    <row r="72" spans="1:19" x14ac:dyDescent="0.25">
      <c r="K72" t="s">
        <v>271</v>
      </c>
      <c r="L72" s="147">
        <f>B19/(B19+B30)</f>
        <v>0.98840209218039077</v>
      </c>
      <c r="M72" s="147">
        <f t="shared" ref="M72:S72" si="47">C19/(C19+C30)</f>
        <v>0.98629529792694182</v>
      </c>
      <c r="N72" s="147">
        <f t="shared" si="47"/>
        <v>0.98518055825417594</v>
      </c>
      <c r="O72" s="147">
        <f t="shared" si="47"/>
        <v>0.98509530260259215</v>
      </c>
      <c r="P72" s="147">
        <f t="shared" si="47"/>
        <v>0.98840209218039077</v>
      </c>
      <c r="Q72" s="147">
        <f t="shared" si="47"/>
        <v>0.98629529792694182</v>
      </c>
      <c r="R72" s="147">
        <f t="shared" si="47"/>
        <v>0.98518055825417594</v>
      </c>
      <c r="S72" s="147">
        <f t="shared" si="47"/>
        <v>0.98509530260259215</v>
      </c>
    </row>
    <row r="73" spans="1:19" x14ac:dyDescent="0.25">
      <c r="K73" t="s">
        <v>273</v>
      </c>
      <c r="L73" s="150">
        <f>SUMPRODUCT(L71:L72,L62:L63)/SUM(L62:L63)</f>
        <v>0.9840802920349031</v>
      </c>
      <c r="M73" s="150">
        <f t="shared" ref="M73:S73" si="48">SUMPRODUCT(M71:M72,M62:M63)/SUM(M62:M63)</f>
        <v>0.98123413513375901</v>
      </c>
      <c r="N73" s="150">
        <f t="shared" si="48"/>
        <v>0.97976021633251276</v>
      </c>
      <c r="O73" s="150">
        <f t="shared" si="48"/>
        <v>0.97970610466064834</v>
      </c>
      <c r="P73" s="150">
        <f t="shared" si="48"/>
        <v>0.9840802920349031</v>
      </c>
      <c r="Q73" s="150">
        <f t="shared" si="48"/>
        <v>0.98123413513375901</v>
      </c>
      <c r="R73" s="150">
        <f t="shared" si="48"/>
        <v>0.97976021633251276</v>
      </c>
      <c r="S73" s="150">
        <f t="shared" si="48"/>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README</vt:lpstr>
      <vt:lpstr>Changelog</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2023-08-10T13:33:06Z</dcterms:modified>
</cp:coreProperties>
</file>