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8011242A-A1DE-4BAC-9E7F-032206C064AE}" xr6:coauthVersionLast="47" xr6:coauthVersionMax="47" xr10:uidLastSave="{00000000-0000-0000-0000-000000000000}"/>
  <bookViews>
    <workbookView xWindow="-28920" yWindow="-120" windowWidth="29040" windowHeight="15720" firstSheet="1" activeTab="1" xr2:uid="{B8DAC4A5-93A8-4225-A172-E4650AF42255}"/>
  </bookViews>
  <sheets>
    <sheet name="README" sheetId="6" r:id="rId1"/>
    <sheet name="Changelog" sheetId="21" r:id="rId2"/>
    <sheet name="Sources" sheetId="28" r:id="rId3"/>
    <sheet name="Config" sheetId="1" r:id="rId4"/>
    <sheet name="FertilityInputs" sheetId="5" r:id="rId5"/>
    <sheet name="MigrInputs" sheetId="7" r:id="rId6"/>
    <sheet name="PopSizeInputs" sheetId="22" r:id="rId7"/>
    <sheet name="DirectIncidenceInputs" sheetId="23" r:id="rId8"/>
    <sheet name="PartnershipInputs" sheetId="24" r:id="rId9"/>
    <sheet name="MixingMatrix" sheetId="25" r:id="rId10"/>
    <sheet name="ContactInputs" sheetId="18" r:id="rId11"/>
    <sheet name="EpiInputs" sheetId="12" r:id="rId12"/>
    <sheet name="STIPrevInputs" sheetId="29" r:id="rId13"/>
    <sheet name="HIVDiseaseInputs" sheetId="10" r:id="rId14"/>
    <sheet name="HIVFertilityInputs" sheetId="13" r:id="rId15"/>
    <sheet name="ARTAdultInputs" sheetId="15" r:id="rId16"/>
    <sheet name="MCInputs" sheetId="11" r:id="rId17"/>
    <sheet name="DirectCLHIV" sheetId="14" r:id="rId18"/>
    <sheet name="LikelihoodInputs" sheetId="27" r:id="rId19"/>
    <sheet name="FittingInputs" sheetId="26" r:id="rId20"/>
    <sheet name="SheetData" sheetId="3" r:id="rId21"/>
    <sheet name="ProgMapping" sheetId="2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18" i="29" l="1"/>
  <c r="Y84" i="29"/>
  <c r="X83" i="29"/>
  <c r="Y83" i="29" s="1"/>
  <c r="X82" i="29"/>
  <c r="Y82" i="29" s="1"/>
  <c r="X81" i="29"/>
  <c r="Y81" i="29" s="1"/>
  <c r="X80" i="29"/>
  <c r="Y80" i="29" s="1"/>
  <c r="Y79" i="29"/>
  <c r="X79" i="29"/>
  <c r="X78" i="29"/>
  <c r="Y78" i="29" s="1"/>
  <c r="X77" i="29"/>
  <c r="Y77" i="29" s="1"/>
  <c r="X76" i="29"/>
  <c r="Y76" i="29" s="1"/>
  <c r="X75" i="29"/>
  <c r="Y75" i="29" s="1"/>
  <c r="Y74" i="29"/>
  <c r="X74" i="29"/>
  <c r="X73" i="29"/>
  <c r="Y73" i="29" s="1"/>
  <c r="X72" i="29"/>
  <c r="Y72" i="29" s="1"/>
  <c r="X71" i="29"/>
  <c r="Y71" i="29" s="1"/>
  <c r="X70" i="29"/>
  <c r="Y70" i="29" s="1"/>
  <c r="Y69" i="29"/>
  <c r="X69" i="29"/>
  <c r="X68" i="29"/>
  <c r="Y68" i="29" s="1"/>
  <c r="X67" i="29"/>
  <c r="Y67" i="29" s="1"/>
  <c r="X66" i="29"/>
  <c r="Y66" i="29" s="1"/>
  <c r="X65" i="29"/>
  <c r="Y65" i="29" s="1"/>
  <c r="Y64" i="29"/>
  <c r="X64" i="29"/>
  <c r="X63" i="29"/>
  <c r="Y63" i="29" s="1"/>
  <c r="X62" i="29"/>
  <c r="Y62" i="29" s="1"/>
  <c r="X61" i="29"/>
  <c r="Y61" i="29" s="1"/>
  <c r="X60" i="29"/>
  <c r="Y60" i="29" s="1"/>
  <c r="Y59" i="29"/>
  <c r="X59" i="29"/>
  <c r="X58" i="29"/>
  <c r="Y58" i="29" s="1"/>
  <c r="X57" i="29"/>
  <c r="Y57" i="29" s="1"/>
  <c r="X56" i="29"/>
  <c r="Y56" i="29" s="1"/>
  <c r="X55" i="29"/>
  <c r="Y55" i="29" s="1"/>
  <c r="Y54" i="29"/>
  <c r="X54" i="29"/>
  <c r="X53" i="29"/>
  <c r="Y53" i="29" s="1"/>
  <c r="X52" i="29"/>
  <c r="Y52" i="29" s="1"/>
  <c r="X51" i="29"/>
  <c r="Y51" i="29" s="1"/>
  <c r="X50" i="29"/>
  <c r="Y50" i="29" s="1"/>
  <c r="Y49" i="29"/>
  <c r="X49" i="29"/>
  <c r="X48" i="29"/>
  <c r="Y48" i="29" s="1"/>
  <c r="X47" i="29"/>
  <c r="Y47" i="29" s="1"/>
  <c r="X46" i="29"/>
  <c r="Y46" i="29" s="1"/>
  <c r="X45" i="29"/>
  <c r="Y45" i="29" s="1"/>
  <c r="Y44" i="29"/>
  <c r="X44" i="29"/>
  <c r="X43" i="29"/>
  <c r="Y43" i="29" s="1"/>
  <c r="X42" i="29"/>
  <c r="Y42" i="29" s="1"/>
  <c r="X41" i="29"/>
  <c r="Y41" i="29" s="1"/>
  <c r="X40" i="29"/>
  <c r="Y40" i="29" s="1"/>
  <c r="Y39" i="29"/>
  <c r="X39" i="29"/>
  <c r="X38" i="29"/>
  <c r="Y38" i="29" s="1"/>
  <c r="X37" i="29"/>
  <c r="Y37" i="29" s="1"/>
  <c r="X36" i="29"/>
  <c r="Y36" i="29" s="1"/>
  <c r="X35" i="29"/>
  <c r="Y35" i="29" s="1"/>
  <c r="Y34" i="29"/>
  <c r="X34" i="29"/>
  <c r="X33" i="29"/>
  <c r="Y33" i="29" s="1"/>
  <c r="X32" i="29"/>
  <c r="Y32" i="29" s="1"/>
  <c r="X31" i="29"/>
  <c r="Y31" i="29" s="1"/>
  <c r="X30" i="29"/>
  <c r="Y30" i="29" s="1"/>
  <c r="Y29" i="29"/>
  <c r="X29" i="29"/>
  <c r="X28" i="29"/>
  <c r="Y28" i="29" s="1"/>
  <c r="X27" i="29"/>
  <c r="Y27" i="29" s="1"/>
  <c r="X26" i="29"/>
  <c r="Y26" i="29" s="1"/>
  <c r="X25" i="29"/>
  <c r="Y25" i="29" s="1"/>
  <c r="X24" i="29"/>
  <c r="Y24" i="29" s="1"/>
  <c r="X23" i="29"/>
  <c r="Y23" i="29" s="1"/>
  <c r="X22" i="29"/>
  <c r="Y22" i="29" s="1"/>
  <c r="X21" i="29"/>
  <c r="Y21" i="29" s="1"/>
  <c r="X20" i="29"/>
  <c r="Y20" i="29" s="1"/>
  <c r="Y19" i="29"/>
  <c r="X19" i="29"/>
  <c r="M37" i="29"/>
  <c r="AC20" i="29"/>
  <c r="W20" i="29"/>
  <c r="W21" i="29" s="1"/>
  <c r="W22" i="29" s="1"/>
  <c r="W23" i="29" s="1"/>
  <c r="W24" i="29" s="1"/>
  <c r="W25" i="29" s="1"/>
  <c r="W26" i="29" s="1"/>
  <c r="W27" i="29" s="1"/>
  <c r="W28" i="29" s="1"/>
  <c r="W29" i="29" s="1"/>
  <c r="W30" i="29" s="1"/>
  <c r="W31" i="29" s="1"/>
  <c r="W32" i="29" s="1"/>
  <c r="W33" i="29" s="1"/>
  <c r="W34" i="29" s="1"/>
  <c r="W35" i="29" s="1"/>
  <c r="W36" i="29" s="1"/>
  <c r="W37" i="29" s="1"/>
  <c r="W38" i="29" s="1"/>
  <c r="W39" i="29" s="1"/>
  <c r="W40" i="29" s="1"/>
  <c r="W41" i="29" s="1"/>
  <c r="W42" i="29" s="1"/>
  <c r="W43" i="29" s="1"/>
  <c r="W44" i="29" s="1"/>
  <c r="W45" i="29" s="1"/>
  <c r="W46" i="29" s="1"/>
  <c r="W47" i="29" s="1"/>
  <c r="W48" i="29" s="1"/>
  <c r="W49" i="29" s="1"/>
  <c r="W50" i="29" s="1"/>
  <c r="W51" i="29" s="1"/>
  <c r="W52" i="29" s="1"/>
  <c r="W53" i="29" s="1"/>
  <c r="W54" i="29" s="1"/>
  <c r="W55" i="29" s="1"/>
  <c r="W56" i="29" s="1"/>
  <c r="W57" i="29" s="1"/>
  <c r="W58" i="29" s="1"/>
  <c r="W59" i="29" s="1"/>
  <c r="W60" i="29" s="1"/>
  <c r="W61" i="29" s="1"/>
  <c r="W62" i="29" s="1"/>
  <c r="W63" i="29" s="1"/>
  <c r="W64" i="29" s="1"/>
  <c r="W65" i="29" s="1"/>
  <c r="W66" i="29" s="1"/>
  <c r="W67" i="29" s="1"/>
  <c r="W68" i="29" s="1"/>
  <c r="W69" i="29" s="1"/>
  <c r="W70" i="29" s="1"/>
  <c r="W71" i="29" s="1"/>
  <c r="W72" i="29" s="1"/>
  <c r="W73" i="29" s="1"/>
  <c r="W74" i="29" s="1"/>
  <c r="W75" i="29" s="1"/>
  <c r="W76" i="29" s="1"/>
  <c r="W77" i="29" s="1"/>
  <c r="W78" i="29" s="1"/>
  <c r="W79" i="29" s="1"/>
  <c r="W80" i="29" s="1"/>
  <c r="W81" i="29" s="1"/>
  <c r="W82" i="29" s="1"/>
  <c r="W83" i="29" s="1"/>
  <c r="W84" i="29" s="1"/>
  <c r="AC19" i="29"/>
  <c r="AC22" i="29" s="1"/>
  <c r="B23" i="26"/>
  <c r="B22" i="26"/>
  <c r="B21" i="26"/>
  <c r="B20" i="26"/>
  <c r="B19" i="26"/>
  <c r="B18" i="26"/>
  <c r="B6" i="26"/>
  <c r="AC21" i="29" l="1"/>
  <c r="B3" i="26"/>
  <c r="B4" i="26" l="1"/>
  <c r="D7" i="26" l="1"/>
  <c r="D5" i="26"/>
  <c r="E29" i="26"/>
  <c r="E28" i="26"/>
  <c r="D17" i="26"/>
  <c r="D16" i="26"/>
  <c r="B17" i="26"/>
  <c r="B16" i="26"/>
  <c r="B15" i="26" l="1"/>
  <c r="B13" i="26"/>
  <c r="B14" i="26"/>
  <c r="B12" i="26"/>
  <c r="AC8" i="24"/>
  <c r="E51" i="26" l="1"/>
  <c r="O5" i="26"/>
  <c r="C37" i="26"/>
  <c r="C36" i="26"/>
  <c r="C35" i="26"/>
  <c r="B7" i="26"/>
  <c r="B29" i="26"/>
  <c r="B28" i="26"/>
  <c r="B27" i="26"/>
  <c r="B26" i="26"/>
  <c r="B11" i="26"/>
  <c r="B10" i="26"/>
  <c r="B5" i="26"/>
  <c r="C38" i="26" l="1"/>
  <c r="C42" i="26"/>
  <c r="C43" i="26"/>
  <c r="C41" i="26"/>
  <c r="C40" i="26"/>
  <c r="C39" i="26"/>
  <c r="O6" i="26"/>
  <c r="AC13" i="24"/>
  <c r="AC12" i="24"/>
  <c r="Y9" i="24"/>
  <c r="Y10" i="24" s="1"/>
  <c r="V9" i="24"/>
  <c r="AD8" i="24"/>
  <c r="Y8" i="24"/>
  <c r="AD7" i="24"/>
  <c r="AC7" i="24"/>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AC14" i="24" l="1"/>
  <c r="AC19" i="24" s="1"/>
  <c r="K10" i="22"/>
  <c r="K55" i="22"/>
  <c r="K16" i="22"/>
  <c r="K36" i="22"/>
  <c r="K56" i="22"/>
  <c r="K17" i="22"/>
  <c r="K37" i="22"/>
  <c r="K57" i="22"/>
  <c r="K18" i="22"/>
  <c r="K38" i="22"/>
  <c r="K58" i="22"/>
  <c r="K19" i="22"/>
  <c r="K39" i="22"/>
  <c r="K59" i="22"/>
  <c r="K14" i="22"/>
  <c r="K20" i="22"/>
  <c r="K40" i="22"/>
  <c r="K60" i="22"/>
  <c r="K21" i="22"/>
  <c r="K41" i="22"/>
  <c r="K61" i="22"/>
  <c r="K22" i="22"/>
  <c r="K42" i="22"/>
  <c r="K62" i="22"/>
  <c r="K23" i="22"/>
  <c r="K43" i="22"/>
  <c r="K63" i="22"/>
  <c r="K12" i="22"/>
  <c r="K4" i="22"/>
  <c r="K24" i="22"/>
  <c r="K44" i="22"/>
  <c r="K64" i="22"/>
  <c r="K5" i="22"/>
  <c r="K25" i="22"/>
  <c r="K45" i="22"/>
  <c r="K65" i="22"/>
  <c r="K6" i="22"/>
  <c r="K26" i="22"/>
  <c r="K46" i="22"/>
  <c r="K66" i="22"/>
  <c r="K67" i="22"/>
  <c r="K27" i="22"/>
  <c r="K8" i="22"/>
  <c r="K28" i="22"/>
  <c r="K48" i="22"/>
  <c r="K68" i="22"/>
  <c r="K7" i="22"/>
  <c r="K9" i="22"/>
  <c r="K29" i="22"/>
  <c r="K49" i="22"/>
  <c r="K47" i="22"/>
  <c r="K30" i="22"/>
  <c r="K50" i="22"/>
  <c r="K11" i="22"/>
  <c r="K31" i="22"/>
  <c r="K51" i="22"/>
  <c r="K32" i="22"/>
  <c r="K52" i="22"/>
  <c r="K13" i="22"/>
  <c r="K33" i="22"/>
  <c r="K53" i="22"/>
  <c r="K34" i="22"/>
  <c r="K54" i="22"/>
  <c r="K15" i="22"/>
  <c r="K35" i="22"/>
  <c r="X9" i="24"/>
  <c r="X8" i="24"/>
  <c r="W8" i="24"/>
  <c r="W14" i="24"/>
  <c r="W15" i="24"/>
  <c r="O7" i="26"/>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26"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26" l="1"/>
  <c r="AE20" i="24"/>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AC21" i="24" l="1"/>
  <c r="AE21" i="24" s="1"/>
  <c r="O10" i="26"/>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26"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26" l="1"/>
  <c r="AE22" i="24"/>
  <c r="AD22" i="24"/>
  <c r="AF22" i="24" s="1"/>
  <c r="Y16" i="24"/>
  <c r="V15"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26" l="1"/>
  <c r="X15" i="24"/>
  <c r="V16" i="24"/>
  <c r="Y17" i="24"/>
  <c r="AC23" i="24"/>
  <c r="J13" i="22"/>
  <c r="X49" i="20"/>
  <c r="X48" i="20" s="1"/>
  <c r="X47" i="20" s="1" a="1"/>
  <c r="X47" i="20" s="1"/>
  <c r="X57" i="20" s="1"/>
  <c r="X59" i="20" s="1"/>
  <c r="O14" i="26" l="1"/>
  <c r="AC15" i="24"/>
  <c r="AD23" i="24"/>
  <c r="AF23" i="24" s="1"/>
  <c r="AE23" i="24"/>
  <c r="AC16" i="24"/>
  <c r="Z17" i="24" s="1"/>
  <c r="Y18" i="24"/>
  <c r="X16" i="24"/>
  <c r="W16" i="24"/>
  <c r="V17" i="24"/>
  <c r="J14" i="22"/>
  <c r="O15" i="26" l="1"/>
  <c r="V18" i="24"/>
  <c r="X17" i="24"/>
  <c r="W17" i="24"/>
  <c r="Z18" i="24"/>
  <c r="Y19" i="24"/>
  <c r="Z8" i="24"/>
  <c r="Z10" i="24"/>
  <c r="Z9" i="24"/>
  <c r="Z11" i="24"/>
  <c r="Z12" i="24"/>
  <c r="Z13" i="24"/>
  <c r="Z14" i="24"/>
  <c r="Z15" i="24"/>
  <c r="Z16" i="24"/>
  <c r="J15" i="22"/>
  <c r="O16" i="26" l="1"/>
  <c r="Y20" i="24"/>
  <c r="Z19" i="24"/>
  <c r="W18" i="24"/>
  <c r="V19" i="24"/>
  <c r="X18" i="24"/>
  <c r="J16" i="22"/>
  <c r="O17" i="26" l="1"/>
  <c r="W19" i="24"/>
  <c r="V20" i="24"/>
  <c r="X19" i="24"/>
  <c r="Y21" i="24"/>
  <c r="Z20" i="24"/>
  <c r="J17" i="22"/>
  <c r="O18" i="26" l="1"/>
  <c r="Y22" i="24"/>
  <c r="Z21" i="24"/>
  <c r="V21" i="24"/>
  <c r="X20" i="24"/>
  <c r="W20" i="24"/>
  <c r="J18" i="22"/>
  <c r="O19" i="26" l="1"/>
  <c r="W21" i="24"/>
  <c r="X21" i="24"/>
  <c r="V22" i="24"/>
  <c r="Y23" i="24"/>
  <c r="Z22" i="24"/>
  <c r="J19" i="22"/>
  <c r="O20" i="26" l="1"/>
  <c r="Z23" i="24"/>
  <c r="Y24" i="24"/>
  <c r="V23" i="24"/>
  <c r="X22" i="24"/>
  <c r="W22" i="24"/>
  <c r="J20" i="22"/>
  <c r="O21" i="26" l="1"/>
  <c r="Y25" i="24"/>
  <c r="Z24" i="24"/>
  <c r="X23" i="24"/>
  <c r="W23" i="24"/>
  <c r="V24" i="24"/>
  <c r="J21" i="22"/>
  <c r="O22" i="26" l="1"/>
  <c r="V25" i="24"/>
  <c r="W24" i="24"/>
  <c r="X24" i="24"/>
  <c r="Y26" i="24"/>
  <c r="Z25" i="24"/>
  <c r="J22" i="22"/>
  <c r="O23" i="26"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s="1"/>
  <c r="E1" i="3" s="1"/>
  <c r="F1" i="3" s="1"/>
  <c r="G1" i="3" s="1"/>
  <c r="H1" i="3" s="1"/>
  <c r="I1" i="3" s="1"/>
  <c r="J1" i="3" s="1"/>
  <c r="K1" i="3" s="1"/>
  <c r="L1" i="3" s="1"/>
  <c r="M1" i="3" s="1"/>
  <c r="N1" i="3" s="1"/>
  <c r="O1" i="3" s="1"/>
  <c r="P1" i="3" s="1"/>
  <c r="Q1" i="3" s="1"/>
  <c r="O24" i="26" l="1"/>
  <c r="Y28" i="24"/>
  <c r="Z27" i="24"/>
  <c r="V27" i="24"/>
  <c r="X26" i="24"/>
  <c r="W26" i="24"/>
  <c r="J24" i="22"/>
  <c r="O25" i="26" l="1"/>
  <c r="W27" i="24"/>
  <c r="X27" i="24"/>
  <c r="V28" i="24"/>
  <c r="Y29" i="24"/>
  <c r="Z28" i="24"/>
  <c r="J25" i="22"/>
  <c r="O26" i="26" l="1"/>
  <c r="Y30" i="24"/>
  <c r="Z29" i="24"/>
  <c r="X28" i="24"/>
  <c r="W28" i="24"/>
  <c r="V29" i="24"/>
  <c r="J26" i="22"/>
  <c r="O27" i="26" l="1"/>
  <c r="V30" i="24"/>
  <c r="X29" i="24"/>
  <c r="W29" i="24"/>
  <c r="Z30" i="24"/>
  <c r="Y31" i="24"/>
  <c r="J27" i="22"/>
  <c r="O28" i="26" l="1"/>
  <c r="Y32" i="24"/>
  <c r="Z31" i="24"/>
  <c r="X30" i="24"/>
  <c r="W30" i="24"/>
  <c r="V31" i="24"/>
  <c r="J28" i="22"/>
  <c r="O29" i="26" l="1"/>
  <c r="W31" i="24"/>
  <c r="V32" i="24"/>
  <c r="X31" i="24"/>
  <c r="Y33" i="24"/>
  <c r="Z32" i="24"/>
  <c r="J29" i="22"/>
  <c r="O30" i="26" l="1"/>
  <c r="Y34" i="24"/>
  <c r="Z33" i="24"/>
  <c r="W32" i="24"/>
  <c r="X32" i="24"/>
  <c r="V33" i="24"/>
  <c r="J30" i="22"/>
  <c r="O31" i="26" l="1"/>
  <c r="V34" i="24"/>
  <c r="X33" i="24"/>
  <c r="W33" i="24"/>
  <c r="Z34" i="24"/>
  <c r="Y35" i="24"/>
  <c r="J31" i="22"/>
  <c r="O32" i="26" l="1"/>
  <c r="Y36" i="24"/>
  <c r="Z35" i="24"/>
  <c r="X34" i="24"/>
  <c r="V35" i="24"/>
  <c r="W34" i="24"/>
  <c r="J32" i="22"/>
  <c r="O33" i="26" l="1"/>
  <c r="W35" i="24"/>
  <c r="V36" i="24"/>
  <c r="X35" i="24"/>
  <c r="Y37" i="24"/>
  <c r="Z36" i="24"/>
  <c r="J33" i="22"/>
  <c r="O34" i="26" l="1"/>
  <c r="Y38" i="24"/>
  <c r="Z37" i="24"/>
  <c r="X36" i="24"/>
  <c r="V37" i="24"/>
  <c r="W36" i="24"/>
  <c r="J34" i="22"/>
  <c r="O35" i="26" l="1"/>
  <c r="V38" i="24"/>
  <c r="X37" i="24"/>
  <c r="W37" i="24"/>
  <c r="Z38" i="24"/>
  <c r="Y39" i="24"/>
  <c r="J35" i="22"/>
  <c r="O36" i="26" l="1"/>
  <c r="P35" i="26"/>
  <c r="Q35" i="26" s="1"/>
  <c r="Y40" i="24"/>
  <c r="Z39" i="24"/>
  <c r="X38" i="24"/>
  <c r="V39" i="24"/>
  <c r="W38" i="24"/>
  <c r="J36" i="22"/>
  <c r="P6" i="26" l="1"/>
  <c r="Q6" i="26" s="1"/>
  <c r="P5" i="26"/>
  <c r="Q5" i="26" s="1"/>
  <c r="P4" i="26"/>
  <c r="Q4" i="26" s="1"/>
  <c r="P36" i="26"/>
  <c r="Q36" i="26" s="1"/>
  <c r="P3" i="26"/>
  <c r="Q3" i="26" s="1"/>
  <c r="P7" i="26"/>
  <c r="Q7" i="26" s="1"/>
  <c r="P8" i="26"/>
  <c r="Q8" i="26" s="1"/>
  <c r="P9" i="26"/>
  <c r="Q9" i="26" s="1"/>
  <c r="P10" i="26"/>
  <c r="Q10" i="26" s="1"/>
  <c r="P11" i="26"/>
  <c r="Q11" i="26" s="1"/>
  <c r="P12" i="26"/>
  <c r="Q12" i="26" s="1"/>
  <c r="P13" i="26"/>
  <c r="Q13" i="26" s="1"/>
  <c r="P14" i="26"/>
  <c r="Q14" i="26" s="1"/>
  <c r="P15" i="26"/>
  <c r="Q15" i="26" s="1"/>
  <c r="P16" i="26"/>
  <c r="Q16" i="26" s="1"/>
  <c r="P17" i="26"/>
  <c r="Q17" i="26" s="1"/>
  <c r="P18" i="26"/>
  <c r="Q18" i="26" s="1"/>
  <c r="P19" i="26"/>
  <c r="Q19" i="26" s="1"/>
  <c r="P20" i="26"/>
  <c r="Q20" i="26" s="1"/>
  <c r="P21" i="26"/>
  <c r="Q21" i="26" s="1"/>
  <c r="P22" i="26"/>
  <c r="Q22" i="26" s="1"/>
  <c r="P23" i="26"/>
  <c r="Q23" i="26" s="1"/>
  <c r="P24" i="26"/>
  <c r="Q24" i="26" s="1"/>
  <c r="P25" i="26"/>
  <c r="Q25" i="26" s="1"/>
  <c r="P26" i="26"/>
  <c r="Q26" i="26" s="1"/>
  <c r="P27" i="26"/>
  <c r="Q27" i="26" s="1"/>
  <c r="P28" i="26"/>
  <c r="Q28" i="26" s="1"/>
  <c r="P29" i="26"/>
  <c r="Q29" i="26" s="1"/>
  <c r="P30" i="26"/>
  <c r="Q30" i="26" s="1"/>
  <c r="P31" i="26"/>
  <c r="Q31" i="26" s="1"/>
  <c r="P32" i="26"/>
  <c r="Q32" i="26" s="1"/>
  <c r="P33" i="26"/>
  <c r="Q33" i="26" s="1"/>
  <c r="P34" i="26"/>
  <c r="Q34" i="26" s="1"/>
  <c r="W39" i="24"/>
  <c r="X39" i="24"/>
  <c r="V40" i="24"/>
  <c r="Y41" i="24"/>
  <c r="Z40" i="24"/>
  <c r="J37" i="22"/>
  <c r="R35" i="26" l="1"/>
  <c r="S12" i="26"/>
  <c r="S15" i="26"/>
  <c r="S3" i="26"/>
  <c r="S19" i="26"/>
  <c r="S17" i="26"/>
  <c r="S14" i="26"/>
  <c r="S33" i="26"/>
  <c r="S32" i="26"/>
  <c r="S11" i="26"/>
  <c r="S10" i="26"/>
  <c r="S9" i="26"/>
  <c r="S28" i="26"/>
  <c r="S8" i="26"/>
  <c r="S27" i="26"/>
  <c r="R6" i="26"/>
  <c r="S7" i="26"/>
  <c r="S26" i="26"/>
  <c r="R24" i="26"/>
  <c r="S25" i="26"/>
  <c r="S4" i="26"/>
  <c r="S23" i="26"/>
  <c r="S5" i="26"/>
  <c r="S22" i="26"/>
  <c r="S6" i="26"/>
  <c r="S21" i="26"/>
  <c r="S35" i="26"/>
  <c r="S18" i="26"/>
  <c r="R15" i="26"/>
  <c r="S16" i="26"/>
  <c r="R34" i="26"/>
  <c r="S34" i="26"/>
  <c r="S13" i="26"/>
  <c r="S31" i="26"/>
  <c r="S30" i="26"/>
  <c r="S29" i="26"/>
  <c r="S24" i="26"/>
  <c r="S20" i="26"/>
  <c r="V41" i="24"/>
  <c r="X40" i="24"/>
  <c r="W40" i="24"/>
  <c r="Y42" i="24"/>
  <c r="Z41" i="24"/>
  <c r="J38" i="22"/>
  <c r="R3" i="26" l="1"/>
  <c r="R28" i="26"/>
  <c r="R9" i="26"/>
  <c r="R16" i="26"/>
  <c r="R4" i="26"/>
  <c r="R22" i="26"/>
  <c r="R12" i="26"/>
  <c r="R18" i="26"/>
  <c r="R19" i="26"/>
  <c r="R30" i="26"/>
  <c r="R29" i="26"/>
  <c r="R13" i="26"/>
  <c r="R32" i="26"/>
  <c r="R26" i="26"/>
  <c r="R10" i="26"/>
  <c r="R7" i="26"/>
  <c r="R20" i="26"/>
  <c r="R27" i="26"/>
  <c r="R14" i="26"/>
  <c r="R31" i="26"/>
  <c r="R25" i="26"/>
  <c r="R17" i="26"/>
  <c r="R5" i="26"/>
  <c r="R23" i="26"/>
  <c r="R33" i="26"/>
  <c r="R21" i="26"/>
  <c r="R8" i="26"/>
  <c r="R11" i="26"/>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<sst xmlns="http://schemas.openxmlformats.org/spreadsheetml/2006/main" count="1735" uniqueCount="633">
  <si>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</si>
  <si>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</si>
  <si>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</si>
  <si>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</si>
  <si>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</si>
  <si>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</si>
  <si>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</si>
  <si>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</si>
  <si>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</si>
  <si>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</si>
  <si>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</si>
  <si>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</si>
  <si>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</si>
  <si>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</si>
  <si>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</si>
  <si>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</si>
  <si>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</si>
  <si>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</si>
  <si>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</si>
  <si>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</si>
  <si>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</si>
  <si>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</si>
  <si>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</si>
  <si>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</si>
  <si>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</si>
  <si>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</si>
  <si>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</si>
  <si>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</si>
  <si>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</si>
  <si>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</si>
  <si>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</si>
  <si>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</si>
  <si>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</si>
  <si>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</si>
  <si>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</si>
  <si>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</si>
  <si>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</si>
  <si>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</si>
  <si>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</si>
  <si>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</si>
  <si>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</si>
  <si>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</si>
  <si>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</si>
  <si>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</si>
  <si>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</si>
  <si>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</si>
  <si>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</si>
  <si>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</si>
  <si>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</si>
  <si>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</si>
  <si>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</si>
  <si>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</si>
  <si>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</si>
  <si>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</si>
  <si>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</si>
  <si>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</si>
  <si>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</si>
  <si>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</si>
  <si>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</si>
  <si>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</si>
  <si>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</si>
  <si>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</si>
  <si>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</si>
  <si>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</si>
  <si>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</si>
  <si>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</si>
  <si>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</si>
  <si>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</si>
  <si>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</si>
  <si>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</si>
  <si>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</si>
  <si>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</si>
  <si>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</si>
  <si>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</si>
  <si>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</si>
  <si>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</si>
  <si>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</si>
  <si>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</si>
  <si>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</si>
  <si>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</si>
  <si>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</si>
  <si>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</si>
  <si>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</si>
  <si>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</si>
  <si>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</si>
  <si>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</si>
  <si>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</si>
  <si>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</si>
  <si>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</si>
  <si>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</si>
  <si>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</si>
  <si>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</si>
  <si>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</si>
  <si>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</si>
  <si>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</si>
  <si>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</si>
  <si>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</si>
  <si>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</si>
  <si>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</si>
  <si>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</si>
  <si>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</si>
  <si>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</si>
  <si>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</si>
  <si>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</si>
  <si>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</si>
  <si>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</si>
  <si>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</si>
  <si>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</si>
  <si>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</si>
  <si>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</si>
  <si>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</si>
  <si>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</si>
  <si>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</si>
  <si>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</si>
  <si>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</si>
  <si>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</si>
  <si>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</si>
  <si>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</si>
  <si>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</si>
  <si>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</si>
  <si>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</si>
  <si>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</si>
  <si>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</si>
  <si>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</si>
  <si>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</si>
  <si>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</si>
  <si>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</si>
  <si>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</si>
  <si>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</si>
  <si>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</si>
  <si>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</si>
  <si>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</si>
  <si>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</si>
  <si>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</si>
  <si>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</si>
  <si>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</si>
  <si>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</si>
  <si>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</si>
  <si>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</si>
  <si>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</si>
  <si>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</si>
  <si>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</si>
  <si>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</si>
  <si>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</si>
  <si>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</si>
  <si>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</si>
  <si>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</si>
  <si>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</si>
  <si>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</si>
  <si>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</si>
  <si>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</si>
  <si>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</si>
  <si>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</si>
  <si>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</si>
  <si>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</si>
  <si>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</si>
  <si>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</si>
  <si>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</si>
  <si>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</si>
  <si>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</si>
  <si>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</si>
  <si>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</si>
  <si>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</si>
  <si>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</si>
  <si>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</si>
  <si>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</si>
  <si>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</si>
  <si>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</si>
  <si>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</si>
  <si>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</si>
  <si>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</si>
  <si>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</si>
  <si>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</si>
  <si>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</si>
  <si>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</si>
  <si>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</si>
  <si>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</si>
  <si>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</si>
  <si>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</si>
  <si>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</si>
  <si>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</si>
  <si>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</si>
  <si>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</si>
  <si>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</si>
  <si>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</si>
  <si>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</si>
  <si>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</si>
  <si>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</si>
  <si>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</si>
  <si>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</si>
  <si>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</si>
  <si>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</si>
  <si>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</si>
  <si>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</si>
  <si>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</si>
  <si>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</si>
  <si>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</si>
  <si>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</si>
  <si>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</si>
  <si>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</si>
  <si>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</si>
  <si>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</si>
  <si>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</si>
  <si>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</si>
  <si>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</si>
  <si>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</si>
  <si>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</si>
  <si>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</si>
  <si>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</si>
  <si>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</si>
  <si>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</si>
  <si>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</si>
  <si>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</si>
  <si>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</si>
  <si>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</si>
  <si>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</si>
  <si>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</si>
  <si>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</si>
  <si>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</si>
  <si>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</si>
  <si>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</si>
  <si>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</si>
  <si>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</si>
  <si>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</si>
  <si>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</si>
  <si>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</si>
  <si>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</si>
  <si>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</si>
  <si>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</si>
  <si>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</si>
  <si>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</si>
  <si>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</si>
  <si>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</si>
  <si>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</si>
  <si>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</si>
  <si>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</si>
  <si>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</si>
  <si>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</si>
  <si>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</si>
  <si>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</si>
  <si>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</si>
  <si>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</si>
  <si>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</si>
  <si>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</si>
  <si>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</si>
  <si>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</si>
  <si>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</si>
  <si>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</si>
  <si>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</si>
  <si>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</si>
  <si>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</si>
  <si>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</si>
  <si>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</si>
  <si>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</si>
  <si>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</si>
  <si>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</si>
  <si>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</si>
  <si>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</si>
  <si>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</si>
  <si>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</si>
  <si>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</si>
  <si>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</si>
  <si>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</si>
  <si>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</si>
  <si>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</si>
  <si>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</si>
  <si>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</si>
  <si>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</si>
  <si>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</si>
  <si>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</si>
  <si>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</si>
  <si>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</si>
  <si>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</si>
  <si>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</si>
  <si>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</si>
  <si>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</si>
  <si>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</si>
  <si>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</si>
  <si>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</si>
  <si>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</si>
  <si>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</si>
  <si>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</si>
  <si>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</si>
  <si>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</si>
  <si>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</si>
  <si>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</si>
  <si>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</si>
  <si>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</si>
  <si>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</si>
  <si>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</si>
  <si>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</si>
  <si>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</si>
  <si>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</si>
  <si>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</si>
  <si>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</si>
  <si>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</si>
  <si>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</si>
  <si>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</si>
  <si>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</si>
  <si>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</si>
  <si>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</si>
  <si>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</si>
  <si>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</si>
  <si>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</si>
  <si>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</si>
  <si>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</si>
  <si>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</si>
  <si>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</si>
  <si>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</si>
  <si>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</si>
  <si>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</si>
  <si>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</si>
  <si>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</si>
  <si>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</si>
  <si>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</si>
  <si>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</si>
  <si>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</si>
  <si>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</si>
  <si>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</si>
  <si>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</si>
  <si>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</si>
  <si>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Parameters needed for model fitting, but not used for HIV epidemic model simulation otherwise.</t>
  </si>
  <si>
    <t>Added a FittingParams sheet to store (currently) ANC prevalence likelihood model parameters</t>
  </si>
  <si>
    <t>ANC-SS bias</t>
  </si>
  <si>
    <t>ANC-RT calibration parameter</t>
  </si>
  <si>
    <t>ancss.bias</t>
  </si>
  <si>
    <t>Average difference between site-level ANC prevalence from sentinel surveillance vs. routine testing, on probit scale</t>
  </si>
  <si>
    <t>Average difference between site-level ANC sentinel surveillance prevalence and prevalence in pregnant women, on probit scale</t>
  </si>
  <si>
    <t>ancrt.bias</t>
  </si>
  <si>
    <t>Variance inflation, ANC site</t>
  </si>
  <si>
    <t>Variance inflation, ANC census</t>
  </si>
  <si>
    <t>var.infl.site</t>
  </si>
  <si>
    <t>var.infl.census</t>
  </si>
  <si>
    <t>Variance inflation parameter, allows for non-sampling error in prevalence estimates from ANC sites</t>
  </si>
  <si>
    <t>Variance inflation parameter, allows for non-sampling error in prevalence estimates from national routine testing at ANC</t>
  </si>
  <si>
    <t>Updated FittingParams sheet with ANC likelihood parameters fitted conditional on other assumptions in this workbook.</t>
  </si>
  <si>
    <t>Tab used for initializing model fitting</t>
  </si>
  <si>
    <t>LikelihoodInputs</t>
  </si>
  <si>
    <t>FittingInputs</t>
  </si>
  <si>
    <t>Updated ANC inputs, male-to-female transmission, male and female partnership exposure, and the HIV fertility local adjustment factor values based on pilot model fitting runs.</t>
  </si>
  <si>
    <t>Added an "LikelihoodInputs" sheet so that these could be stored distinct from the model fitting sheet.</t>
  </si>
  <si>
    <t>Renamed "FittingParams" to "FittingInputs" for consistency with other tab names.</t>
  </si>
  <si>
    <t>Sorted this sheet so that the newest items are on top.</t>
  </si>
  <si>
    <t>Odds ratio of male-to-female transmission relative to female-to-male</t>
  </si>
  <si>
    <t>Epidemiological inputs</t>
  </si>
  <si>
    <t>Likelihood model parameters</t>
  </si>
  <si>
    <t>Behavioral inputs</t>
  </si>
  <si>
    <t>lt.partner.f</t>
  </si>
  <si>
    <t>lt.partner.m</t>
  </si>
  <si>
    <t>HIV fertility reduction local adjustment factor</t>
  </si>
  <si>
    <t>hiv.frr.laf</t>
  </si>
  <si>
    <t>INITIAL VALUE</t>
  </si>
  <si>
    <t>PRIOR</t>
  </si>
  <si>
    <t>Distribution</t>
  </si>
  <si>
    <t>Gamma</t>
  </si>
  <si>
    <t>Beta</t>
  </si>
  <si>
    <t>Normal</t>
  </si>
  <si>
    <t>USE IN FIT?</t>
  </si>
  <si>
    <t>PARAMETER 1</t>
  </si>
  <si>
    <t>PARAMETER 2</t>
  </si>
  <si>
    <t>Shape</t>
  </si>
  <si>
    <t>Std. Dev.</t>
  </si>
  <si>
    <t>Rate</t>
  </si>
  <si>
    <t>Used for proportions</t>
  </si>
  <si>
    <t>Used for non-negative values</t>
  </si>
  <si>
    <t>Used for values that can be positive or negative</t>
  </si>
  <si>
    <t>Lognormal</t>
  </si>
  <si>
    <t>Used for non-negative values. Mean and standard deviation are on log scale.</t>
  </si>
  <si>
    <t>hughes2012jid suggests M2F and F2M transmission rates are the same after adjusting for confounding. Some of these confounders are not included in our model.</t>
  </si>
  <si>
    <t>Overhauled the FittingInputs tab.</t>
  </si>
  <si>
    <t>Initial epidemic pulse</t>
  </si>
  <si>
    <t>This must be expressed as a proportion, not a percentage</t>
  </si>
  <si>
    <t>EPP uses Uniform(1E-13,0.0025). Beta(6.75, 4600) has mode at the midpoint of [0,0.0025] and a 5% chance of exceeding 0.0025. If the fitted value exceeds 0.0025, consider refitting with an earlier epidemic start year.</t>
  </si>
  <si>
    <t>Added the initial prevalence as a fitting parameter.</t>
  </si>
  <si>
    <t>Parameter 1</t>
  </si>
  <si>
    <t>Parameter 2</t>
  </si>
  <si>
    <t>Q97.5%</t>
  </si>
  <si>
    <t>Q02.5%</t>
  </si>
  <si>
    <t>Initial value</t>
  </si>
  <si>
    <t>Index</t>
  </si>
  <si>
    <t>CDF</t>
  </si>
  <si>
    <t>Prob</t>
  </si>
  <si>
    <t>Label</t>
  </si>
  <si>
    <t>VISUALIZATION DATA</t>
  </si>
  <si>
    <t>Select a parameter to display</t>
  </si>
  <si>
    <t>ATTRIBUTE</t>
  </si>
  <si>
    <t>Mode</t>
  </si>
  <si>
    <t>Added diagnostic plots and tables to FittingInputs tab.</t>
  </si>
  <si>
    <t>partner.age.mean.f</t>
  </si>
  <si>
    <t>partner.age.mean.m</t>
  </si>
  <si>
    <t>partner.age.scale.f</t>
  </si>
  <si>
    <t>partner.age.scale.m</t>
  </si>
  <si>
    <t>Average age at partner acquisition, rescaled from [15,80) to [0,1).</t>
  </si>
  <si>
    <t>Expanded the set of parameters that can be adjusted via the FittingInputs tab.</t>
  </si>
  <si>
    <t>Expressed as a rate ratio relative to never married people of the same gender.</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</si>
  <si>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</si>
  <si>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</si>
  <si>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</si>
  <si>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</si>
  <si>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</si>
  <si>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Partnership exposure by population, male clients of FSW</t>
  </si>
  <si>
    <t>partner.pop.fsw</t>
  </si>
  <si>
    <t>partner.pop.client</t>
  </si>
  <si>
    <t>FittingInputs: corrected the parameterization of the variance inflation prior. This used the reciprocal Gamma(x|a,1/b) where Gamma(x|a,b) was needed.</t>
  </si>
  <si>
    <t>FittingInputs: adjusted prior distributions on the M2F transmission odds ratio and HIV fertility local adjustment factor so their mode is 1</t>
  </si>
  <si>
    <t>PopSizeInputs: fixed tooltips for FWID and MWID.</t>
  </si>
  <si>
    <t>Female-to-male transmission probability per coital act</t>
  </si>
  <si>
    <t>Beta(8.2, 9991.8) has mode 0.072% and 95% quantile range 0.04%-0.15%. 0.072% point estimate based on Figure 4 of boily2009lancetid, prior 95% quantile range is more diffuse than 95% CI (prior information amounts to seeing 8.2 transmission events in 10000 coital acts)</t>
  </si>
  <si>
    <t>Added the transmission probability per coital act to the FittingInputs tab.</t>
  </si>
  <si>
    <t>Lifetime exposure to non-cohabiting partners, women</t>
  </si>
  <si>
    <t>Lifetime exposure to non-cohabiting partners, men</t>
  </si>
  <si>
    <t>Fitting sets this constant over time.</t>
  </si>
  <si>
    <t>Updated inputs based on pilot model fitting.</t>
  </si>
  <si>
    <t>The denominator should include men and women</t>
  </si>
  <si>
    <t>Changed notes from sex to gender in PopSizeInputs.</t>
  </si>
  <si>
    <t>ProgMapping</t>
  </si>
  <si>
    <t>Mapping of HIV disease progression and mortality rates from AIM to Goals ARM CD4 categories</t>
  </si>
  <si>
    <t>Added a description of the ProgMapping tab to the README tab.</t>
  </si>
  <si>
    <t>Tab</t>
  </si>
  <si>
    <t>Source</t>
  </si>
  <si>
    <t>Malawi 2019-20 IBBS</t>
  </si>
  <si>
    <t>% of FSW who are married/cohabiting</t>
  </si>
  <si>
    <t>% of clients of FSW who are married/cohabiting</t>
  </si>
  <si>
    <t>Used the % who reported a main unpaid male partner (52%)</t>
  </si>
  <si>
    <t>Changelog</t>
  </si>
  <si>
    <t>Tab used to document changes to this workbook</t>
  </si>
  <si>
    <t>Sources</t>
  </si>
  <si>
    <t>Tab used to document sources for model inputs</t>
  </si>
  <si>
    <t>Added the Sources tab to the workbook.</t>
  </si>
  <si>
    <t>Added "Changelog" and "Sources" to the tabs listed in the README tab.</t>
  </si>
  <si>
    <t>% of MSM who are married/cohabiting</t>
  </si>
  <si>
    <t>Set to 18.5% (16.6% reporting currently married + 1.9% reporting a stable female partner)</t>
  </si>
  <si>
    <t>Malawi 2019-20 IBBS, WPP 2022</t>
  </si>
  <si>
    <t>Malawi 2023 AIM file</t>
  </si>
  <si>
    <t>0.4% size reflects IBBS 2020-21 size estimate (36,100) as % of WPP 2022 contemporary 15-49 population size (9,395,343). Malawi 2023 AIM file estimate is similar.</t>
  </si>
  <si>
    <t>0.4% size reflects AIM size estimate (35,391) as % of AIM 15-49 population size (10,317,543) for 2022. IBBS 2020-21 estimate MSM size estimate (23,200) is substantially smaller.</t>
  </si>
  <si>
    <t>0.05% size reflects AIM size estimate (4,867) as % of AIM 15-49 population size (10,317,543) for 2022. IBBS 2022-21 reports a % of MSM who identify as female or TGW; if that informed the AIM estimate then its TGW and MSM size estimates may represent overlapping populations.</t>
  </si>
  <si>
    <t>Malawi 2023 AIM file, doi:10.1016/S2214-109X(17)30375-3</t>
  </si>
  <si>
    <t>0.08% size for males reflects AIM size estimate (8,369) as % of AIM 15-49 population size (10,317,543) for 2022. We assume 90% of PWID are males based on Degenhardt 2017 review.</t>
  </si>
  <si>
    <t>Updated the % married inputs for FSW, clients, MSM. Updated the MSM and Client population sizes. Rationale documented in Sources tab.</t>
  </si>
  <si>
    <t>% of 15-49 population who are FSW</t>
  </si>
  <si>
    <t>% of 15-49 population who are MSM</t>
  </si>
  <si>
    <t>% of 15-49 population who are TGW</t>
  </si>
  <si>
    <t>% of 15-49 population who are PWID</t>
  </si>
  <si>
    <t>% of 15-49 population who are clients of FSW</t>
  </si>
  <si>
    <t>Malawi 2015-16 DHS</t>
  </si>
  <si>
    <t>7% of 2015-16 DHS male respondents reported they paid for sex in the past 12 months. We halved this to account for the % of the 15-49 population who are male. We used the "paid sex in past 12 months" definition to align with the IBBS 2019-20 definition of clients of FSW.</t>
  </si>
  <si>
    <t>Updated model fit after including prevalence data on clients of FSW. Some parameters (transmission per coital act, lifetime partnership exposures) do not look reasonable.</t>
  </si>
  <si>
    <t>Entered CLHIV age 14 from Malawi's 2023 AIM file into the DirectCLHIV tab.</t>
  </si>
  <si>
    <t>Added a validation check to the turnover indicator cells in PopSizeInputs</t>
  </si>
  <si>
    <t>Moved source notes from the FittingInputs tab to the Sources tab.</t>
  </si>
  <si>
    <t>Prior distribution, epidemic pulse</t>
  </si>
  <si>
    <t>doi:10.1136/sti.2010.045104</t>
  </si>
  <si>
    <t>Prior distribution, female-to-male transmission probability</t>
  </si>
  <si>
    <t>doi:10.1016/S1473-3099(09)70021-0</t>
  </si>
  <si>
    <t>Prior distribution, male-to-female transmission odds ratio</t>
  </si>
  <si>
    <t>doi:10.1016/S1473-3099(09)70021-0, doi:10.1093/infdis/jir747</t>
  </si>
  <si>
    <t>Prior distribution, HIV-related fertility local adjustment factor</t>
  </si>
  <si>
    <t>Unpublished manuscript, Jeff Eaton 2019 "Relative fertility of HIV positive women in the ART era: updated estimates from national household survey data"</t>
  </si>
  <si>
    <t>Posterior distribution of MWI country effect, read off Figure 3.</t>
  </si>
  <si>
    <t>Lifetime partnership exposure, women</t>
  </si>
  <si>
    <t>Assumed</t>
  </si>
  <si>
    <t>Parameter interpretation and prior needs to be refined.</t>
  </si>
  <si>
    <t>Lifetime partnership exposure, men</t>
  </si>
  <si>
    <t>Partnership by age location and scale parameters, women</t>
  </si>
  <si>
    <t>Partnership by age location and scale parameters, men</t>
  </si>
  <si>
    <t>2015-16 DHS microdata analysis, 2022-03-04</t>
  </si>
  <si>
    <t>MWI-specific values from special analysis done in March, 2022 to establish inputs for Goals ARM in sub-Saharan Africa with DHS surveys.</t>
  </si>
  <si>
    <t>Partnership rate ratio, FSW</t>
  </si>
  <si>
    <t>Vaguely informed by Goals RSM and MOT model assumptions. Mode = 100 with substantial variation.</t>
  </si>
  <si>
    <t>Partnership rate ratio, clients of FSW</t>
  </si>
  <si>
    <t>Vaguely informed by Goals RSM and MOT model assumptions. Mode = 8 with substantial variation.</t>
  </si>
  <si>
    <t>doi:10.1097/QAD.0000000000001428</t>
  </si>
  <si>
    <t>doi:10.1097/QAD.0000000000001419</t>
  </si>
  <si>
    <t>Added PWID force of infection and partnership rate ratios for MSM and TGW to the FittingInputs form.</t>
  </si>
  <si>
    <t>Force of infection from unsafe injecting practices in PWID</t>
  </si>
  <si>
    <t>Fitting sets this constant over time and by gender.</t>
  </si>
  <si>
    <t>force.pwid</t>
  </si>
  <si>
    <t>Partnership exposure by population, MSM</t>
  </si>
  <si>
    <t>Partnership exposure by population, TGW</t>
  </si>
  <si>
    <t>partner.pop.msm</t>
  </si>
  <si>
    <t>partner.pop.tgw</t>
  </si>
  <si>
    <t>Partnership rate ratio in TGW</t>
  </si>
  <si>
    <t>Vague prior</t>
  </si>
  <si>
    <t>Used a Lognormal(1,1) prior so that the most likely assumption under the prior is that partnership rates are the same as for never married women</t>
  </si>
  <si>
    <t>Partnership rate ratio in MSM</t>
  </si>
  <si>
    <t>Used a Lognormal(1,1) prior so that the most likely assumption under the prior is that partnership rates are the same as for never married men</t>
  </si>
  <si>
    <t>Force of infection in PWID</t>
  </si>
  <si>
    <t>Uninformative prior</t>
  </si>
  <si>
    <t>Assumed a Uniform(0,1) prior.</t>
  </si>
  <si>
    <t>Assumed proportionate mixing instead of preferential mixing between MSM and TGW</t>
  </si>
  <si>
    <t>Mixing between MSM and TGW</t>
  </si>
  <si>
    <t>doi:10.1016/j.lana.2021.100121</t>
  </si>
  <si>
    <t>Assumed proportionate mixing between TGW and MSM instead of preferential mixing, based on infrequent clustering together of HIV in MSM and TGW in Lima, Peru</t>
  </si>
  <si>
    <t>Documented rationale for 2023-09-29 mixing matrix change in the Sources tab</t>
  </si>
  <si>
    <t>Preferential mixing weight, FSW and male clients of FSW</t>
  </si>
  <si>
    <t>assort.fsw</t>
  </si>
  <si>
    <t>Preferential mixing weight, MSM</t>
  </si>
  <si>
    <t>assort.msm</t>
  </si>
  <si>
    <t>Preferential mixing weight, TGW</t>
  </si>
  <si>
    <t>assort.tgw</t>
  </si>
  <si>
    <t>Preferential mixing weight, remaining populations</t>
  </si>
  <si>
    <t>Applies to never/currently/previously married and PWID</t>
  </si>
  <si>
    <t>assort.gen</t>
  </si>
  <si>
    <t>Preferential mixing weights</t>
  </si>
  <si>
    <t>Added preferential mixing weights for FSW and clients, MSM, TGW, and remaining populations to  the FittingInputs form.</t>
  </si>
  <si>
    <t>Changed configuration to use fertility and net migration inputs from UPD instead of Excel, changed final year of projection from 2030 to 2022</t>
  </si>
  <si>
    <t>Median age at first sex, women</t>
  </si>
  <si>
    <t>Used median age at first sexual intercourse in women 25-49</t>
  </si>
  <si>
    <t>Median age at first sex, men</t>
  </si>
  <si>
    <t>Used median age at first sexual intercourse in men 25-49</t>
  </si>
  <si>
    <t>2015-16 DHS, via StatCompiler</t>
  </si>
  <si>
    <t>Median age at first marriage or cohabitation, women</t>
  </si>
  <si>
    <t>Used median age at first marriage, women 25-49</t>
  </si>
  <si>
    <t>Median age at first marriage or cohabitation, men</t>
  </si>
  <si>
    <t>Used median age at first marriage, men 25-49</t>
  </si>
  <si>
    <t>Need to identify source</t>
  </si>
  <si>
    <t>Age distribution of FSW</t>
  </si>
  <si>
    <t>Lognormal distribution calibrated to the reported age distribution of study participants.</t>
  </si>
  <si>
    <t>Age distribution of PWID</t>
  </si>
  <si>
    <t>Oli Stevens working paper, shared 2023-06-21.</t>
  </si>
  <si>
    <t>Lognormal distribution parameters were calibrated to the pooled median and IQR age of PWID in Eastern and Southern Africa.</t>
  </si>
  <si>
    <t>Average duration in PWID population</t>
  </si>
  <si>
    <t>Oli Stevens working paper, shared 2023-06-21. Reported in Eline Korenromp 2023 JAIDS supplement paper.</t>
  </si>
  <si>
    <t>SSA regional estimate of 13.6 years</t>
  </si>
  <si>
    <t>Average duration in FSW population</t>
  </si>
  <si>
    <t>SSA regional estimate of 8.2 years</t>
  </si>
  <si>
    <t>PopSizeInputs tab: Updated age at first sex, age at first marriage/cohabitation, years lived in FSW and PWID populations, age distribution of PWID</t>
  </si>
  <si>
    <t>Incidence, IRRs by sex and age</t>
  </si>
  <si>
    <t>Synchronized with 2023 AIM</t>
  </si>
  <si>
    <t>Not used. Values from Malawi_2023_National_HIV_estimates_Spectrum_AIM_model.PJNZ</t>
  </si>
  <si>
    <t>General</t>
  </si>
  <si>
    <t>Parameters shown in red in this tab are placeholder values for model calibration.</t>
  </si>
  <si>
    <t>Heterosexual age difference, mean and variance</t>
  </si>
  <si>
    <t>Special analysis done in January 2020 to establish inputs for Goals ASM in sub-Saharan Africa with DHS surveys.</t>
  </si>
  <si>
    <t>2015-16 DHS microdata analysis</t>
  </si>
  <si>
    <r>
      <t xml:space="preserve">PartnershipInputs: Updated partnership rate ratios for currently and previously married populations, heterosexual couple age differences, </t>
    </r>
    <r>
      <rPr>
        <sz val="11"/>
        <color rgb="FFFF0000"/>
        <rFont val="Calibri"/>
        <family val="2"/>
        <scheme val="minor"/>
      </rPr>
      <t>ETC</t>
    </r>
  </si>
  <si>
    <t>Partners by behavioral risk group, never/currently/previously married</t>
  </si>
  <si>
    <t>Special analysis done in March, 2022 to establish inputs for Goals ARM in sub-Saharan Africa with DHS surveys.</t>
  </si>
  <si>
    <t>% married or cohabiting, PWID</t>
  </si>
  <si>
    <t>% married or cohabiting, TGW</t>
  </si>
  <si>
    <t>Sex acts per partner per year, casual, paid, MSM partnerships</t>
  </si>
  <si>
    <t>Sex acts per partner per year, main partnerships</t>
  </si>
  <si>
    <t>Condom use at last sex, final levels in MSM partnerships</t>
  </si>
  <si>
    <t>Condom use at last sex, time trends</t>
  </si>
  <si>
    <t>DHS analysis by Kristin Beitsch, 2017-06-29</t>
  </si>
  <si>
    <t>Initialized to values used in Malawi pilot model calibration</t>
  </si>
  <si>
    <t>2023 AIM</t>
  </si>
  <si>
    <t>Extent that ART uptake depends on expected mortality</t>
  </si>
  <si>
    <t>doi:10.1002/jia2.25784</t>
  </si>
  <si>
    <t>Condom efficacy</t>
  </si>
  <si>
    <t>doi:10.1002/14651858.CD003255</t>
  </si>
  <si>
    <t>Reduction in male susceptibility when circumcised</t>
  </si>
  <si>
    <t>doi:10.1371/journal.pmed.0020298, doi:10.2471/blt.08.051482, doi:10.1016/S0140-6736(07)60313-4</t>
  </si>
  <si>
    <t>Risk of sexual HIV transmission by viral suppression status</t>
  </si>
  <si>
    <t>doi:10.1056/NEJMoa1105243, doi:10.1016/S2352-3018(18)30132-2, doi:10.1016/S0140-6736(19)30418-0</t>
  </si>
  <si>
    <t>Risk of sexual HIV transmission by HIV stage</t>
  </si>
  <si>
    <t>doi:10.1086/590501</t>
  </si>
  <si>
    <t>Probability of transmission per act</t>
  </si>
  <si>
    <t>First year with non-zero HIV incidence in Malawi_2023_National_HIV_estimates_Spectrum_AIM_model.PJNZ</t>
  </si>
  <si>
    <t>EpiInputs: Updated first year of the epidemic from 1975 to 1976.</t>
  </si>
  <si>
    <t>HIVFertilityEffects</t>
  </si>
  <si>
    <t>From Malawi_2023_National_HIV_estimates_Spectrum_AIM_model.PJNZ.</t>
  </si>
  <si>
    <t>From Malawi_2023_National_HIV_estimates_Spectrum_AIM_model.PJNZ. CD4 [200,350) value calculated as weighted average of Spectrum [200,250) and [250,350) values.</t>
  </si>
  <si>
    <t>Calibrated</t>
  </si>
  <si>
    <t>Initial CD4 cell counts, HIV disease progression and mortality rates</t>
  </si>
  <si>
    <t>See ProgMapping tab for calculations done to adapt these inputs.</t>
  </si>
  <si>
    <t>Adapted from Spectrum: doi:10.1002/jia2.25784, doi:10.1097/QAD.0000000000002358</t>
  </si>
  <si>
    <t>From Malawi_2023_National_HIV_estimates_Spectrum_AIM_model.PJNZ. CD4 &lt; 200 used during periods of ART eligibility at CD4 &lt; 250.</t>
  </si>
  <si>
    <t>From Malawi_2023_National_HIV_estimates_Spectrum_AIM_model.PJNZ. Used % instead of program data #. Should revisit entry of numbers on ART in case of potential effects on model calibration performance. Flatlined after 2022 at 2022 levels.</t>
  </si>
  <si>
    <t>Not used</t>
  </si>
  <si>
    <t>Left 0, % coverage levels entered instead.</t>
  </si>
  <si>
    <t>From Malawi_2023_National_HIV_estimates_Spectrum_AIM_model.PJNZ. Assumed the same for men and women.</t>
  </si>
  <si>
    <t>Viral suppression</t>
  </si>
  <si>
    <t>Condom use at last sex, final levels in marital/cohabiting partnerships</t>
  </si>
  <si>
    <t>ARTAdultInputs: Aligned eligibility, interruption, and % coverage trends with 2023 AIM file.</t>
  </si>
  <si>
    <t>MCInputs</t>
  </si>
  <si>
    <t>Male circumcision uptake rates</t>
  </si>
  <si>
    <t>Rates estimated before 2020-21 PHIA or 2022 program data were available.</t>
  </si>
  <si>
    <t>2004, 2010, 2015-16 DHS + 2015-16 PHIA + 2012-2021 Program data by age from DMPPT2</t>
  </si>
  <si>
    <t>Sources tab: Documented sources of inputs in several tabs.</t>
  </si>
  <si>
    <t>ANC likelihood bias, calibration, and variance inflation parameters</t>
  </si>
  <si>
    <t>ContactInputs: Updated condom use at last sex</t>
  </si>
  <si>
    <t>Condom use at last sex, final levels in casual partnerships</t>
  </si>
  <si>
    <t>Condom use at last sex, final levels in paid partnerships</t>
  </si>
  <si>
    <t>Same-sex partnerships</t>
  </si>
  <si>
    <t>ContactInputs: Changed "Partnerships between MSM" to "Same-sex partnerships" for coital frequency and condom use.</t>
  </si>
  <si>
    <t>2023 Goals RSM file</t>
  </si>
  <si>
    <t>Timing of condom use increase was calibrated in Goals RSM</t>
  </si>
  <si>
    <t>79.4% and 79.2% reported condom use at last receptive and insertive anal sex with a regular partner, respectively.</t>
  </si>
  <si>
    <t>68.9% reported condom use at last vaginal sex with FSW. Similar to condom use at last paid sex reported in 2015-16 DHS (75.1% among 15-49 male respondents who reported they paid for sex in the past 12 months)</t>
  </si>
  <si>
    <t>Average condom use at last higher-risk sex with non-marital, non-cohabiting partner reported by women (48.8%) and men (73.1%, 15-49).</t>
  </si>
  <si>
    <t>Sum of current use of condom (1.9%) or female condom (0.0%) by married women.</t>
  </si>
  <si>
    <t>Triangulated to yield equilibrium HIV prevalence of about 20% (doi:10.1016/S2214-109X(17)30375-3) when 40% of PWID share injecting equipment and the duration of injection drug use is 13.6 years on average.</t>
  </si>
  <si>
    <t>No data found for Malawi. Used 40% based on Zimbabwe situation report (https://idpc.net/publications/2022/12/zimbabwe-situational-analysis-of-drug-use-in-five-provinces-to-inform-hiv-and-tb-programming-for)</t>
  </si>
  <si>
    <t>No data found for Malawi. Used 25% based on Zimbabwe situation report (https://idpc.net/publications/2022/12/zimbabwe-situational-analysis-of-drug-use-in-five-provinces-to-inform-hiv-and-tb-programming-for)</t>
  </si>
  <si>
    <t>Zimbabwe pilot model value</t>
  </si>
  <si>
    <t>2015-16 and 2020-21 PHIA, 2023 AIM</t>
  </si>
  <si>
    <t>Statistical model fitted to survey and routine viral suppression data</t>
  </si>
  <si>
    <t>Follow up: Oli Stevens lists a relevant unpublished report from Malawi NAC "HIV risk, access to health services and population size estimate of transgender community in Malawi".</t>
  </si>
  <si>
    <t>Gender</t>
  </si>
  <si>
    <t>Added a "Gender" list to the SheetData tab</t>
  </si>
  <si>
    <t>STI symptom prevalence, age 25-29, %</t>
  </si>
  <si>
    <t>STI symptom age distribution</t>
  </si>
  <si>
    <t>SELECTION</t>
  </si>
  <si>
    <t>Size</t>
  </si>
  <si>
    <t>Select year</t>
  </si>
  <si>
    <t>Prev, %</t>
  </si>
  <si>
    <t>Prevalence</t>
  </si>
  <si>
    <t>The age distribution parameters are used to specify odds ratios for STI symptoms relative to age 25-29. "Mean" is the average age of people with symptoms, "Size" controls how much prevalence varies by age.</t>
  </si>
  <si>
    <t>Select gender</t>
  </si>
  <si>
    <t>Select behavioral risk group</t>
  </si>
  <si>
    <t>Shape 1</t>
  </si>
  <si>
    <t>Shape 2</t>
  </si>
  <si>
    <t>Added an "STIPrevInputs" tab for specifying STI prevalence.</t>
  </si>
  <si>
    <t>STIPrevInputs</t>
  </si>
  <si>
    <t>Used to specify trends in prevalence of STI symptoms</t>
  </si>
  <si>
    <t>Added STIPrevInputs documentation to the README tab</t>
  </si>
  <si>
    <t>Added an STI cofactor effect parameter to the EpiInputs tab</t>
  </si>
  <si>
    <t>STI symptom prevalence trends and age patterns</t>
  </si>
  <si>
    <t>Placeholder values</t>
  </si>
  <si>
    <t>The values shown were used to test the new STI mechanism in the model, but are not intended to reflect STI prevalence in Malawi or any other context</t>
  </si>
  <si>
    <t>FittingInputs tab initial inputs are now greyed out.</t>
  </si>
  <si>
    <t>Risk of sexual HIV transmission with STI symptoms</t>
  </si>
  <si>
    <t>STI symptoms in HIV-negative partner</t>
  </si>
  <si>
    <t>STI symptoms in HIV-positive partner</t>
  </si>
  <si>
    <t>effect.sti.neg</t>
  </si>
  <si>
    <t>effect.sti.pos</t>
  </si>
  <si>
    <t>STI effects on transmission</t>
  </si>
  <si>
    <t>These inputs were set to 1 so that the placeholder STI prevalence values would not affect model estimates</t>
  </si>
  <si>
    <t>Odds ratio vs. no STI symptoms</t>
  </si>
  <si>
    <t>OR</t>
  </si>
  <si>
    <t>STIPrevInputs: Corrected the prevalence by age visualization to apply the age pattern as odds ratios instead of scale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</si>
</sst>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5"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sz val="11"/>
      <color theme="2" tint="-0.499984740745262"/>
      <name val="Calibri"/>
      <family val="2"/>
      <scheme val="minor"/>
    </font>
    <font>
      <b/>
      <i/>
      <sz val="11"/>
      <color theme="2" tint="-0.499984740745262"/>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5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s>
  <cellStyleXfs count="1">
    <xf numFmtId="0" fontId="0" fillId="0" borderId="0"/>
  </cellStyleXfs>
  <cellXfs count="416">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9" fillId="3" borderId="14" xfId="0" applyFont="1" applyFill="1" applyBorder="1" applyAlignment="1">
      <alignment horizontal="left" indent="1"/>
    </xf>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167" fontId="0" fillId="3" borderId="1" xfId="0" applyNumberFormat="1" applyFill="1" applyBorder="1"/>
    <xf numFmtId="0" fontId="0" fillId="3" borderId="1" xfId="0" applyFill="1" applyBorder="1" applyAlignment="1">
      <alignment vertical="top"/>
    </xf>
    <xf numFmtId="167" fontId="0" fillId="3" borderId="7" xfId="0" applyNumberFormat="1" applyFill="1" applyBorder="1"/>
    <xf numFmtId="0" fontId="23" fillId="3" borderId="1" xfId="0" applyFont="1" applyFill="1" applyBorder="1"/>
    <xf numFmtId="167" fontId="23" fillId="0" borderId="1" xfId="0" applyNumberFormat="1" applyFont="1" applyBorder="1"/>
    <xf numFmtId="0" fontId="23" fillId="0" borderId="1" xfId="0" applyFont="1" applyBorder="1"/>
    <xf numFmtId="0" fontId="24" fillId="3" borderId="1" xfId="0" applyFont="1" applyFill="1" applyBorder="1"/>
    <xf numFmtId="165" fontId="0" fillId="0" borderId="1" xfId="0" applyNumberFormat="1" applyBorder="1"/>
    <xf numFmtId="0" fontId="0" fillId="3" borderId="4" xfId="0" applyFill="1" applyBorder="1" applyAlignment="1">
      <alignment horizontal="left"/>
    </xf>
    <xf numFmtId="167" fontId="2" fillId="4" borderId="7" xfId="0" applyNumberFormat="1" applyFont="1" applyFill="1" applyBorder="1" applyAlignment="1">
      <alignment horizontal="center"/>
    </xf>
    <xf numFmtId="167" fontId="0" fillId="3" borderId="9" xfId="0" applyNumberFormat="1" applyFill="1" applyBorder="1"/>
    <xf numFmtId="170" fontId="0" fillId="0" borderId="0" xfId="0" applyNumberFormat="1"/>
    <xf numFmtId="0" fontId="5" fillId="0" borderId="0" xfId="0" applyFont="1" applyAlignment="1">
      <alignment vertical="top" wrapText="1"/>
    </xf>
    <xf numFmtId="0" fontId="3" fillId="0" borderId="0" xfId="0" applyFont="1"/>
    <xf numFmtId="0" fontId="0" fillId="3" borderId="1" xfId="0" applyFill="1" applyBorder="1" applyAlignment="1">
      <alignment horizontal="left"/>
    </xf>
    <xf numFmtId="0" fontId="5" fillId="3" borderId="1" xfId="0" applyFont="1" applyFill="1" applyBorder="1"/>
    <xf numFmtId="0" fontId="0" fillId="2" borderId="0" xfId="0" applyFill="1"/>
    <xf numFmtId="167" fontId="0" fillId="2" borderId="0" xfId="0" applyNumberFormat="1" applyFill="1"/>
    <xf numFmtId="167" fontId="4" fillId="2" borderId="0" xfId="0" applyNumberFormat="1" applyFont="1" applyFill="1"/>
    <xf numFmtId="0" fontId="2" fillId="4" borderId="7" xfId="0" applyFont="1" applyFill="1" applyBorder="1"/>
    <xf numFmtId="0" fontId="2" fillId="4" borderId="7" xfId="0" applyFont="1" applyFill="1" applyBorder="1" applyAlignment="1">
      <alignment horizontal="left"/>
    </xf>
    <xf numFmtId="0" fontId="0" fillId="2" borderId="15" xfId="0" applyFill="1" applyBorder="1"/>
    <xf numFmtId="0" fontId="2" fillId="4" borderId="1" xfId="0" applyFont="1" applyFill="1" applyBorder="1" applyAlignment="1">
      <alignment horizontal="left"/>
    </xf>
    <xf numFmtId="0" fontId="0" fillId="2" borderId="19" xfId="0" applyFill="1" applyBorder="1"/>
    <xf numFmtId="0" fontId="0" fillId="2" borderId="16" xfId="0" applyFill="1" applyBorder="1"/>
    <xf numFmtId="0" fontId="0" fillId="2" borderId="5" xfId="0" applyFill="1" applyBorder="1"/>
    <xf numFmtId="0" fontId="0" fillId="2" borderId="5" xfId="0" applyFill="1" applyBorder="1" applyAlignment="1">
      <alignment horizontal="right"/>
    </xf>
    <xf numFmtId="0" fontId="0" fillId="2" borderId="20" xfId="0" applyFill="1" applyBorder="1"/>
    <xf numFmtId="167" fontId="0" fillId="2" borderId="17" xfId="0" applyNumberFormat="1" applyFill="1" applyBorder="1"/>
    <xf numFmtId="0" fontId="0" fillId="2" borderId="17" xfId="0" applyFill="1" applyBorder="1"/>
    <xf numFmtId="0" fontId="0" fillId="2" borderId="18" xfId="0" applyFill="1" applyBorder="1"/>
    <xf numFmtId="2" fontId="3" fillId="0" borderId="5" xfId="0" applyNumberFormat="1" applyFont="1" applyBorder="1"/>
    <xf numFmtId="2" fontId="3" fillId="0" borderId="16" xfId="0" applyNumberFormat="1" applyFont="1" applyBorder="1"/>
    <xf numFmtId="164" fontId="3" fillId="0" borderId="9" xfId="0" applyNumberFormat="1" applyFont="1" applyBorder="1"/>
    <xf numFmtId="164" fontId="5" fillId="0" borderId="7" xfId="0" applyNumberFormat="1" applyFont="1" applyBorder="1"/>
    <xf numFmtId="164" fontId="5" fillId="0" borderId="3" xfId="0" applyNumberFormat="1" applyFont="1" applyBorder="1"/>
    <xf numFmtId="164" fontId="3" fillId="0" borderId="20" xfId="0" applyNumberFormat="1" applyFont="1" applyBorder="1"/>
    <xf numFmtId="170" fontId="3" fillId="0" borderId="0" xfId="0" applyNumberFormat="1" applyFont="1"/>
    <xf numFmtId="170" fontId="5" fillId="0" borderId="0" xfId="0" applyNumberFormat="1" applyFont="1"/>
    <xf numFmtId="164" fontId="3" fillId="8" borderId="5" xfId="0" applyNumberFormat="1" applyFont="1" applyFill="1" applyBorder="1" applyAlignment="1">
      <alignment horizontal="right"/>
    </xf>
    <xf numFmtId="2" fontId="3" fillId="8" borderId="5" xfId="0" applyNumberFormat="1" applyFont="1" applyFill="1" applyBorder="1" applyAlignment="1">
      <alignment horizontal="right"/>
    </xf>
    <xf numFmtId="2" fontId="3" fillId="0" borderId="20" xfId="0" applyNumberFormat="1" applyFont="1" applyBorder="1"/>
    <xf numFmtId="2" fontId="3" fillId="8" borderId="18" xfId="0" applyNumberFormat="1" applyFont="1" applyFill="1" applyBorder="1" applyAlignment="1">
      <alignment horizontal="right"/>
    </xf>
    <xf numFmtId="0" fontId="5" fillId="0" borderId="16" xfId="0" applyFont="1" applyBorder="1"/>
    <xf numFmtId="3" fontId="0" fillId="0" borderId="16" xfId="0" applyNumberFormat="1" applyBorder="1"/>
    <xf numFmtId="170" fontId="5" fillId="0" borderId="0" xfId="0" applyNumberFormat="1" applyFont="1" applyAlignment="1">
      <alignment horizontal="center" vertical="top"/>
    </xf>
    <xf numFmtId="0" fontId="5" fillId="0" borderId="0" xfId="0" applyFont="1" applyAlignment="1">
      <alignment horizontal="left" vertical="top"/>
    </xf>
    <xf numFmtId="0" fontId="0" fillId="3" borderId="15" xfId="0" applyFill="1" applyBorder="1"/>
    <xf numFmtId="0" fontId="0" fillId="3" borderId="19" xfId="0" applyFill="1" applyBorder="1"/>
    <xf numFmtId="2" fontId="0" fillId="0" borderId="5" xfId="0" applyNumberFormat="1" applyBorder="1"/>
    <xf numFmtId="2" fontId="0" fillId="0" borderId="20" xfId="0" applyNumberFormat="1" applyBorder="1"/>
    <xf numFmtId="0" fontId="4" fillId="3" borderId="5" xfId="0" applyFont="1" applyFill="1" applyBorder="1"/>
    <xf numFmtId="0" fontId="4" fillId="6" borderId="1" xfId="0" applyFont="1" applyFill="1" applyBorder="1" applyAlignment="1">
      <alignment horizontal="left" indent="1"/>
    </xf>
    <xf numFmtId="0" fontId="0" fillId="3" borderId="4" xfId="0" applyFill="1" applyBorder="1"/>
    <xf numFmtId="0" fontId="0" fillId="3" borderId="13" xfId="0" applyFill="1" applyBorder="1"/>
    <xf numFmtId="0" fontId="0" fillId="6" borderId="0" xfId="0" applyFill="1" applyAlignment="1">
      <alignment horizontal="left"/>
    </xf>
    <xf numFmtId="0" fontId="2" fillId="4" borderId="7" xfId="0" applyFont="1" applyFill="1" applyBorder="1" applyAlignment="1">
      <alignment horizontal="center"/>
    </xf>
    <xf numFmtId="0" fontId="4" fillId="3" borderId="1" xfId="0" applyFont="1" applyFill="1" applyBorder="1" applyAlignment="1">
      <alignment horizontal="center"/>
    </xf>
    <xf numFmtId="0" fontId="11" fillId="0" borderId="14" xfId="0" applyFont="1" applyBorder="1"/>
    <xf numFmtId="165" fontId="11" fillId="0" borderId="3" xfId="0" applyNumberFormat="1" applyFont="1" applyBorder="1"/>
    <xf numFmtId="165" fontId="11" fillId="0" borderId="9" xfId="0" applyNumberFormat="1" applyFont="1" applyBorder="1"/>
    <xf numFmtId="2" fontId="5" fillId="0" borderId="0" xfId="0" applyNumberFormat="1" applyFont="1"/>
    <xf numFmtId="2" fontId="5" fillId="0" borderId="17" xfId="0" applyNumberFormat="1" applyFont="1" applyBorder="1"/>
    <xf numFmtId="164" fontId="0" fillId="6" borderId="0" xfId="0" applyNumberFormat="1" applyFill="1"/>
    <xf numFmtId="167" fontId="11" fillId="0" borderId="1" xfId="0" applyNumberFormat="1" applyFont="1" applyBorder="1"/>
    <xf numFmtId="168" fontId="11" fillId="0" borderId="9" xfId="0" applyNumberFormat="1" applyFont="1" applyBorder="1"/>
    <xf numFmtId="167" fontId="11" fillId="0" borderId="9" xfId="0" applyNumberFormat="1" applyFont="1" applyBorder="1"/>
    <xf numFmtId="2" fontId="11" fillId="0" borderId="1" xfId="0" applyNumberFormat="1" applyFont="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0" fillId="3" borderId="1" xfId="0" applyFill="1" applyBorder="1" applyAlignment="1">
      <alignment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3" borderId="14" xfId="0" applyFill="1" applyBorder="1" applyAlignment="1">
      <alignment vertical="top" wrapText="1"/>
    </xf>
    <xf numFmtId="0" fontId="0" fillId="3" borderId="5" xfId="0" applyFill="1" applyBorder="1" applyAlignment="1">
      <alignment vertical="top" wrapText="1"/>
    </xf>
    <xf numFmtId="0" fontId="0" fillId="3" borderId="0" xfId="0" applyFill="1" applyAlignment="1">
      <alignment vertical="top" wrapText="1"/>
    </xf>
    <xf numFmtId="0" fontId="0" fillId="3" borderId="16" xfId="0" applyFill="1" applyBorder="1" applyAlignment="1">
      <alignment vertical="top" wrapText="1"/>
    </xf>
    <xf numFmtId="0" fontId="0" fillId="0" borderId="5" xfId="0" applyBorder="1"/>
    <xf numFmtId="0" fontId="0" fillId="0" borderId="0" xfId="0"/>
    <xf numFmtId="0" fontId="0" fillId="0" borderId="16" xfId="0" applyBorder="1"/>
    <xf numFmtId="0" fontId="0" fillId="0" borderId="20" xfId="0" applyBorder="1"/>
    <xf numFmtId="0" fontId="0" fillId="0" borderId="17" xfId="0" applyBorder="1"/>
    <xf numFmtId="0" fontId="0" fillId="0" borderId="18" xfId="0" applyBorder="1"/>
    <xf numFmtId="0" fontId="0" fillId="7" borderId="1" xfId="0" applyFill="1" applyBorder="1" applyAlignment="1">
      <alignment horizontal="left"/>
    </xf>
    <xf numFmtId="0" fontId="10" fillId="3" borderId="1" xfId="0" applyFont="1" applyFill="1" applyBorder="1"/>
    <xf numFmtId="0" fontId="10" fillId="3" borderId="4" xfId="0" applyFont="1" applyFill="1" applyBorder="1"/>
    <xf numFmtId="0" fontId="0" fillId="7" borderId="1" xfId="0" applyFill="1" applyBorder="1"/>
    <xf numFmtId="0" fontId="0" fillId="6" borderId="4" xfId="0" applyFill="1" applyBorder="1"/>
    <xf numFmtId="0" fontId="0" fillId="6" borderId="0" xfId="0" applyFill="1"/>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0" fillId="3" borderId="1" xfId="0" applyFill="1" applyBorder="1" applyAlignment="1">
      <alignment vertical="top"/>
    </xf>
    <xf numFmtId="0" fontId="0" fillId="0" borderId="1" xfId="0" applyBorder="1" applyAlignment="1">
      <alignment vertical="top"/>
    </xf>
    <xf numFmtId="0" fontId="2" fillId="4" borderId="13" xfId="0" applyFont="1" applyFill="1" applyBorder="1" applyAlignment="1">
      <alignment horizontal="center"/>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0" fillId="3" borderId="7" xfId="0" applyFill="1"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xf numFmtId="167" fontId="11" fillId="0" borderId="15" xfId="0" applyNumberFormat="1" applyFont="1" applyBorder="1"/>
    <xf numFmtId="10" fontId="11" fillId="0" borderId="19" xfId="0" applyNumberFormat="1" applyFont="1" applyBorder="1"/>
    <xf numFmtId="10" fontId="11" fillId="0" borderId="16" xfId="0" applyNumberFormat="1" applyFont="1" applyBorder="1"/>
    <xf numFmtId="167" fontId="11" fillId="0" borderId="17" xfId="0" applyNumberFormat="1" applyFont="1" applyBorder="1"/>
    <xf numFmtId="10" fontId="11" fillId="0" borderId="18" xfId="0" applyNumberFormat="1" applyFont="1" applyBorder="1"/>
    <xf numFmtId="0" fontId="2" fillId="4" borderId="20" xfId="0" applyFont="1" applyFill="1" applyBorder="1" applyAlignment="1">
      <alignment horizontal="center"/>
    </xf>
    <xf numFmtId="0" fontId="4" fillId="0" borderId="17" xfId="0" applyFont="1" applyBorder="1" applyAlignment="1">
      <alignment horizontal="center"/>
    </xf>
    <xf numFmtId="0" fontId="0" fillId="0" borderId="17" xfId="0" applyBorder="1" applyAlignment="1"/>
    <xf numFmtId="10" fontId="11" fillId="0" borderId="7" xfId="0" applyNumberFormat="1" applyFont="1" applyBorder="1"/>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183.83577232965899</c:v>
                </c:pt>
                <c:pt idx="1">
                  <c:v>183.83577232965899</c:v>
                </c:pt>
                <c:pt idx="2">
                  <c:v>183.83577232965899</c:v>
                </c:pt>
                <c:pt idx="3">
                  <c:v>183.83577232965899</c:v>
                </c:pt>
                <c:pt idx="4">
                  <c:v>183.83577232965899</c:v>
                </c:pt>
                <c:pt idx="5">
                  <c:v>183.83577232965899</c:v>
                </c:pt>
                <c:pt idx="6">
                  <c:v>183.83577232965899</c:v>
                </c:pt>
                <c:pt idx="7">
                  <c:v>183.83577232965899</c:v>
                </c:pt>
                <c:pt idx="8">
                  <c:v>183.83577232965899</c:v>
                </c:pt>
                <c:pt idx="9">
                  <c:v>183.83577232965899</c:v>
                </c:pt>
                <c:pt idx="10">
                  <c:v>183.83577232965899</c:v>
                </c:pt>
                <c:pt idx="11">
                  <c:v>183.83577232965899</c:v>
                </c:pt>
                <c:pt idx="12">
                  <c:v>183.83577232965899</c:v>
                </c:pt>
                <c:pt idx="13">
                  <c:v>183.83577232965899</c:v>
                </c:pt>
                <c:pt idx="14">
                  <c:v>183.83577232965899</c:v>
                </c:pt>
                <c:pt idx="15">
                  <c:v>183.83577232965899</c:v>
                </c:pt>
                <c:pt idx="16">
                  <c:v>183.83577232965899</c:v>
                </c:pt>
                <c:pt idx="17">
                  <c:v>183.83577232965899</c:v>
                </c:pt>
                <c:pt idx="18">
                  <c:v>183.83577232965899</c:v>
                </c:pt>
                <c:pt idx="19">
                  <c:v>183.83577232965899</c:v>
                </c:pt>
                <c:pt idx="20">
                  <c:v>183.83577232965899</c:v>
                </c:pt>
                <c:pt idx="21">
                  <c:v>183.83577232965899</c:v>
                </c:pt>
                <c:pt idx="22">
                  <c:v>183.83577232965899</c:v>
                </c:pt>
                <c:pt idx="23">
                  <c:v>183.83577232965899</c:v>
                </c:pt>
                <c:pt idx="24">
                  <c:v>183.83577232965899</c:v>
                </c:pt>
                <c:pt idx="25">
                  <c:v>183.83577232965899</c:v>
                </c:pt>
                <c:pt idx="26">
                  <c:v>183.83577232965899</c:v>
                </c:pt>
                <c:pt idx="27">
                  <c:v>183.83577232965899</c:v>
                </c:pt>
                <c:pt idx="28">
                  <c:v>183.83577232965899</c:v>
                </c:pt>
                <c:pt idx="29">
                  <c:v>183.83577232965899</c:v>
                </c:pt>
                <c:pt idx="30">
                  <c:v>183.83577232965899</c:v>
                </c:pt>
                <c:pt idx="31">
                  <c:v>183.83577232965899</c:v>
                </c:pt>
                <c:pt idx="32">
                  <c:v>183.83577232965899</c:v>
                </c:pt>
                <c:pt idx="33">
                  <c:v>183.83577232965899</c:v>
                </c:pt>
                <c:pt idx="34">
                  <c:v>183.83577232965899</c:v>
                </c:pt>
                <c:pt idx="35">
                  <c:v>183.83577232965899</c:v>
                </c:pt>
                <c:pt idx="36">
                  <c:v>183.83577232965899</c:v>
                </c:pt>
                <c:pt idx="37">
                  <c:v>183.83577232965899</c:v>
                </c:pt>
                <c:pt idx="38">
                  <c:v>183.83577232965899</c:v>
                </c:pt>
                <c:pt idx="39">
                  <c:v>183.83577232965899</c:v>
                </c:pt>
                <c:pt idx="40">
                  <c:v>183.83577232965899</c:v>
                </c:pt>
                <c:pt idx="41">
                  <c:v>183.83577232965899</c:v>
                </c:pt>
                <c:pt idx="42">
                  <c:v>183.83577232965899</c:v>
                </c:pt>
                <c:pt idx="43">
                  <c:v>183.83577232965899</c:v>
                </c:pt>
                <c:pt idx="44">
                  <c:v>183.83577232965899</c:v>
                </c:pt>
                <c:pt idx="45">
                  <c:v>183.83577232965899</c:v>
                </c:pt>
                <c:pt idx="46">
                  <c:v>183.83577232965899</c:v>
                </c:pt>
                <c:pt idx="47">
                  <c:v>183.83577232965899</c:v>
                </c:pt>
                <c:pt idx="48">
                  <c:v>183.83577232965899</c:v>
                </c:pt>
                <c:pt idx="49">
                  <c:v>183.83577232965899</c:v>
                </c:pt>
                <c:pt idx="50">
                  <c:v>183.83577232965899</c:v>
                </c:pt>
                <c:pt idx="51">
                  <c:v>183.83577232965899</c:v>
                </c:pt>
                <c:pt idx="52">
                  <c:v>183.83577232965899</c:v>
                </c:pt>
                <c:pt idx="53">
                  <c:v>183.83577232965899</c:v>
                </c:pt>
                <c:pt idx="54">
                  <c:v>183.83577232965899</c:v>
                </c:pt>
                <c:pt idx="55">
                  <c:v>183.83577232965899</c:v>
                </c:pt>
                <c:pt idx="56">
                  <c:v>183.83577232965899</c:v>
                </c:pt>
                <c:pt idx="57">
                  <c:v>183.83577232965899</c:v>
                </c:pt>
                <c:pt idx="58">
                  <c:v>183.83577232965899</c:v>
                </c:pt>
                <c:pt idx="59">
                  <c:v>183.83577232965899</c:v>
                </c:pt>
                <c:pt idx="60">
                  <c:v>183.83577232965899</c:v>
                </c:pt>
                <c:pt idx="61">
                  <c:v>183.83577232965899</c:v>
                </c:pt>
                <c:pt idx="62">
                  <c:v>183.83577232965899</c:v>
                </c:pt>
                <c:pt idx="63">
                  <c:v>183.83577232965899</c:v>
                </c:pt>
                <c:pt idx="64">
                  <c:v>183.83577232965899</c:v>
                </c:pt>
                <c:pt idx="65">
                  <c:v>183.83577232965899</c:v>
                </c:pt>
                <c:pt idx="66">
                  <c:v>183.83577232965899</c:v>
                </c:pt>
                <c:pt idx="67">
                  <c:v>183.83577232965899</c:v>
                </c:pt>
                <c:pt idx="68">
                  <c:v>183.83577232965899</c:v>
                </c:pt>
                <c:pt idx="69">
                  <c:v>183.83577232965899</c:v>
                </c:pt>
                <c:pt idx="70">
                  <c:v>183.83577232965899</c:v>
                </c:pt>
                <c:pt idx="71">
                  <c:v>183.83577232965899</c:v>
                </c:pt>
                <c:pt idx="72">
                  <c:v>183.83577232965899</c:v>
                </c:pt>
                <c:pt idx="73">
                  <c:v>183.83577232965899</c:v>
                </c:pt>
                <c:pt idx="74">
                  <c:v>183.83577232965899</c:v>
                </c:pt>
                <c:pt idx="75">
                  <c:v>183.83577232965899</c:v>
                </c:pt>
                <c:pt idx="76">
                  <c:v>183.83577232965899</c:v>
                </c:pt>
                <c:pt idx="77">
                  <c:v>183.83577232965899</c:v>
                </c:pt>
                <c:pt idx="78">
                  <c:v>183.83577232965899</c:v>
                </c:pt>
                <c:pt idx="79">
                  <c:v>183.83577232965899</c:v>
                </c:pt>
                <c:pt idx="80">
                  <c:v>183.83577232965899</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196.601262607145</c:v>
                </c:pt>
                <c:pt idx="1">
                  <c:v>196.601262607145</c:v>
                </c:pt>
                <c:pt idx="2">
                  <c:v>196.601262607145</c:v>
                </c:pt>
                <c:pt idx="3">
                  <c:v>196.601262607145</c:v>
                </c:pt>
                <c:pt idx="4">
                  <c:v>196.601262607145</c:v>
                </c:pt>
                <c:pt idx="5">
                  <c:v>196.601262607145</c:v>
                </c:pt>
                <c:pt idx="6">
                  <c:v>196.601262607145</c:v>
                </c:pt>
                <c:pt idx="7">
                  <c:v>196.601262607145</c:v>
                </c:pt>
                <c:pt idx="8">
                  <c:v>196.601262607145</c:v>
                </c:pt>
                <c:pt idx="9">
                  <c:v>196.601262607145</c:v>
                </c:pt>
                <c:pt idx="10">
                  <c:v>196.601262607145</c:v>
                </c:pt>
                <c:pt idx="11">
                  <c:v>196.601262607145</c:v>
                </c:pt>
                <c:pt idx="12">
                  <c:v>196.601262607145</c:v>
                </c:pt>
                <c:pt idx="13">
                  <c:v>196.601262607145</c:v>
                </c:pt>
                <c:pt idx="14">
                  <c:v>196.601262607145</c:v>
                </c:pt>
                <c:pt idx="15">
                  <c:v>196.601262607145</c:v>
                </c:pt>
                <c:pt idx="16">
                  <c:v>196.601262607145</c:v>
                </c:pt>
                <c:pt idx="17">
                  <c:v>196.601262607145</c:v>
                </c:pt>
                <c:pt idx="18">
                  <c:v>196.601262607145</c:v>
                </c:pt>
                <c:pt idx="19">
                  <c:v>196.601262607145</c:v>
                </c:pt>
                <c:pt idx="20">
                  <c:v>196.601262607145</c:v>
                </c:pt>
                <c:pt idx="21">
                  <c:v>196.601262607145</c:v>
                </c:pt>
                <c:pt idx="22">
                  <c:v>196.601262607145</c:v>
                </c:pt>
                <c:pt idx="23">
                  <c:v>196.601262607145</c:v>
                </c:pt>
                <c:pt idx="24">
                  <c:v>196.601262607145</c:v>
                </c:pt>
                <c:pt idx="25">
                  <c:v>196.601262607145</c:v>
                </c:pt>
                <c:pt idx="26">
                  <c:v>196.601262607145</c:v>
                </c:pt>
                <c:pt idx="27">
                  <c:v>196.601262607145</c:v>
                </c:pt>
                <c:pt idx="28">
                  <c:v>196.601262607145</c:v>
                </c:pt>
                <c:pt idx="29">
                  <c:v>196.601262607145</c:v>
                </c:pt>
                <c:pt idx="30">
                  <c:v>196.601262607145</c:v>
                </c:pt>
                <c:pt idx="31">
                  <c:v>196.601262607145</c:v>
                </c:pt>
                <c:pt idx="32">
                  <c:v>196.601262607145</c:v>
                </c:pt>
                <c:pt idx="33">
                  <c:v>196.601262607145</c:v>
                </c:pt>
                <c:pt idx="34">
                  <c:v>196.601262607145</c:v>
                </c:pt>
                <c:pt idx="35">
                  <c:v>196.601262607145</c:v>
                </c:pt>
                <c:pt idx="36">
                  <c:v>196.601262607145</c:v>
                </c:pt>
                <c:pt idx="37">
                  <c:v>196.601262607145</c:v>
                </c:pt>
                <c:pt idx="38">
                  <c:v>196.601262607145</c:v>
                </c:pt>
                <c:pt idx="39">
                  <c:v>196.601262607145</c:v>
                </c:pt>
                <c:pt idx="40">
                  <c:v>196.601262607145</c:v>
                </c:pt>
                <c:pt idx="41">
                  <c:v>196.601262607145</c:v>
                </c:pt>
                <c:pt idx="42">
                  <c:v>196.601262607145</c:v>
                </c:pt>
                <c:pt idx="43">
                  <c:v>196.601262607145</c:v>
                </c:pt>
                <c:pt idx="44">
                  <c:v>196.601262607145</c:v>
                </c:pt>
                <c:pt idx="45">
                  <c:v>196.601262607145</c:v>
                </c:pt>
                <c:pt idx="46">
                  <c:v>196.601262607145</c:v>
                </c:pt>
                <c:pt idx="47">
                  <c:v>196.601262607145</c:v>
                </c:pt>
                <c:pt idx="48">
                  <c:v>196.601262607145</c:v>
                </c:pt>
                <c:pt idx="49">
                  <c:v>196.601262607145</c:v>
                </c:pt>
                <c:pt idx="50">
                  <c:v>196.601262607145</c:v>
                </c:pt>
                <c:pt idx="51">
                  <c:v>196.601262607145</c:v>
                </c:pt>
                <c:pt idx="52">
                  <c:v>196.601262607145</c:v>
                </c:pt>
                <c:pt idx="53">
                  <c:v>196.601262607145</c:v>
                </c:pt>
                <c:pt idx="54">
                  <c:v>196.601262607145</c:v>
                </c:pt>
                <c:pt idx="55">
                  <c:v>196.601262607145</c:v>
                </c:pt>
                <c:pt idx="56">
                  <c:v>196.601262607145</c:v>
                </c:pt>
                <c:pt idx="57">
                  <c:v>196.601262607145</c:v>
                </c:pt>
                <c:pt idx="58">
                  <c:v>196.601262607145</c:v>
                </c:pt>
                <c:pt idx="59">
                  <c:v>196.601262607145</c:v>
                </c:pt>
                <c:pt idx="60">
                  <c:v>196.601262607145</c:v>
                </c:pt>
                <c:pt idx="61">
                  <c:v>196.601262607145</c:v>
                </c:pt>
                <c:pt idx="62">
                  <c:v>196.601262607145</c:v>
                </c:pt>
                <c:pt idx="63">
                  <c:v>196.601262607145</c:v>
                </c:pt>
                <c:pt idx="64">
                  <c:v>196.601262607145</c:v>
                </c:pt>
                <c:pt idx="65">
                  <c:v>196.601262607145</c:v>
                </c:pt>
                <c:pt idx="66">
                  <c:v>196.601262607145</c:v>
                </c:pt>
                <c:pt idx="67">
                  <c:v>196.601262607145</c:v>
                </c:pt>
                <c:pt idx="68">
                  <c:v>196.601262607145</c:v>
                </c:pt>
                <c:pt idx="69">
                  <c:v>196.601262607145</c:v>
                </c:pt>
                <c:pt idx="70">
                  <c:v>196.601262607145</c:v>
                </c:pt>
                <c:pt idx="71">
                  <c:v>196.601262607145</c:v>
                </c:pt>
                <c:pt idx="72">
                  <c:v>196.601262607145</c:v>
                </c:pt>
                <c:pt idx="73">
                  <c:v>196.601262607145</c:v>
                </c:pt>
                <c:pt idx="74">
                  <c:v>196.601262607145</c:v>
                </c:pt>
                <c:pt idx="75">
                  <c:v>196.601262607145</c:v>
                </c:pt>
                <c:pt idx="76">
                  <c:v>196.601262607145</c:v>
                </c:pt>
                <c:pt idx="77">
                  <c:v>196.601262607145</c:v>
                </c:pt>
                <c:pt idx="78">
                  <c:v>196.601262607145</c:v>
                </c:pt>
                <c:pt idx="79">
                  <c:v>196.601262607145</c:v>
                </c:pt>
                <c:pt idx="80">
                  <c:v>196.601262607145</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4.0787160224753406E-3</c:v>
                </c:pt>
                <c:pt idx="1">
                  <c:v>1.2742151087193909E-2</c:v>
                </c:pt>
                <c:pt idx="2">
                  <c:v>2.0714044201973647E-2</c:v>
                </c:pt>
                <c:pt idx="3">
                  <c:v>2.7591040027538261E-2</c:v>
                </c:pt>
                <c:pt idx="4">
                  <c:v>3.3311141807381733E-2</c:v>
                </c:pt>
                <c:pt idx="5">
                  <c:v>3.790745756181356E-2</c:v>
                </c:pt>
                <c:pt idx="6">
                  <c:v>4.1452492298759386E-2</c:v>
                </c:pt>
                <c:pt idx="7">
                  <c:v>4.4036304380641544E-2</c:v>
                </c:pt>
                <c:pt idx="8">
                  <c:v>4.5755917940769109E-2</c:v>
                </c:pt>
                <c:pt idx="9">
                  <c:v>4.6709564860795028E-2</c:v>
                </c:pt>
                <c:pt idx="10">
                  <c:v>4.6993343605533977E-2</c:v>
                </c:pt>
                <c:pt idx="11">
                  <c:v>4.6699220403907449E-2</c:v>
                </c:pt>
                <c:pt idx="12">
                  <c:v>4.5913833838913787E-2</c:v>
                </c:pt>
                <c:pt idx="13">
                  <c:v>4.4717807504069895E-2</c:v>
                </c:pt>
                <c:pt idx="14">
                  <c:v>4.3185397327348329E-2</c:v>
                </c:pt>
                <c:pt idx="15">
                  <c:v>4.1384365973097692E-2</c:v>
                </c:pt>
                <c:pt idx="16">
                  <c:v>3.93760144741927E-2</c:v>
                </c:pt>
                <c:pt idx="17">
                  <c:v>3.7215324010065332E-2</c:v>
                </c:pt>
                <c:pt idx="18">
                  <c:v>3.495117507250034E-2</c:v>
                </c:pt>
                <c:pt idx="19">
                  <c:v>3.2626620612622226E-2</c:v>
                </c:pt>
                <c:pt idx="20">
                  <c:v>3.0279196063433877E-2</c:v>
                </c:pt>
                <c:pt idx="21">
                  <c:v>2.7941253497831831E-2</c:v>
                </c:pt>
                <c:pt idx="22">
                  <c:v>2.5640310282381118E-2</c:v>
                </c:pt>
                <c:pt idx="23">
                  <c:v>2.3399404838196469E-2</c:v>
                </c:pt>
                <c:pt idx="24">
                  <c:v>2.1237453787679827E-2</c:v>
                </c:pt>
                <c:pt idx="25">
                  <c:v>1.9169606023452634E-2</c:v>
                </c:pt>
                <c:pt idx="26">
                  <c:v>1.7207590200158052E-2</c:v>
                </c:pt>
                <c:pt idx="27">
                  <c:v>1.5360052900570187E-2</c:v>
                </c:pt>
                <c:pt idx="28">
                  <c:v>1.3632885320200905E-2</c:v>
                </c:pt>
                <c:pt idx="29">
                  <c:v>1.20295367886879E-2</c:v>
                </c:pt>
                <c:pt idx="30">
                  <c:v>1.055131383009722E-2</c:v>
                </c:pt>
                <c:pt idx="31">
                  <c:v>9.1976637785505799E-3</c:v>
                </c:pt>
                <c:pt idx="32">
                  <c:v>7.9664422256923162E-3</c:v>
                </c:pt>
                <c:pt idx="33">
                  <c:v>6.8541637939378841E-3</c:v>
                </c:pt>
                <c:pt idx="34">
                  <c:v>5.8562359129401553E-3</c:v>
                </c:pt>
                <c:pt idx="35">
                  <c:v>4.9671754329584372E-3</c:v>
                </c:pt>
                <c:pt idx="36">
                  <c:v>4.1808080430392192E-3</c:v>
                </c:pt>
                <c:pt idx="37">
                  <c:v>3.4904505781602202E-3</c:v>
                </c:pt>
                <c:pt idx="38">
                  <c:v>2.889076400963031E-3</c:v>
                </c:pt>
                <c:pt idx="39">
                  <c:v>2.3694641329727872E-3</c:v>
                </c:pt>
                <c:pt idx="40">
                  <c:v>1.9243300893161397E-3</c:v>
                </c:pt>
                <c:pt idx="41">
                  <c:v>1.5464448415776211E-3</c:v>
                </c:pt>
                <c:pt idx="42">
                  <c:v>1.2287343969279441E-3</c:v>
                </c:pt>
                <c:pt idx="43">
                  <c:v>9.6436653915066284E-4</c:v>
                </c:pt>
                <c:pt idx="44">
                  <c:v>7.4682292958805352E-4</c:v>
                </c:pt>
                <c:pt idx="45">
                  <c:v>5.6995761414535551E-4</c:v>
                </c:pt>
                <c:pt idx="46">
                  <c:v>4.280426269431814E-4</c:v>
                </c:pt>
                <c:pt idx="47">
                  <c:v>3.1580142260001498E-4</c:v>
                </c:pt>
                <c:pt idx="48">
                  <c:v>2.2843090791990761E-4</c:v>
                </c:pt>
                <c:pt idx="49">
                  <c:v>1.6161288040306143E-4</c:v>
                </c:pt>
                <c:pt idx="50">
                  <c:v>1.1151571586243136E-4</c:v>
                </c:pt>
                <c:pt idx="51">
                  <c:v>7.4787180883051363E-5</c:v>
                </c:pt>
                <c:pt idx="52">
                  <c:v>4.8539278238113326E-5</c:v>
                </c:pt>
                <c:pt idx="53">
                  <c:v>3.0326064988761559E-5</c:v>
                </c:pt>
                <c:pt idx="54">
                  <c:v>1.811541421004037E-5</c:v>
                </c:pt>
                <c:pt idx="55">
                  <c:v>1.0255722428964553E-5</c:v>
                </c:pt>
                <c:pt idx="56">
                  <c:v>5.4385963548231331E-6</c:v>
                </c:pt>
                <c:pt idx="57">
                  <c:v>2.6585848128535261E-6</c:v>
                </c:pt>
                <c:pt idx="58">
                  <c:v>1.1710555467558947E-6</c:v>
                </c:pt>
                <c:pt idx="59">
                  <c:v>4.493525707083279E-7</c:v>
                </c:pt>
                <c:pt idx="60">
                  <c:v>1.4240916623720068E-7</c:v>
                </c:pt>
                <c:pt idx="61">
                  <c:v>3.4036211071786227E-8</c:v>
                </c:pt>
                <c:pt idx="62">
                  <c:v>5.1582157434282294E-9</c:v>
                </c:pt>
                <c:pt idx="63">
                  <c:v>3.3558977818870517E-10</c:v>
                </c:pt>
                <c:pt idx="64">
                  <c:v>2.850830682632477E-12</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5.0051170571701567E-2</c:v>
                </c:pt>
                <c:pt idx="1">
                  <c:v>4.5614980151926554E-2</c:v>
                </c:pt>
                <c:pt idx="2">
                  <c:v>4.326698284694748E-2</c:v>
                </c:pt>
                <c:pt idx="3">
                  <c:v>4.1365339001612572E-2</c:v>
                </c:pt>
                <c:pt idx="4">
                  <c:v>3.9685256150684356E-2</c:v>
                </c:pt>
                <c:pt idx="5">
                  <c:v>3.8143330145178789E-2</c:v>
                </c:pt>
                <c:pt idx="6">
                  <c:v>3.6698920848584615E-2</c:v>
                </c:pt>
                <c:pt idx="7">
                  <c:v>3.5329028724447098E-2</c:v>
                </c:pt>
                <c:pt idx="8">
                  <c:v>3.4019315325591215E-2</c:v>
                </c:pt>
                <c:pt idx="9">
                  <c:v>3.2760210734468775E-2</c:v>
                </c:pt>
                <c:pt idx="10">
                  <c:v>3.1544994754592937E-2</c:v>
                </c:pt>
                <c:pt idx="11">
                  <c:v>3.036875899619873E-2</c:v>
                </c:pt>
                <c:pt idx="12">
                  <c:v>2.9227804329846729E-2</c:v>
                </c:pt>
                <c:pt idx="13">
                  <c:v>2.8119271013701264E-2</c:v>
                </c:pt>
                <c:pt idx="14">
                  <c:v>2.7040901135406359E-2</c:v>
                </c:pt>
                <c:pt idx="15">
                  <c:v>2.5990880206158806E-2</c:v>
                </c:pt>
                <c:pt idx="16">
                  <c:v>2.4967728143799106E-2</c:v>
                </c:pt>
                <c:pt idx="17">
                  <c:v>2.3970222193376522E-2</c:v>
                </c:pt>
                <c:pt idx="18">
                  <c:v>2.2997341142748429E-2</c:v>
                </c:pt>
                <c:pt idx="19">
                  <c:v>2.2048224120019388E-2</c:v>
                </c:pt>
                <c:pt idx="20">
                  <c:v>2.1122139611812085E-2</c:v>
                </c:pt>
                <c:pt idx="21">
                  <c:v>2.0218461795193265E-2</c:v>
                </c:pt>
                <c:pt idx="22">
                  <c:v>1.9336652200411475E-2</c:v>
                </c:pt>
                <c:pt idx="23">
                  <c:v>1.8476245324139828E-2</c:v>
                </c:pt>
                <c:pt idx="24">
                  <c:v>1.7636837214634604E-2</c:v>
                </c:pt>
                <c:pt idx="25">
                  <c:v>1.6818076323465436E-2</c:v>
                </c:pt>
                <c:pt idx="26">
                  <c:v>1.6019656107805869E-2</c:v>
                </c:pt>
                <c:pt idx="27">
                  <c:v>1.5241309000625036E-2</c:v>
                </c:pt>
                <c:pt idx="28">
                  <c:v>1.448280146152825E-2</c:v>
                </c:pt>
                <c:pt idx="29">
                  <c:v>1.3743929890206452E-2</c:v>
                </c:pt>
                <c:pt idx="30">
                  <c:v>1.3024517235320943E-2</c:v>
                </c:pt>
                <c:pt idx="31">
                  <c:v>1.2324410169533562E-2</c:v>
                </c:pt>
                <c:pt idx="32">
                  <c:v>1.1643476729902069E-2</c:v>
                </c:pt>
                <c:pt idx="33">
                  <c:v>1.0981604344586615E-2</c:v>
                </c:pt>
                <c:pt idx="34">
                  <c:v>1.0338698183575912E-2</c:v>
                </c:pt>
                <c:pt idx="35">
                  <c:v>9.7146797841980437E-3</c:v>
                </c:pt>
                <c:pt idx="36">
                  <c:v>9.1094859125079308E-3</c:v>
                </c:pt>
                <c:pt idx="37">
                  <c:v>8.5230676299516972E-3</c:v>
                </c:pt>
                <c:pt idx="38">
                  <c:v>7.9553895414545828E-3</c:v>
                </c:pt>
                <c:pt idx="39">
                  <c:v>7.4064292067704818E-3</c:v>
                </c:pt>
                <c:pt idx="40">
                  <c:v>6.8761767017705422E-3</c:v>
                </c:pt>
                <c:pt idx="41">
                  <c:v>6.364634320713769E-3</c:v>
                </c:pt>
                <c:pt idx="42">
                  <c:v>5.8718164145610263E-3</c:v>
                </c:pt>
                <c:pt idx="43">
                  <c:v>5.3977493643766472E-3</c:v>
                </c:pt>
                <c:pt idx="44">
                  <c:v>4.9424716929605816E-3</c:v>
                </c:pt>
                <c:pt idx="45">
                  <c:v>4.5060343223829458E-3</c:v>
                </c:pt>
                <c:pt idx="46">
                  <c:v>4.0885009903236513E-3</c:v>
                </c:pt>
                <c:pt idx="47">
                  <c:v>3.6899488445042428E-3</c:v>
                </c:pt>
                <c:pt idx="48">
                  <c:v>3.3104692425796056E-3</c:v>
                </c:pt>
                <c:pt idx="49">
                  <c:v>2.950168795495256E-3</c:v>
                </c:pt>
                <c:pt idx="50">
                  <c:v>2.6091707067188441E-3</c:v>
                </c:pt>
                <c:pt idx="51">
                  <c:v>2.2876164798661947E-3</c:v>
                </c:pt>
                <c:pt idx="52">
                  <c:v>1.9856680960558259E-3</c:v>
                </c:pt>
                <c:pt idx="53">
                  <c:v>1.7035108048404357E-3</c:v>
                </c:pt>
                <c:pt idx="54">
                  <c:v>1.4413567371589497E-3</c:v>
                </c:pt>
                <c:pt idx="55">
                  <c:v>1.1994496502674146E-3</c:v>
                </c:pt>
                <c:pt idx="56">
                  <c:v>9.7807128035776181E-4</c:v>
                </c:pt>
                <c:pt idx="57">
                  <c:v>7.7755006157420592E-4</c:v>
                </c:pt>
                <c:pt idx="58">
                  <c:v>5.982734801078804E-4</c:v>
                </c:pt>
                <c:pt idx="59">
                  <c:v>4.4070631391079917E-4</c:v>
                </c:pt>
                <c:pt idx="60">
                  <c:v>3.0541906547210118E-4</c:v>
                </c:pt>
                <c:pt idx="61">
                  <c:v>1.9313571438639432E-4</c:v>
                </c:pt>
                <c:pt idx="62">
                  <c:v>1.0482314671544923E-4</c:v>
                </c:pt>
                <c:pt idx="63">
                  <c:v>4.1891303096397436E-5</c:v>
                </c:pt>
                <c:pt idx="64">
                  <c:v>6.8582651876480938E-6</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1.1585114059372236E-7</c:v>
                </c:pt>
                <c:pt idx="1">
                  <c:v>7.2973814444883609E-6</c:v>
                </c:pt>
                <c:pt idx="2">
                  <c:v>7.7013713783649729E-5</c:v>
                </c:pt>
                <c:pt idx="3">
                  <c:v>3.8972261978678771E-4</c:v>
                </c:pt>
                <c:pt idx="4">
                  <c:v>1.332083908697294E-3</c:v>
                </c:pt>
                <c:pt idx="5">
                  <c:v>3.5676480811365078E-3</c:v>
                </c:pt>
                <c:pt idx="6">
                  <c:v>8.0666603188440517E-3</c:v>
                </c:pt>
                <c:pt idx="7">
                  <c:v>1.6020281405493199E-2</c:v>
                </c:pt>
                <c:pt idx="8">
                  <c:v>2.8508745121130663E-2</c:v>
                </c:pt>
                <c:pt idx="9">
                  <c:v>4.5804109608701245E-2</c:v>
                </c:pt>
                <c:pt idx="10">
                  <c:v>6.6436060231073027E-2</c:v>
                </c:pt>
                <c:pt idx="11">
                  <c:v>8.6699874808837424E-2</c:v>
                </c:pt>
                <c:pt idx="12">
                  <c:v>0.10159611948866948</c:v>
                </c:pt>
                <c:pt idx="13">
                  <c:v>0.10724178223652797</c:v>
                </c:pt>
                <c:pt idx="14">
                  <c:v>0.10299351494916537</c:v>
                </c:pt>
                <c:pt idx="15">
                  <c:v>9.1402221614445445E-2</c:v>
                </c:pt>
                <c:pt idx="16">
                  <c:v>7.6319976104101461E-2</c:v>
                </c:pt>
                <c:pt idx="17">
                  <c:v>6.1014442422738124E-2</c:v>
                </c:pt>
                <c:pt idx="18">
                  <c:v>4.7402190306655267E-2</c:v>
                </c:pt>
                <c:pt idx="19">
                  <c:v>3.6204857198562368E-2</c:v>
                </c:pt>
                <c:pt idx="20">
                  <c:v>2.7416634206516965E-2</c:v>
                </c:pt>
                <c:pt idx="21">
                  <c:v>2.0706314186827446E-2</c:v>
                </c:pt>
                <c:pt idx="22">
                  <c:v>1.5658610875685763E-2</c:v>
                </c:pt>
                <c:pt idx="23">
                  <c:v>1.1887232773609924E-2</c:v>
                </c:pt>
                <c:pt idx="24">
                  <c:v>9.073602064622488E-3</c:v>
                </c:pt>
                <c:pt idx="25">
                  <c:v>6.9703994383919499E-3</c:v>
                </c:pt>
                <c:pt idx="26">
                  <c:v>5.3917505530677312E-3</c:v>
                </c:pt>
                <c:pt idx="27">
                  <c:v>4.2003361726608013E-3</c:v>
                </c:pt>
                <c:pt idx="28">
                  <c:v>3.2955310943445504E-3</c:v>
                </c:pt>
                <c:pt idx="29">
                  <c:v>2.6037891584733686E-3</c:v>
                </c:pt>
                <c:pt idx="30">
                  <c:v>2.0713061024807411E-3</c:v>
                </c:pt>
                <c:pt idx="31">
                  <c:v>1.6585953652119567E-3</c:v>
                </c:pt>
                <c:pt idx="32">
                  <c:v>1.3365447698469035E-3</c:v>
                </c:pt>
                <c:pt idx="33">
                  <c:v>1.0835731176225272E-3</c:v>
                </c:pt>
                <c:pt idx="34">
                  <c:v>8.835858756280901E-4</c:v>
                </c:pt>
                <c:pt idx="35">
                  <c:v>7.2450479411956259E-4</c:v>
                </c:pt>
                <c:pt idx="36">
                  <c:v>5.9720762710313569E-4</c:v>
                </c:pt>
                <c:pt idx="37">
                  <c:v>4.9476055522856832E-4</c:v>
                </c:pt>
                <c:pt idx="38">
                  <c:v>4.118598121399808E-4</c:v>
                </c:pt>
                <c:pt idx="39">
                  <c:v>3.4442329618544765E-4</c:v>
                </c:pt>
                <c:pt idx="40">
                  <c:v>2.8929016213674608E-4</c:v>
                </c:pt>
                <c:pt idx="41">
                  <c:v>2.439985328346328E-4</c:v>
                </c:pt>
                <c:pt idx="42">
                  <c:v>2.0662003053972811E-4</c:v>
                </c:pt>
                <c:pt idx="43">
                  <c:v>1.7563586773816642E-4</c:v>
                </c:pt>
                <c:pt idx="44">
                  <c:v>1.4984351064029067E-4</c:v>
                </c:pt>
                <c:pt idx="45">
                  <c:v>1.2828596359026889E-4</c:v>
                </c:pt>
                <c:pt idx="46">
                  <c:v>1.1019788761879035E-4</c:v>
                </c:pt>
                <c:pt idx="47">
                  <c:v>9.4964318364532119E-5</c:v>
                </c:pt>
                <c:pt idx="48">
                  <c:v>8.2088866916851799E-5</c:v>
                </c:pt>
                <c:pt idx="49">
                  <c:v>7.1169097285217475E-5</c:v>
                </c:pt>
                <c:pt idx="50">
                  <c:v>6.1877364289864012E-5</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a:t>
            </a:r>
            <a:r>
              <a:rPr lang="en-US" b="1" baseline="0"/>
              <a:t> prevalence by age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tx1"/>
              </a:solidFill>
            </a:ln>
            <a:effectLst/>
          </c:spPr>
          <c:invertIfNegative val="0"/>
          <c:cat>
            <c:numRef>
              <c:f>STIPrevInputs!$W$19:$W$84</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STIPrevInputs!$X$19:$X$84</c:f>
              <c:numCache>
                <c:formatCode>0.0000</c:formatCode>
                <c:ptCount val="66"/>
                <c:pt idx="0">
                  <c:v>0.59486738712254894</c:v>
                </c:pt>
                <c:pt idx="1">
                  <c:v>0.7874170177665859</c:v>
                </c:pt>
                <c:pt idx="2">
                  <c:v>0.88261986458370234</c:v>
                </c:pt>
                <c:pt idx="3">
                  <c:v>0.94139494687347014</c:v>
                </c:pt>
                <c:pt idx="4">
                  <c:v>0.97976102317373148</c:v>
                </c:pt>
                <c:pt idx="5">
                  <c:v>1.0047079314926262</c:v>
                </c:pt>
                <c:pt idx="6">
                  <c:v>1.020021565772488</c:v>
                </c:pt>
                <c:pt idx="7">
                  <c:v>1.0280272881875696</c:v>
                </c:pt>
                <c:pt idx="8">
                  <c:v>1.0302776531164297</c:v>
                </c:pt>
                <c:pt idx="9">
                  <c:v>1.0278730712085344</c:v>
                </c:pt>
                <c:pt idx="10">
                  <c:v>1.0216294281719658</c:v>
                </c:pt>
                <c:pt idx="11">
                  <c:v>1.0121733590833277</c:v>
                </c:pt>
                <c:pt idx="12">
                  <c:v>1</c:v>
                </c:pt>
                <c:pt idx="13">
                  <c:v>0.9855098293375254</c:v>
                </c:pt>
                <c:pt idx="14">
                  <c:v>0.96903316867938549</c:v>
                </c:pt>
                <c:pt idx="15">
                  <c:v>0.95084705025916028</c:v>
                </c:pt>
                <c:pt idx="16">
                  <c:v>0.9311871738824592</c:v>
                </c:pt>
                <c:pt idx="17">
                  <c:v>0.91025659794164648</c:v>
                </c:pt>
                <c:pt idx="18">
                  <c:v>0.88823219529980668</c:v>
                </c:pt>
                <c:pt idx="19">
                  <c:v>0.86526954097068232</c:v>
                </c:pt>
                <c:pt idx="20">
                  <c:v>0.84150667524892286</c:v>
                </c:pt>
                <c:pt idx="21">
                  <c:v>0.81706704471648173</c:v>
                </c:pt>
                <c:pt idx="22">
                  <c:v>0.79206183179609757</c:v>
                </c:pt>
                <c:pt idx="23">
                  <c:v>0.76659182247578173</c:v>
                </c:pt>
                <c:pt idx="24">
                  <c:v>0.74074892033829842</c:v>
                </c:pt>
                <c:pt idx="25">
                  <c:v>0.71461738628596838</c:v>
                </c:pt>
                <c:pt idx="26">
                  <c:v>0.68827486308963493</c:v>
                </c:pt>
                <c:pt idx="27">
                  <c:v>0.66179322938132978</c:v>
                </c:pt>
                <c:pt idx="28">
                  <c:v>0.63523931716955695</c:v>
                </c:pt>
                <c:pt idx="29">
                  <c:v>0.60867551919713681</c:v>
                </c:pt>
                <c:pt idx="30">
                  <c:v>0.58216030668083663</c:v>
                </c:pt>
                <c:pt idx="31">
                  <c:v>0.55574867361716584</c:v>
                </c:pt>
                <c:pt idx="32">
                  <c:v>0.52949252052459339</c:v>
                </c:pt>
                <c:pt idx="33">
                  <c:v>0.50344098794685144</c:v>
                </c:pt>
                <c:pt idx="34">
                  <c:v>0.47764074807028845</c:v>
                </c:pt>
                <c:pt idx="35">
                  <c:v>0.45213626126967055</c:v>
                </c:pt>
                <c:pt idx="36">
                  <c:v>0.42697000318862716</c:v>
                </c:pt>
                <c:pt idx="37">
                  <c:v>0.40218266700739114</c:v>
                </c:pt>
                <c:pt idx="38">
                  <c:v>0.37781334479547218</c:v>
                </c:pt>
                <c:pt idx="39">
                  <c:v>0.35389969124864867</c:v>
                </c:pt>
                <c:pt idx="40">
                  <c:v>0.33047807263702911</c:v>
                </c:pt>
                <c:pt idx="41">
                  <c:v>0.30758370342098185</c:v>
                </c:pt>
                <c:pt idx="42">
                  <c:v>0.28525077270779697</c:v>
                </c:pt>
                <c:pt idx="43">
                  <c:v>0.26351256251263999</c:v>
                </c:pt>
                <c:pt idx="44">
                  <c:v>0.24240155964583046</c:v>
                </c:pt>
                <c:pt idx="45">
                  <c:v>0.22194956297221266</c:v>
                </c:pt>
                <c:pt idx="46">
                  <c:v>0.20218778777949142</c:v>
                </c:pt>
                <c:pt idx="47">
                  <c:v>0.18314696905851047</c:v>
                </c:pt>
                <c:pt idx="48">
                  <c:v>0.16485746565435036</c:v>
                </c:pt>
                <c:pt idx="49">
                  <c:v>0.14734936751786795</c:v>
                </c:pt>
                <c:pt idx="50">
                  <c:v>0.1306526087133125</c:v>
                </c:pt>
                <c:pt idx="51">
                  <c:v>0.11479708948357946</c:v>
                </c:pt>
                <c:pt idx="52">
                  <c:v>9.9812811644786975E-2</c:v>
                </c:pt>
                <c:pt idx="53">
                  <c:v>8.5730033047902068E-2</c:v>
                </c:pt>
                <c:pt idx="54">
                  <c:v>7.2579449097710053E-2</c:v>
                </c:pt>
                <c:pt idx="55">
                  <c:v>6.0392412868036274E-2</c:v>
                </c:pt>
                <c:pt idx="56">
                  <c:v>4.9201211128436097E-2</c:v>
                </c:pt>
                <c:pt idx="57">
                  <c:v>3.9039423393283514E-2</c:v>
                </c:pt>
                <c:pt idx="58">
                  <c:v>2.9942408580985666E-2</c:v>
                </c:pt>
                <c:pt idx="59">
                  <c:v>2.1947997090803917E-2</c:v>
                </c:pt>
                <c:pt idx="60">
                  <c:v>1.5097534558072103E-2</c:v>
                </c:pt>
                <c:pt idx="61">
                  <c:v>9.4375804663684847E-3</c:v>
                </c:pt>
                <c:pt idx="62">
                  <c:v>5.0229821138011088E-3</c:v>
                </c:pt>
                <c:pt idx="63">
                  <c:v>1.9234375591653029E-3</c:v>
                </c:pt>
                <c:pt idx="64">
                  <c:v>2.4279246428275577E-4</c:v>
                </c:pt>
                <c:pt idx="65">
                  <c:v>0</c:v>
                </c:pt>
              </c:numCache>
            </c:numRef>
          </c:val>
          <c:extLst>
            <c:ext xmlns:c16="http://schemas.microsoft.com/office/drawing/2014/chart" uri="{C3380CC4-5D6E-409C-BE32-E72D297353CC}">
              <c16:uniqueId val="{00000000-2D20-4B10-9403-9113D21940E4}"/>
            </c:ext>
          </c:extLst>
        </c:ser>
        <c:dLbls>
          <c:showLegendKey val="0"/>
          <c:showVal val="0"/>
          <c:showCatName val="0"/>
          <c:showSerName val="0"/>
          <c:showPercent val="0"/>
          <c:showBubbleSize val="0"/>
        </c:dLbls>
        <c:gapWidth val="0"/>
        <c:overlap val="-27"/>
        <c:axId val="526356336"/>
        <c:axId val="1613038048"/>
      </c:barChart>
      <c:catAx>
        <c:axId val="5263563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38048"/>
        <c:crosses val="autoZero"/>
        <c:auto val="1"/>
        <c:lblAlgn val="ctr"/>
        <c:lblOffset val="100"/>
        <c:tickLblSkip val="5"/>
        <c:noMultiLvlLbl val="0"/>
      </c:catAx>
      <c:valAx>
        <c:axId val="1613038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35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 prevalence, 25-29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STIPrevInputs!$A$3</c:f>
              <c:strCache>
                <c:ptCount val="1"/>
                <c:pt idx="0">
                  <c:v>Never married</c:v>
                </c:pt>
              </c:strCache>
            </c:strRef>
          </c:tx>
          <c:spPr>
            <a:ln w="28575" cap="rnd">
              <a:solidFill>
                <a:schemeClr val="accent1"/>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STIPrevInputs!$B$3:$CD$3</c:f>
              <c:numCache>
                <c:formatCode>0.00</c:formatCode>
                <c:ptCount val="81"/>
                <c:pt idx="0">
                  <c:v>5</c:v>
                </c:pt>
                <c:pt idx="1">
                  <c:v>5.01</c:v>
                </c:pt>
                <c:pt idx="2">
                  <c:v>5.0199999999999996</c:v>
                </c:pt>
                <c:pt idx="3">
                  <c:v>5.0299999999999994</c:v>
                </c:pt>
                <c:pt idx="4">
                  <c:v>5.0399999999999991</c:v>
                </c:pt>
                <c:pt idx="5">
                  <c:v>5.0499999999999989</c:v>
                </c:pt>
                <c:pt idx="6">
                  <c:v>5.0599999999999987</c:v>
                </c:pt>
                <c:pt idx="7">
                  <c:v>5.0699999999999985</c:v>
                </c:pt>
                <c:pt idx="8">
                  <c:v>5.0799999999999983</c:v>
                </c:pt>
                <c:pt idx="9">
                  <c:v>5.0899999999999981</c:v>
                </c:pt>
                <c:pt idx="10">
                  <c:v>5.0999999999999979</c:v>
                </c:pt>
                <c:pt idx="11">
                  <c:v>5.1099999999999977</c:v>
                </c:pt>
                <c:pt idx="12">
                  <c:v>5.1199999999999974</c:v>
                </c:pt>
                <c:pt idx="13">
                  <c:v>5.1299999999999972</c:v>
                </c:pt>
                <c:pt idx="14">
                  <c:v>5.139999999999997</c:v>
                </c:pt>
                <c:pt idx="15">
                  <c:v>5.1499999999999968</c:v>
                </c:pt>
                <c:pt idx="16">
                  <c:v>5.1599999999999966</c:v>
                </c:pt>
                <c:pt idx="17">
                  <c:v>5.1699999999999964</c:v>
                </c:pt>
                <c:pt idx="18">
                  <c:v>5.1799999999999962</c:v>
                </c:pt>
                <c:pt idx="19">
                  <c:v>5.1899999999999959</c:v>
                </c:pt>
                <c:pt idx="20">
                  <c:v>5.1999999999999957</c:v>
                </c:pt>
                <c:pt idx="21">
                  <c:v>5.2099999999999955</c:v>
                </c:pt>
                <c:pt idx="22">
                  <c:v>5.2199999999999953</c:v>
                </c:pt>
                <c:pt idx="23">
                  <c:v>5.2299999999999951</c:v>
                </c:pt>
                <c:pt idx="24">
                  <c:v>5.2399999999999949</c:v>
                </c:pt>
                <c:pt idx="25">
                  <c:v>5.2499999999999947</c:v>
                </c:pt>
                <c:pt idx="26">
                  <c:v>5.2599999999999945</c:v>
                </c:pt>
                <c:pt idx="27">
                  <c:v>5.2699999999999942</c:v>
                </c:pt>
                <c:pt idx="28">
                  <c:v>5.279999999999994</c:v>
                </c:pt>
                <c:pt idx="29">
                  <c:v>5.2899999999999938</c:v>
                </c:pt>
                <c:pt idx="30">
                  <c:v>5.2999999999999936</c:v>
                </c:pt>
                <c:pt idx="31">
                  <c:v>5.3099999999999934</c:v>
                </c:pt>
                <c:pt idx="32">
                  <c:v>5.3199999999999932</c:v>
                </c:pt>
                <c:pt idx="33">
                  <c:v>5.329999999999993</c:v>
                </c:pt>
                <c:pt idx="34">
                  <c:v>5.3399999999999928</c:v>
                </c:pt>
                <c:pt idx="35">
                  <c:v>5.3499999999999925</c:v>
                </c:pt>
                <c:pt idx="36">
                  <c:v>5.3599999999999923</c:v>
                </c:pt>
                <c:pt idx="37">
                  <c:v>5.3699999999999921</c:v>
                </c:pt>
                <c:pt idx="38">
                  <c:v>5.3799999999999919</c:v>
                </c:pt>
                <c:pt idx="39">
                  <c:v>5.3899999999999917</c:v>
                </c:pt>
                <c:pt idx="40">
                  <c:v>5.3999999999999915</c:v>
                </c:pt>
                <c:pt idx="41">
                  <c:v>5.4099999999999913</c:v>
                </c:pt>
                <c:pt idx="42">
                  <c:v>5.419999999999991</c:v>
                </c:pt>
                <c:pt idx="43">
                  <c:v>5.4299999999999908</c:v>
                </c:pt>
                <c:pt idx="44">
                  <c:v>5.4399999999999906</c:v>
                </c:pt>
                <c:pt idx="45">
                  <c:v>5.4499999999999904</c:v>
                </c:pt>
                <c:pt idx="46">
                  <c:v>5.4599999999999902</c:v>
                </c:pt>
                <c:pt idx="47">
                  <c:v>5.46999999999999</c:v>
                </c:pt>
                <c:pt idx="48">
                  <c:v>5.4799999999999898</c:v>
                </c:pt>
                <c:pt idx="49">
                  <c:v>5.4899999999999896</c:v>
                </c:pt>
                <c:pt idx="50">
                  <c:v>5.4999999999999893</c:v>
                </c:pt>
                <c:pt idx="51">
                  <c:v>5.5099999999999891</c:v>
                </c:pt>
                <c:pt idx="52">
                  <c:v>5.5199999999999889</c:v>
                </c:pt>
                <c:pt idx="53">
                  <c:v>5.5299999999999887</c:v>
                </c:pt>
                <c:pt idx="54">
                  <c:v>5.5399999999999885</c:v>
                </c:pt>
                <c:pt idx="55">
                  <c:v>5.5499999999999883</c:v>
                </c:pt>
                <c:pt idx="56">
                  <c:v>5.5599999999999881</c:v>
                </c:pt>
                <c:pt idx="57">
                  <c:v>5.5699999999999878</c:v>
                </c:pt>
                <c:pt idx="58">
                  <c:v>5.5799999999999876</c:v>
                </c:pt>
                <c:pt idx="59">
                  <c:v>5.5899999999999874</c:v>
                </c:pt>
                <c:pt idx="60">
                  <c:v>5.5999999999999872</c:v>
                </c:pt>
                <c:pt idx="61">
                  <c:v>5.609999999999987</c:v>
                </c:pt>
                <c:pt idx="62">
                  <c:v>5.6199999999999868</c:v>
                </c:pt>
                <c:pt idx="63">
                  <c:v>5.6299999999999866</c:v>
                </c:pt>
                <c:pt idx="64">
                  <c:v>5.6399999999999864</c:v>
                </c:pt>
                <c:pt idx="65">
                  <c:v>5.6499999999999861</c:v>
                </c:pt>
                <c:pt idx="66">
                  <c:v>5.6599999999999859</c:v>
                </c:pt>
                <c:pt idx="67">
                  <c:v>5.6699999999999857</c:v>
                </c:pt>
                <c:pt idx="68">
                  <c:v>5.6799999999999855</c:v>
                </c:pt>
                <c:pt idx="69">
                  <c:v>5.6899999999999853</c:v>
                </c:pt>
                <c:pt idx="70">
                  <c:v>5.6999999999999851</c:v>
                </c:pt>
                <c:pt idx="71">
                  <c:v>5.7099999999999849</c:v>
                </c:pt>
                <c:pt idx="72">
                  <c:v>5.7199999999999847</c:v>
                </c:pt>
                <c:pt idx="73">
                  <c:v>5.7299999999999844</c:v>
                </c:pt>
                <c:pt idx="74">
                  <c:v>5.7399999999999842</c:v>
                </c:pt>
                <c:pt idx="75">
                  <c:v>5.749999999999984</c:v>
                </c:pt>
                <c:pt idx="76">
                  <c:v>5.7599999999999838</c:v>
                </c:pt>
                <c:pt idx="77">
                  <c:v>5.7699999999999836</c:v>
                </c:pt>
                <c:pt idx="78">
                  <c:v>5.7799999999999834</c:v>
                </c:pt>
                <c:pt idx="79">
                  <c:v>5.7899999999999832</c:v>
                </c:pt>
                <c:pt idx="80">
                  <c:v>5.7999999999999829</c:v>
                </c:pt>
              </c:numCache>
            </c:numRef>
          </c:val>
          <c:smooth val="0"/>
          <c:extLst>
            <c:ext xmlns:c16="http://schemas.microsoft.com/office/drawing/2014/chart" uri="{C3380CC4-5D6E-409C-BE32-E72D297353CC}">
              <c16:uniqueId val="{00000000-8713-44A2-BB86-2F5635139A0B}"/>
            </c:ext>
          </c:extLst>
        </c:ser>
        <c:ser>
          <c:idx val="1"/>
          <c:order val="1"/>
          <c:tx>
            <c:strRef>
              <c:f>STIPrevInputs!$A$4</c:f>
              <c:strCache>
                <c:ptCount val="1"/>
                <c:pt idx="0">
                  <c:v>Married or cohabiting</c:v>
                </c:pt>
              </c:strCache>
            </c:strRef>
          </c:tx>
          <c:spPr>
            <a:ln w="28575" cap="rnd">
              <a:solidFill>
                <a:schemeClr val="accent2"/>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STIPrevInputs!$B$4:$CD$4</c:f>
              <c:numCache>
                <c:formatCode>0.00</c:formatCode>
                <c:ptCount val="81"/>
                <c:pt idx="0">
                  <c:v>6</c:v>
                </c:pt>
                <c:pt idx="1">
                  <c:v>6.01</c:v>
                </c:pt>
                <c:pt idx="2">
                  <c:v>6.02</c:v>
                </c:pt>
                <c:pt idx="3">
                  <c:v>6.0299999999999994</c:v>
                </c:pt>
                <c:pt idx="4">
                  <c:v>6.0399999999999991</c:v>
                </c:pt>
                <c:pt idx="5">
                  <c:v>6.0499999999999989</c:v>
                </c:pt>
                <c:pt idx="6">
                  <c:v>6.0599999999999987</c:v>
                </c:pt>
                <c:pt idx="7">
                  <c:v>6.0699999999999985</c:v>
                </c:pt>
                <c:pt idx="8">
                  <c:v>6.0799999999999983</c:v>
                </c:pt>
                <c:pt idx="9">
                  <c:v>6.0899999999999981</c:v>
                </c:pt>
                <c:pt idx="10">
                  <c:v>6.0999999999999979</c:v>
                </c:pt>
                <c:pt idx="11">
                  <c:v>6.1099999999999977</c:v>
                </c:pt>
                <c:pt idx="12">
                  <c:v>6.1199999999999974</c:v>
                </c:pt>
                <c:pt idx="13">
                  <c:v>6.1299999999999972</c:v>
                </c:pt>
                <c:pt idx="14">
                  <c:v>6.139999999999997</c:v>
                </c:pt>
                <c:pt idx="15">
                  <c:v>6.1499999999999968</c:v>
                </c:pt>
                <c:pt idx="16">
                  <c:v>6.1599999999999966</c:v>
                </c:pt>
                <c:pt idx="17">
                  <c:v>6.1699999999999964</c:v>
                </c:pt>
                <c:pt idx="18">
                  <c:v>6.1799999999999962</c:v>
                </c:pt>
                <c:pt idx="19">
                  <c:v>6.1899999999999959</c:v>
                </c:pt>
                <c:pt idx="20">
                  <c:v>6.1999999999999957</c:v>
                </c:pt>
                <c:pt idx="21">
                  <c:v>6.2099999999999955</c:v>
                </c:pt>
                <c:pt idx="22">
                  <c:v>6.2199999999999953</c:v>
                </c:pt>
                <c:pt idx="23">
                  <c:v>6.2299999999999951</c:v>
                </c:pt>
                <c:pt idx="24">
                  <c:v>6.2399999999999949</c:v>
                </c:pt>
                <c:pt idx="25">
                  <c:v>6.2499999999999947</c:v>
                </c:pt>
                <c:pt idx="26">
                  <c:v>6.2599999999999945</c:v>
                </c:pt>
                <c:pt idx="27">
                  <c:v>6.2699999999999942</c:v>
                </c:pt>
                <c:pt idx="28">
                  <c:v>6.279999999999994</c:v>
                </c:pt>
                <c:pt idx="29">
                  <c:v>6.2899999999999938</c:v>
                </c:pt>
                <c:pt idx="30">
                  <c:v>6.2999999999999936</c:v>
                </c:pt>
                <c:pt idx="31">
                  <c:v>6.3099999999999934</c:v>
                </c:pt>
                <c:pt idx="32">
                  <c:v>6.3199999999999932</c:v>
                </c:pt>
                <c:pt idx="33">
                  <c:v>6.329999999999993</c:v>
                </c:pt>
                <c:pt idx="34">
                  <c:v>6.3399999999999928</c:v>
                </c:pt>
                <c:pt idx="35">
                  <c:v>6.3499999999999925</c:v>
                </c:pt>
                <c:pt idx="36">
                  <c:v>6.3599999999999923</c:v>
                </c:pt>
                <c:pt idx="37">
                  <c:v>6.3699999999999921</c:v>
                </c:pt>
                <c:pt idx="38">
                  <c:v>6.3799999999999919</c:v>
                </c:pt>
                <c:pt idx="39">
                  <c:v>6.3899999999999917</c:v>
                </c:pt>
                <c:pt idx="40">
                  <c:v>6.3999999999999915</c:v>
                </c:pt>
                <c:pt idx="41">
                  <c:v>6.4099999999999913</c:v>
                </c:pt>
                <c:pt idx="42">
                  <c:v>6.419999999999991</c:v>
                </c:pt>
                <c:pt idx="43">
                  <c:v>6.4299999999999908</c:v>
                </c:pt>
                <c:pt idx="44">
                  <c:v>6.4399999999999906</c:v>
                </c:pt>
                <c:pt idx="45">
                  <c:v>6.4499999999999904</c:v>
                </c:pt>
                <c:pt idx="46">
                  <c:v>6.4599999999999902</c:v>
                </c:pt>
                <c:pt idx="47">
                  <c:v>6.46999999999999</c:v>
                </c:pt>
                <c:pt idx="48">
                  <c:v>6.4799999999999898</c:v>
                </c:pt>
                <c:pt idx="49">
                  <c:v>6.4899999999999896</c:v>
                </c:pt>
                <c:pt idx="50">
                  <c:v>6.4999999999999893</c:v>
                </c:pt>
                <c:pt idx="51">
                  <c:v>6.5099999999999891</c:v>
                </c:pt>
                <c:pt idx="52">
                  <c:v>6.5199999999999889</c:v>
                </c:pt>
                <c:pt idx="53">
                  <c:v>6.5299999999999887</c:v>
                </c:pt>
                <c:pt idx="54">
                  <c:v>6.5399999999999885</c:v>
                </c:pt>
                <c:pt idx="55">
                  <c:v>6.5499999999999883</c:v>
                </c:pt>
                <c:pt idx="56">
                  <c:v>6.5599999999999881</c:v>
                </c:pt>
                <c:pt idx="57">
                  <c:v>6.5699999999999878</c:v>
                </c:pt>
                <c:pt idx="58">
                  <c:v>6.5799999999999876</c:v>
                </c:pt>
                <c:pt idx="59">
                  <c:v>6.5899999999999874</c:v>
                </c:pt>
                <c:pt idx="60">
                  <c:v>6.5999999999999872</c:v>
                </c:pt>
                <c:pt idx="61">
                  <c:v>6.609999999999987</c:v>
                </c:pt>
                <c:pt idx="62">
                  <c:v>6.6199999999999868</c:v>
                </c:pt>
                <c:pt idx="63">
                  <c:v>6.6299999999999866</c:v>
                </c:pt>
                <c:pt idx="64">
                  <c:v>6.6399999999999864</c:v>
                </c:pt>
                <c:pt idx="65">
                  <c:v>6.6499999999999861</c:v>
                </c:pt>
                <c:pt idx="66">
                  <c:v>6.6599999999999859</c:v>
                </c:pt>
                <c:pt idx="67">
                  <c:v>6.6699999999999857</c:v>
                </c:pt>
                <c:pt idx="68">
                  <c:v>6.6799999999999855</c:v>
                </c:pt>
                <c:pt idx="69">
                  <c:v>6.6899999999999853</c:v>
                </c:pt>
                <c:pt idx="70">
                  <c:v>6.6999999999999851</c:v>
                </c:pt>
                <c:pt idx="71">
                  <c:v>6.7099999999999849</c:v>
                </c:pt>
                <c:pt idx="72">
                  <c:v>6.7199999999999847</c:v>
                </c:pt>
                <c:pt idx="73">
                  <c:v>6.7299999999999844</c:v>
                </c:pt>
                <c:pt idx="74">
                  <c:v>6.7399999999999842</c:v>
                </c:pt>
                <c:pt idx="75">
                  <c:v>6.749999999999984</c:v>
                </c:pt>
                <c:pt idx="76">
                  <c:v>6.7599999999999838</c:v>
                </c:pt>
                <c:pt idx="77">
                  <c:v>6.7699999999999836</c:v>
                </c:pt>
                <c:pt idx="78">
                  <c:v>6.7799999999999834</c:v>
                </c:pt>
                <c:pt idx="79">
                  <c:v>6.7899999999999832</c:v>
                </c:pt>
                <c:pt idx="80">
                  <c:v>6.7999999999999829</c:v>
                </c:pt>
              </c:numCache>
            </c:numRef>
          </c:val>
          <c:smooth val="0"/>
          <c:extLst>
            <c:ext xmlns:c16="http://schemas.microsoft.com/office/drawing/2014/chart" uri="{C3380CC4-5D6E-409C-BE32-E72D297353CC}">
              <c16:uniqueId val="{00000001-8713-44A2-BB86-2F5635139A0B}"/>
            </c:ext>
          </c:extLst>
        </c:ser>
        <c:ser>
          <c:idx val="2"/>
          <c:order val="2"/>
          <c:tx>
            <c:strRef>
              <c:f>STIPrevInputs!$A$5</c:f>
              <c:strCache>
                <c:ptCount val="1"/>
                <c:pt idx="0">
                  <c:v>Previously married</c:v>
                </c:pt>
              </c:strCache>
            </c:strRef>
          </c:tx>
          <c:spPr>
            <a:ln w="28575" cap="rnd">
              <a:solidFill>
                <a:schemeClr val="accent3"/>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STIPrevInputs!$B$5:$CD$5</c:f>
              <c:numCache>
                <c:formatCode>0.00</c:formatCode>
                <c:ptCount val="81"/>
                <c:pt idx="0">
                  <c:v>7</c:v>
                </c:pt>
                <c:pt idx="1">
                  <c:v>7.01</c:v>
                </c:pt>
                <c:pt idx="2">
                  <c:v>7.02</c:v>
                </c:pt>
                <c:pt idx="3">
                  <c:v>7.0299999999999994</c:v>
                </c:pt>
                <c:pt idx="4">
                  <c:v>7.0399999999999991</c:v>
                </c:pt>
                <c:pt idx="5">
                  <c:v>7.0499999999999989</c:v>
                </c:pt>
                <c:pt idx="6">
                  <c:v>7.0599999999999987</c:v>
                </c:pt>
                <c:pt idx="7">
                  <c:v>7.0699999999999985</c:v>
                </c:pt>
                <c:pt idx="8">
                  <c:v>7.0799999999999983</c:v>
                </c:pt>
                <c:pt idx="9">
                  <c:v>7.0899999999999981</c:v>
                </c:pt>
                <c:pt idx="10">
                  <c:v>7.0999999999999979</c:v>
                </c:pt>
                <c:pt idx="11">
                  <c:v>7.1099999999999977</c:v>
                </c:pt>
                <c:pt idx="12">
                  <c:v>7.1199999999999974</c:v>
                </c:pt>
                <c:pt idx="13">
                  <c:v>7.1299999999999972</c:v>
                </c:pt>
                <c:pt idx="14">
                  <c:v>7.139999999999997</c:v>
                </c:pt>
                <c:pt idx="15">
                  <c:v>7.1499999999999968</c:v>
                </c:pt>
                <c:pt idx="16">
                  <c:v>7.1599999999999966</c:v>
                </c:pt>
                <c:pt idx="17">
                  <c:v>7.1699999999999964</c:v>
                </c:pt>
                <c:pt idx="18">
                  <c:v>7.1799999999999962</c:v>
                </c:pt>
                <c:pt idx="19">
                  <c:v>7.1899999999999959</c:v>
                </c:pt>
                <c:pt idx="20">
                  <c:v>7.1999999999999957</c:v>
                </c:pt>
                <c:pt idx="21">
                  <c:v>7.2099999999999955</c:v>
                </c:pt>
                <c:pt idx="22">
                  <c:v>7.2199999999999953</c:v>
                </c:pt>
                <c:pt idx="23">
                  <c:v>7.2299999999999951</c:v>
                </c:pt>
                <c:pt idx="24">
                  <c:v>7.2399999999999949</c:v>
                </c:pt>
                <c:pt idx="25">
                  <c:v>7.2499999999999947</c:v>
                </c:pt>
                <c:pt idx="26">
                  <c:v>7.2599999999999945</c:v>
                </c:pt>
                <c:pt idx="27">
                  <c:v>7.2699999999999942</c:v>
                </c:pt>
                <c:pt idx="28">
                  <c:v>7.279999999999994</c:v>
                </c:pt>
                <c:pt idx="29">
                  <c:v>7.2899999999999938</c:v>
                </c:pt>
                <c:pt idx="30">
                  <c:v>7.2999999999999936</c:v>
                </c:pt>
                <c:pt idx="31">
                  <c:v>7.3099999999999934</c:v>
                </c:pt>
                <c:pt idx="32">
                  <c:v>7.3199999999999932</c:v>
                </c:pt>
                <c:pt idx="33">
                  <c:v>7.329999999999993</c:v>
                </c:pt>
                <c:pt idx="34">
                  <c:v>7.3399999999999928</c:v>
                </c:pt>
                <c:pt idx="35">
                  <c:v>7.3499999999999925</c:v>
                </c:pt>
                <c:pt idx="36">
                  <c:v>7.3599999999999923</c:v>
                </c:pt>
                <c:pt idx="37">
                  <c:v>7.3699999999999921</c:v>
                </c:pt>
                <c:pt idx="38">
                  <c:v>7.3799999999999919</c:v>
                </c:pt>
                <c:pt idx="39">
                  <c:v>7.3899999999999917</c:v>
                </c:pt>
                <c:pt idx="40">
                  <c:v>7.3999999999999915</c:v>
                </c:pt>
                <c:pt idx="41">
                  <c:v>7.4099999999999913</c:v>
                </c:pt>
                <c:pt idx="42">
                  <c:v>7.419999999999991</c:v>
                </c:pt>
                <c:pt idx="43">
                  <c:v>7.4299999999999908</c:v>
                </c:pt>
                <c:pt idx="44">
                  <c:v>7.4399999999999906</c:v>
                </c:pt>
                <c:pt idx="45">
                  <c:v>7.4499999999999904</c:v>
                </c:pt>
                <c:pt idx="46">
                  <c:v>7.4599999999999902</c:v>
                </c:pt>
                <c:pt idx="47">
                  <c:v>7.46999999999999</c:v>
                </c:pt>
                <c:pt idx="48">
                  <c:v>7.4799999999999898</c:v>
                </c:pt>
                <c:pt idx="49">
                  <c:v>7.4899999999999896</c:v>
                </c:pt>
                <c:pt idx="50">
                  <c:v>7.4999999999999893</c:v>
                </c:pt>
                <c:pt idx="51">
                  <c:v>7.5099999999999891</c:v>
                </c:pt>
                <c:pt idx="52">
                  <c:v>7.5199999999999889</c:v>
                </c:pt>
                <c:pt idx="53">
                  <c:v>7.5299999999999887</c:v>
                </c:pt>
                <c:pt idx="54">
                  <c:v>7.5399999999999885</c:v>
                </c:pt>
                <c:pt idx="55">
                  <c:v>7.5499999999999883</c:v>
                </c:pt>
                <c:pt idx="56">
                  <c:v>7.5599999999999881</c:v>
                </c:pt>
                <c:pt idx="57">
                  <c:v>7.5699999999999878</c:v>
                </c:pt>
                <c:pt idx="58">
                  <c:v>7.5799999999999876</c:v>
                </c:pt>
                <c:pt idx="59">
                  <c:v>7.5899999999999874</c:v>
                </c:pt>
                <c:pt idx="60">
                  <c:v>7.5999999999999872</c:v>
                </c:pt>
                <c:pt idx="61">
                  <c:v>7.609999999999987</c:v>
                </c:pt>
                <c:pt idx="62">
                  <c:v>7.6199999999999868</c:v>
                </c:pt>
                <c:pt idx="63">
                  <c:v>7.6299999999999866</c:v>
                </c:pt>
                <c:pt idx="64">
                  <c:v>7.6399999999999864</c:v>
                </c:pt>
                <c:pt idx="65">
                  <c:v>7.6499999999999861</c:v>
                </c:pt>
                <c:pt idx="66">
                  <c:v>7.6599999999999859</c:v>
                </c:pt>
                <c:pt idx="67">
                  <c:v>7.6699999999999857</c:v>
                </c:pt>
                <c:pt idx="68">
                  <c:v>7.6799999999999855</c:v>
                </c:pt>
                <c:pt idx="69">
                  <c:v>7.6899999999999853</c:v>
                </c:pt>
                <c:pt idx="70">
                  <c:v>7.6999999999999851</c:v>
                </c:pt>
                <c:pt idx="71">
                  <c:v>7.7099999999999849</c:v>
                </c:pt>
                <c:pt idx="72">
                  <c:v>7.7199999999999847</c:v>
                </c:pt>
                <c:pt idx="73">
                  <c:v>7.7299999999999844</c:v>
                </c:pt>
                <c:pt idx="74">
                  <c:v>7.7399999999999842</c:v>
                </c:pt>
                <c:pt idx="75">
                  <c:v>7.749999999999984</c:v>
                </c:pt>
                <c:pt idx="76">
                  <c:v>7.7599999999999838</c:v>
                </c:pt>
                <c:pt idx="77">
                  <c:v>7.7699999999999836</c:v>
                </c:pt>
                <c:pt idx="78">
                  <c:v>7.7799999999999834</c:v>
                </c:pt>
                <c:pt idx="79">
                  <c:v>7.7899999999999832</c:v>
                </c:pt>
                <c:pt idx="80">
                  <c:v>7.7999999999999829</c:v>
                </c:pt>
              </c:numCache>
            </c:numRef>
          </c:val>
          <c:smooth val="0"/>
          <c:extLst>
            <c:ext xmlns:c16="http://schemas.microsoft.com/office/drawing/2014/chart" uri="{C3380CC4-5D6E-409C-BE32-E72D297353CC}">
              <c16:uniqueId val="{00000002-8713-44A2-BB86-2F5635139A0B}"/>
            </c:ext>
          </c:extLst>
        </c:ser>
        <c:ser>
          <c:idx val="3"/>
          <c:order val="3"/>
          <c:tx>
            <c:strRef>
              <c:f>STIPrevInputs!$A$6</c:f>
              <c:strCache>
                <c:ptCount val="1"/>
                <c:pt idx="0">
                  <c:v>People who inject drugs</c:v>
                </c:pt>
              </c:strCache>
            </c:strRef>
          </c:tx>
          <c:spPr>
            <a:ln w="28575" cap="rnd">
              <a:solidFill>
                <a:schemeClr val="accent4"/>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STIPrevInputs!$B$6:$CD$6</c:f>
              <c:numCache>
                <c:formatCode>0.00</c:formatCode>
                <c:ptCount val="81"/>
                <c:pt idx="0">
                  <c:v>8</c:v>
                </c:pt>
                <c:pt idx="1">
                  <c:v>8.01</c:v>
                </c:pt>
                <c:pt idx="2">
                  <c:v>8.02</c:v>
                </c:pt>
                <c:pt idx="3">
                  <c:v>8.0299999999999994</c:v>
                </c:pt>
                <c:pt idx="4">
                  <c:v>8.0399999999999991</c:v>
                </c:pt>
                <c:pt idx="5">
                  <c:v>8.0499999999999989</c:v>
                </c:pt>
                <c:pt idx="6">
                  <c:v>8.0599999999999987</c:v>
                </c:pt>
                <c:pt idx="7">
                  <c:v>8.0699999999999985</c:v>
                </c:pt>
                <c:pt idx="8">
                  <c:v>8.0799999999999983</c:v>
                </c:pt>
                <c:pt idx="9">
                  <c:v>8.0899999999999981</c:v>
                </c:pt>
                <c:pt idx="10">
                  <c:v>8.0999999999999979</c:v>
                </c:pt>
                <c:pt idx="11">
                  <c:v>8.1099999999999977</c:v>
                </c:pt>
                <c:pt idx="12">
                  <c:v>8.1199999999999974</c:v>
                </c:pt>
                <c:pt idx="13">
                  <c:v>8.1299999999999972</c:v>
                </c:pt>
                <c:pt idx="14">
                  <c:v>8.139999999999997</c:v>
                </c:pt>
                <c:pt idx="15">
                  <c:v>8.1499999999999968</c:v>
                </c:pt>
                <c:pt idx="16">
                  <c:v>8.1599999999999966</c:v>
                </c:pt>
                <c:pt idx="17">
                  <c:v>8.1699999999999964</c:v>
                </c:pt>
                <c:pt idx="18">
                  <c:v>8.1799999999999962</c:v>
                </c:pt>
                <c:pt idx="19">
                  <c:v>8.1899999999999959</c:v>
                </c:pt>
                <c:pt idx="20">
                  <c:v>8.1999999999999957</c:v>
                </c:pt>
                <c:pt idx="21">
                  <c:v>8.2099999999999955</c:v>
                </c:pt>
                <c:pt idx="22">
                  <c:v>8.2199999999999953</c:v>
                </c:pt>
                <c:pt idx="23">
                  <c:v>8.2299999999999951</c:v>
                </c:pt>
                <c:pt idx="24">
                  <c:v>8.2399999999999949</c:v>
                </c:pt>
                <c:pt idx="25">
                  <c:v>8.2499999999999947</c:v>
                </c:pt>
                <c:pt idx="26">
                  <c:v>8.2599999999999945</c:v>
                </c:pt>
                <c:pt idx="27">
                  <c:v>8.2699999999999942</c:v>
                </c:pt>
                <c:pt idx="28">
                  <c:v>8.279999999999994</c:v>
                </c:pt>
                <c:pt idx="29">
                  <c:v>8.2899999999999938</c:v>
                </c:pt>
                <c:pt idx="30">
                  <c:v>8.2999999999999936</c:v>
                </c:pt>
                <c:pt idx="31">
                  <c:v>8.3099999999999934</c:v>
                </c:pt>
                <c:pt idx="32">
                  <c:v>8.3199999999999932</c:v>
                </c:pt>
                <c:pt idx="33">
                  <c:v>8.329999999999993</c:v>
                </c:pt>
                <c:pt idx="34">
                  <c:v>8.3399999999999928</c:v>
                </c:pt>
                <c:pt idx="35">
                  <c:v>8.3499999999999925</c:v>
                </c:pt>
                <c:pt idx="36">
                  <c:v>8.3599999999999923</c:v>
                </c:pt>
                <c:pt idx="37">
                  <c:v>8.3699999999999921</c:v>
                </c:pt>
                <c:pt idx="38">
                  <c:v>8.3799999999999919</c:v>
                </c:pt>
                <c:pt idx="39">
                  <c:v>8.3899999999999917</c:v>
                </c:pt>
                <c:pt idx="40">
                  <c:v>8.3999999999999915</c:v>
                </c:pt>
                <c:pt idx="41">
                  <c:v>8.4099999999999913</c:v>
                </c:pt>
                <c:pt idx="42">
                  <c:v>8.419999999999991</c:v>
                </c:pt>
                <c:pt idx="43">
                  <c:v>8.4299999999999908</c:v>
                </c:pt>
                <c:pt idx="44">
                  <c:v>8.4399999999999906</c:v>
                </c:pt>
                <c:pt idx="45">
                  <c:v>8.4499999999999904</c:v>
                </c:pt>
                <c:pt idx="46">
                  <c:v>8.4599999999999902</c:v>
                </c:pt>
                <c:pt idx="47">
                  <c:v>8.46999999999999</c:v>
                </c:pt>
                <c:pt idx="48">
                  <c:v>8.4799999999999898</c:v>
                </c:pt>
                <c:pt idx="49">
                  <c:v>8.4899999999999896</c:v>
                </c:pt>
                <c:pt idx="50">
                  <c:v>8.4999999999999893</c:v>
                </c:pt>
                <c:pt idx="51">
                  <c:v>8.5099999999999891</c:v>
                </c:pt>
                <c:pt idx="52">
                  <c:v>8.5199999999999889</c:v>
                </c:pt>
                <c:pt idx="53">
                  <c:v>8.5299999999999887</c:v>
                </c:pt>
                <c:pt idx="54">
                  <c:v>8.5399999999999885</c:v>
                </c:pt>
                <c:pt idx="55">
                  <c:v>8.5499999999999883</c:v>
                </c:pt>
                <c:pt idx="56">
                  <c:v>8.5599999999999881</c:v>
                </c:pt>
                <c:pt idx="57">
                  <c:v>8.5699999999999878</c:v>
                </c:pt>
                <c:pt idx="58">
                  <c:v>8.5799999999999876</c:v>
                </c:pt>
                <c:pt idx="59">
                  <c:v>8.5899999999999874</c:v>
                </c:pt>
                <c:pt idx="60">
                  <c:v>8.5999999999999872</c:v>
                </c:pt>
                <c:pt idx="61">
                  <c:v>8.609999999999987</c:v>
                </c:pt>
                <c:pt idx="62">
                  <c:v>8.6199999999999868</c:v>
                </c:pt>
                <c:pt idx="63">
                  <c:v>8.6299999999999866</c:v>
                </c:pt>
                <c:pt idx="64">
                  <c:v>8.6399999999999864</c:v>
                </c:pt>
                <c:pt idx="65">
                  <c:v>8.6499999999999861</c:v>
                </c:pt>
                <c:pt idx="66">
                  <c:v>8.6599999999999859</c:v>
                </c:pt>
                <c:pt idx="67">
                  <c:v>8.6699999999999857</c:v>
                </c:pt>
                <c:pt idx="68">
                  <c:v>8.6799999999999855</c:v>
                </c:pt>
                <c:pt idx="69">
                  <c:v>8.6899999999999853</c:v>
                </c:pt>
                <c:pt idx="70">
                  <c:v>8.6999999999999851</c:v>
                </c:pt>
                <c:pt idx="71">
                  <c:v>8.7099999999999849</c:v>
                </c:pt>
                <c:pt idx="72">
                  <c:v>8.7199999999999847</c:v>
                </c:pt>
                <c:pt idx="73">
                  <c:v>8.7299999999999844</c:v>
                </c:pt>
                <c:pt idx="74">
                  <c:v>8.7399999999999842</c:v>
                </c:pt>
                <c:pt idx="75">
                  <c:v>8.749999999999984</c:v>
                </c:pt>
                <c:pt idx="76">
                  <c:v>8.7599999999999838</c:v>
                </c:pt>
                <c:pt idx="77">
                  <c:v>8.7699999999999836</c:v>
                </c:pt>
                <c:pt idx="78">
                  <c:v>8.7799999999999834</c:v>
                </c:pt>
                <c:pt idx="79">
                  <c:v>8.7899999999999832</c:v>
                </c:pt>
                <c:pt idx="80">
                  <c:v>8.7999999999999829</c:v>
                </c:pt>
              </c:numCache>
            </c:numRef>
          </c:val>
          <c:smooth val="0"/>
          <c:extLst>
            <c:ext xmlns:c16="http://schemas.microsoft.com/office/drawing/2014/chart" uri="{C3380CC4-5D6E-409C-BE32-E72D297353CC}">
              <c16:uniqueId val="{00000003-8713-44A2-BB86-2F5635139A0B}"/>
            </c:ext>
          </c:extLst>
        </c:ser>
        <c:ser>
          <c:idx val="4"/>
          <c:order val="4"/>
          <c:tx>
            <c:strRef>
              <c:f>STIPrevInputs!$A$7</c:f>
              <c:strCache>
                <c:ptCount val="1"/>
                <c:pt idx="0">
                  <c:v>Female sex workers</c:v>
                </c:pt>
              </c:strCache>
            </c:strRef>
          </c:tx>
          <c:spPr>
            <a:ln w="28575" cap="rnd">
              <a:solidFill>
                <a:schemeClr val="accent5"/>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STIPrevInputs!$B$7:$CD$7</c:f>
              <c:numCache>
                <c:formatCode>0.00</c:formatCode>
                <c:ptCount val="81"/>
                <c:pt idx="0">
                  <c:v>9</c:v>
                </c:pt>
                <c:pt idx="1">
                  <c:v>9.01</c:v>
                </c:pt>
                <c:pt idx="2">
                  <c:v>9.02</c:v>
                </c:pt>
                <c:pt idx="3">
                  <c:v>9.0299999999999994</c:v>
                </c:pt>
                <c:pt idx="4">
                  <c:v>9.0399999999999991</c:v>
                </c:pt>
                <c:pt idx="5">
                  <c:v>9.0499999999999989</c:v>
                </c:pt>
                <c:pt idx="6">
                  <c:v>9.0599999999999987</c:v>
                </c:pt>
                <c:pt idx="7">
                  <c:v>9.0699999999999985</c:v>
                </c:pt>
                <c:pt idx="8">
                  <c:v>9.0799999999999983</c:v>
                </c:pt>
                <c:pt idx="9">
                  <c:v>9.0899999999999981</c:v>
                </c:pt>
                <c:pt idx="10">
                  <c:v>9.0999999999999979</c:v>
                </c:pt>
                <c:pt idx="11">
                  <c:v>9.1099999999999977</c:v>
                </c:pt>
                <c:pt idx="12">
                  <c:v>9.1199999999999974</c:v>
                </c:pt>
                <c:pt idx="13">
                  <c:v>9.1299999999999972</c:v>
                </c:pt>
                <c:pt idx="14">
                  <c:v>9.139999999999997</c:v>
                </c:pt>
                <c:pt idx="15">
                  <c:v>9.1499999999999968</c:v>
                </c:pt>
                <c:pt idx="16">
                  <c:v>9.1599999999999966</c:v>
                </c:pt>
                <c:pt idx="17">
                  <c:v>9.1699999999999964</c:v>
                </c:pt>
                <c:pt idx="18">
                  <c:v>9.1799999999999962</c:v>
                </c:pt>
                <c:pt idx="19">
                  <c:v>9.1899999999999959</c:v>
                </c:pt>
                <c:pt idx="20">
                  <c:v>9.1999999999999957</c:v>
                </c:pt>
                <c:pt idx="21">
                  <c:v>9.2099999999999955</c:v>
                </c:pt>
                <c:pt idx="22">
                  <c:v>9.2199999999999953</c:v>
                </c:pt>
                <c:pt idx="23">
                  <c:v>9.2299999999999951</c:v>
                </c:pt>
                <c:pt idx="24">
                  <c:v>9.2399999999999949</c:v>
                </c:pt>
                <c:pt idx="25">
                  <c:v>9.2499999999999947</c:v>
                </c:pt>
                <c:pt idx="26">
                  <c:v>9.2599999999999945</c:v>
                </c:pt>
                <c:pt idx="27">
                  <c:v>9.2699999999999942</c:v>
                </c:pt>
                <c:pt idx="28">
                  <c:v>9.279999999999994</c:v>
                </c:pt>
                <c:pt idx="29">
                  <c:v>9.2899999999999938</c:v>
                </c:pt>
                <c:pt idx="30">
                  <c:v>9.2999999999999936</c:v>
                </c:pt>
                <c:pt idx="31">
                  <c:v>9.3099999999999934</c:v>
                </c:pt>
                <c:pt idx="32">
                  <c:v>9.3199999999999932</c:v>
                </c:pt>
                <c:pt idx="33">
                  <c:v>9.329999999999993</c:v>
                </c:pt>
                <c:pt idx="34">
                  <c:v>9.3399999999999928</c:v>
                </c:pt>
                <c:pt idx="35">
                  <c:v>9.3499999999999925</c:v>
                </c:pt>
                <c:pt idx="36">
                  <c:v>9.3599999999999923</c:v>
                </c:pt>
                <c:pt idx="37">
                  <c:v>9.3699999999999921</c:v>
                </c:pt>
                <c:pt idx="38">
                  <c:v>9.3799999999999919</c:v>
                </c:pt>
                <c:pt idx="39">
                  <c:v>9.3899999999999917</c:v>
                </c:pt>
                <c:pt idx="40">
                  <c:v>9.3999999999999915</c:v>
                </c:pt>
                <c:pt idx="41">
                  <c:v>9.4099999999999913</c:v>
                </c:pt>
                <c:pt idx="42">
                  <c:v>9.419999999999991</c:v>
                </c:pt>
                <c:pt idx="43">
                  <c:v>9.4299999999999908</c:v>
                </c:pt>
                <c:pt idx="44">
                  <c:v>9.4399999999999906</c:v>
                </c:pt>
                <c:pt idx="45">
                  <c:v>9.4499999999999904</c:v>
                </c:pt>
                <c:pt idx="46">
                  <c:v>9.4599999999999902</c:v>
                </c:pt>
                <c:pt idx="47">
                  <c:v>9.46999999999999</c:v>
                </c:pt>
                <c:pt idx="48">
                  <c:v>9.4799999999999898</c:v>
                </c:pt>
                <c:pt idx="49">
                  <c:v>9.4899999999999896</c:v>
                </c:pt>
                <c:pt idx="50">
                  <c:v>9.4999999999999893</c:v>
                </c:pt>
                <c:pt idx="51">
                  <c:v>9.5099999999999891</c:v>
                </c:pt>
                <c:pt idx="52">
                  <c:v>9.5199999999999889</c:v>
                </c:pt>
                <c:pt idx="53">
                  <c:v>9.5299999999999887</c:v>
                </c:pt>
                <c:pt idx="54">
                  <c:v>9.5399999999999885</c:v>
                </c:pt>
                <c:pt idx="55">
                  <c:v>9.5499999999999883</c:v>
                </c:pt>
                <c:pt idx="56">
                  <c:v>9.5599999999999881</c:v>
                </c:pt>
                <c:pt idx="57">
                  <c:v>9.5699999999999878</c:v>
                </c:pt>
                <c:pt idx="58">
                  <c:v>9.5799999999999876</c:v>
                </c:pt>
                <c:pt idx="59">
                  <c:v>9.5899999999999874</c:v>
                </c:pt>
                <c:pt idx="60">
                  <c:v>9.5999999999999872</c:v>
                </c:pt>
                <c:pt idx="61">
                  <c:v>9.609999999999987</c:v>
                </c:pt>
                <c:pt idx="62">
                  <c:v>9.6199999999999868</c:v>
                </c:pt>
                <c:pt idx="63">
                  <c:v>9.6299999999999866</c:v>
                </c:pt>
                <c:pt idx="64">
                  <c:v>9.6399999999999864</c:v>
                </c:pt>
                <c:pt idx="65">
                  <c:v>9.6499999999999861</c:v>
                </c:pt>
                <c:pt idx="66">
                  <c:v>9.6599999999999859</c:v>
                </c:pt>
                <c:pt idx="67">
                  <c:v>9.6699999999999857</c:v>
                </c:pt>
                <c:pt idx="68">
                  <c:v>9.6799999999999855</c:v>
                </c:pt>
                <c:pt idx="69">
                  <c:v>9.6899999999999853</c:v>
                </c:pt>
                <c:pt idx="70">
                  <c:v>9.6999999999999851</c:v>
                </c:pt>
                <c:pt idx="71">
                  <c:v>9.7099999999999849</c:v>
                </c:pt>
                <c:pt idx="72">
                  <c:v>9.7199999999999847</c:v>
                </c:pt>
                <c:pt idx="73">
                  <c:v>9.7299999999999844</c:v>
                </c:pt>
                <c:pt idx="74">
                  <c:v>9.7399999999999842</c:v>
                </c:pt>
                <c:pt idx="75">
                  <c:v>9.749999999999984</c:v>
                </c:pt>
                <c:pt idx="76">
                  <c:v>9.7599999999999838</c:v>
                </c:pt>
                <c:pt idx="77">
                  <c:v>9.7699999999999836</c:v>
                </c:pt>
                <c:pt idx="78">
                  <c:v>9.7799999999999834</c:v>
                </c:pt>
                <c:pt idx="79">
                  <c:v>9.7899999999999832</c:v>
                </c:pt>
                <c:pt idx="80">
                  <c:v>9.7999999999999829</c:v>
                </c:pt>
              </c:numCache>
            </c:numRef>
          </c:val>
          <c:smooth val="0"/>
          <c:extLst>
            <c:ext xmlns:c16="http://schemas.microsoft.com/office/drawing/2014/chart" uri="{C3380CC4-5D6E-409C-BE32-E72D297353CC}">
              <c16:uniqueId val="{00000004-8713-44A2-BB86-2F5635139A0B}"/>
            </c:ext>
          </c:extLst>
        </c:ser>
        <c:ser>
          <c:idx val="5"/>
          <c:order val="5"/>
          <c:tx>
            <c:strRef>
              <c:f>STIPrevInputs!$A$8</c:f>
              <c:strCache>
                <c:ptCount val="1"/>
                <c:pt idx="0">
                  <c:v>Transgender women</c:v>
                </c:pt>
              </c:strCache>
            </c:strRef>
          </c:tx>
          <c:spPr>
            <a:ln w="28575" cap="rnd">
              <a:solidFill>
                <a:schemeClr val="accent6"/>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STIPrevInputs!$B$8:$CD$8</c:f>
              <c:numCache>
                <c:formatCode>0.00</c:formatCode>
                <c:ptCount val="81"/>
                <c:pt idx="0">
                  <c:v>10</c:v>
                </c:pt>
                <c:pt idx="1">
                  <c:v>10.01</c:v>
                </c:pt>
                <c:pt idx="2">
                  <c:v>10.02</c:v>
                </c:pt>
                <c:pt idx="3">
                  <c:v>10.029999999999999</c:v>
                </c:pt>
                <c:pt idx="4">
                  <c:v>10.039999999999999</c:v>
                </c:pt>
                <c:pt idx="5">
                  <c:v>10.049999999999999</c:v>
                </c:pt>
                <c:pt idx="6">
                  <c:v>10.059999999999999</c:v>
                </c:pt>
                <c:pt idx="7">
                  <c:v>10.069999999999999</c:v>
                </c:pt>
                <c:pt idx="8">
                  <c:v>10.079999999999998</c:v>
                </c:pt>
                <c:pt idx="9">
                  <c:v>10.089999999999998</c:v>
                </c:pt>
                <c:pt idx="10">
                  <c:v>10.099999999999998</c:v>
                </c:pt>
                <c:pt idx="11">
                  <c:v>10.109999999999998</c:v>
                </c:pt>
                <c:pt idx="12">
                  <c:v>10.119999999999997</c:v>
                </c:pt>
                <c:pt idx="13">
                  <c:v>10.129999999999997</c:v>
                </c:pt>
                <c:pt idx="14">
                  <c:v>10.139999999999997</c:v>
                </c:pt>
                <c:pt idx="15">
                  <c:v>10.149999999999997</c:v>
                </c:pt>
                <c:pt idx="16">
                  <c:v>10.159999999999997</c:v>
                </c:pt>
                <c:pt idx="17">
                  <c:v>10.169999999999996</c:v>
                </c:pt>
                <c:pt idx="18">
                  <c:v>10.179999999999996</c:v>
                </c:pt>
                <c:pt idx="19">
                  <c:v>10.189999999999996</c:v>
                </c:pt>
                <c:pt idx="20">
                  <c:v>10.199999999999996</c:v>
                </c:pt>
                <c:pt idx="21">
                  <c:v>10.209999999999996</c:v>
                </c:pt>
                <c:pt idx="22">
                  <c:v>10.219999999999995</c:v>
                </c:pt>
                <c:pt idx="23">
                  <c:v>10.229999999999995</c:v>
                </c:pt>
                <c:pt idx="24">
                  <c:v>10.239999999999995</c:v>
                </c:pt>
                <c:pt idx="25">
                  <c:v>10.249999999999995</c:v>
                </c:pt>
                <c:pt idx="26">
                  <c:v>10.259999999999994</c:v>
                </c:pt>
                <c:pt idx="27">
                  <c:v>10.269999999999994</c:v>
                </c:pt>
                <c:pt idx="28">
                  <c:v>10.279999999999994</c:v>
                </c:pt>
                <c:pt idx="29">
                  <c:v>10.289999999999994</c:v>
                </c:pt>
                <c:pt idx="30">
                  <c:v>10.299999999999994</c:v>
                </c:pt>
                <c:pt idx="31">
                  <c:v>10.309999999999993</c:v>
                </c:pt>
                <c:pt idx="32">
                  <c:v>10.319999999999993</c:v>
                </c:pt>
                <c:pt idx="33">
                  <c:v>10.329999999999993</c:v>
                </c:pt>
                <c:pt idx="34">
                  <c:v>10.339999999999993</c:v>
                </c:pt>
                <c:pt idx="35">
                  <c:v>10.349999999999993</c:v>
                </c:pt>
                <c:pt idx="36">
                  <c:v>10.359999999999992</c:v>
                </c:pt>
                <c:pt idx="37">
                  <c:v>10.369999999999992</c:v>
                </c:pt>
                <c:pt idx="38">
                  <c:v>10.379999999999992</c:v>
                </c:pt>
                <c:pt idx="39">
                  <c:v>10.389999999999992</c:v>
                </c:pt>
                <c:pt idx="40">
                  <c:v>10.399999999999991</c:v>
                </c:pt>
                <c:pt idx="41">
                  <c:v>10.409999999999991</c:v>
                </c:pt>
                <c:pt idx="42">
                  <c:v>10.419999999999991</c:v>
                </c:pt>
                <c:pt idx="43">
                  <c:v>10.429999999999991</c:v>
                </c:pt>
                <c:pt idx="44">
                  <c:v>10.439999999999991</c:v>
                </c:pt>
                <c:pt idx="45">
                  <c:v>10.44999999999999</c:v>
                </c:pt>
                <c:pt idx="46">
                  <c:v>10.45999999999999</c:v>
                </c:pt>
                <c:pt idx="47">
                  <c:v>10.46999999999999</c:v>
                </c:pt>
                <c:pt idx="48">
                  <c:v>10.47999999999999</c:v>
                </c:pt>
                <c:pt idx="49">
                  <c:v>10.48999999999999</c:v>
                </c:pt>
                <c:pt idx="50">
                  <c:v>10.499999999999989</c:v>
                </c:pt>
                <c:pt idx="51">
                  <c:v>10.509999999999989</c:v>
                </c:pt>
                <c:pt idx="52">
                  <c:v>10.519999999999989</c:v>
                </c:pt>
                <c:pt idx="53">
                  <c:v>10.529999999999989</c:v>
                </c:pt>
                <c:pt idx="54">
                  <c:v>10.539999999999988</c:v>
                </c:pt>
                <c:pt idx="55">
                  <c:v>10.549999999999988</c:v>
                </c:pt>
                <c:pt idx="56">
                  <c:v>10.559999999999988</c:v>
                </c:pt>
                <c:pt idx="57">
                  <c:v>10.569999999999988</c:v>
                </c:pt>
                <c:pt idx="58">
                  <c:v>10.579999999999988</c:v>
                </c:pt>
                <c:pt idx="59">
                  <c:v>10.589999999999987</c:v>
                </c:pt>
                <c:pt idx="60">
                  <c:v>10.599999999999987</c:v>
                </c:pt>
                <c:pt idx="61">
                  <c:v>10.609999999999987</c:v>
                </c:pt>
                <c:pt idx="62">
                  <c:v>10.619999999999987</c:v>
                </c:pt>
                <c:pt idx="63">
                  <c:v>10.629999999999987</c:v>
                </c:pt>
                <c:pt idx="64">
                  <c:v>10.639999999999986</c:v>
                </c:pt>
                <c:pt idx="65">
                  <c:v>10.649999999999986</c:v>
                </c:pt>
                <c:pt idx="66">
                  <c:v>10.659999999999986</c:v>
                </c:pt>
                <c:pt idx="67">
                  <c:v>10.669999999999986</c:v>
                </c:pt>
                <c:pt idx="68">
                  <c:v>10.679999999999986</c:v>
                </c:pt>
                <c:pt idx="69">
                  <c:v>10.689999999999985</c:v>
                </c:pt>
                <c:pt idx="70">
                  <c:v>10.699999999999985</c:v>
                </c:pt>
                <c:pt idx="71">
                  <c:v>10.709999999999985</c:v>
                </c:pt>
                <c:pt idx="72">
                  <c:v>10.719999999999985</c:v>
                </c:pt>
                <c:pt idx="73">
                  <c:v>10.729999999999984</c:v>
                </c:pt>
                <c:pt idx="74">
                  <c:v>10.739999999999984</c:v>
                </c:pt>
                <c:pt idx="75">
                  <c:v>10.749999999999984</c:v>
                </c:pt>
                <c:pt idx="76">
                  <c:v>10.759999999999984</c:v>
                </c:pt>
                <c:pt idx="77">
                  <c:v>10.769999999999984</c:v>
                </c:pt>
                <c:pt idx="78">
                  <c:v>10.779999999999983</c:v>
                </c:pt>
                <c:pt idx="79">
                  <c:v>10.789999999999983</c:v>
                </c:pt>
                <c:pt idx="80">
                  <c:v>10.799999999999983</c:v>
                </c:pt>
              </c:numCache>
            </c:numRef>
          </c:val>
          <c:smooth val="0"/>
          <c:extLst>
            <c:ext xmlns:c16="http://schemas.microsoft.com/office/drawing/2014/chart" uri="{C3380CC4-5D6E-409C-BE32-E72D297353CC}">
              <c16:uniqueId val="{00000005-8713-44A2-BB86-2F5635139A0B}"/>
            </c:ext>
          </c:extLst>
        </c:ser>
        <c:dLbls>
          <c:showLegendKey val="0"/>
          <c:showVal val="0"/>
          <c:showCatName val="0"/>
          <c:showSerName val="0"/>
          <c:showPercent val="0"/>
          <c:showBubbleSize val="0"/>
        </c:dLbls>
        <c:smooth val="0"/>
        <c:axId val="1561897936"/>
        <c:axId val="1554046528"/>
      </c:lineChart>
      <c:catAx>
        <c:axId val="15618979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046528"/>
        <c:crosses val="autoZero"/>
        <c:auto val="1"/>
        <c:lblAlgn val="ctr"/>
        <c:lblOffset val="100"/>
        <c:tickLblSkip val="10"/>
        <c:noMultiLvlLbl val="0"/>
      </c:catAx>
      <c:valAx>
        <c:axId val="1554046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89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 prevalence, 25-29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STIPrevInputs!$A$10</c:f>
              <c:strCache>
                <c:ptCount val="1"/>
                <c:pt idx="0">
                  <c:v>Never married</c:v>
                </c:pt>
              </c:strCache>
            </c:strRef>
          </c:tx>
          <c:spPr>
            <a:ln w="28575" cap="rnd">
              <a:solidFill>
                <a:schemeClr val="accent1"/>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STIPrevInputs!$B$10:$CD$10</c:f>
              <c:numCache>
                <c:formatCode>0.00</c:formatCode>
                <c:ptCount val="81"/>
                <c:pt idx="0">
                  <c:v>11</c:v>
                </c:pt>
                <c:pt idx="1">
                  <c:v>11.01</c:v>
                </c:pt>
                <c:pt idx="2">
                  <c:v>11.02</c:v>
                </c:pt>
                <c:pt idx="3">
                  <c:v>11.03</c:v>
                </c:pt>
                <c:pt idx="4">
                  <c:v>11.04</c:v>
                </c:pt>
                <c:pt idx="5">
                  <c:v>11.049999999999999</c:v>
                </c:pt>
                <c:pt idx="6">
                  <c:v>11.059999999999999</c:v>
                </c:pt>
                <c:pt idx="7">
                  <c:v>11.069999999999999</c:v>
                </c:pt>
                <c:pt idx="8">
                  <c:v>11.079999999999998</c:v>
                </c:pt>
                <c:pt idx="9">
                  <c:v>11.089999999999998</c:v>
                </c:pt>
                <c:pt idx="10">
                  <c:v>11.099999999999998</c:v>
                </c:pt>
                <c:pt idx="11">
                  <c:v>11.109999999999998</c:v>
                </c:pt>
                <c:pt idx="12">
                  <c:v>11.119999999999997</c:v>
                </c:pt>
                <c:pt idx="13">
                  <c:v>11.129999999999997</c:v>
                </c:pt>
                <c:pt idx="14">
                  <c:v>11.139999999999997</c:v>
                </c:pt>
                <c:pt idx="15">
                  <c:v>11.149999999999997</c:v>
                </c:pt>
                <c:pt idx="16">
                  <c:v>11.159999999999997</c:v>
                </c:pt>
                <c:pt idx="17">
                  <c:v>11.169999999999996</c:v>
                </c:pt>
                <c:pt idx="18">
                  <c:v>11.179999999999996</c:v>
                </c:pt>
                <c:pt idx="19">
                  <c:v>11.189999999999996</c:v>
                </c:pt>
                <c:pt idx="20">
                  <c:v>11.199999999999996</c:v>
                </c:pt>
                <c:pt idx="21">
                  <c:v>11.209999999999996</c:v>
                </c:pt>
                <c:pt idx="22">
                  <c:v>11.219999999999995</c:v>
                </c:pt>
                <c:pt idx="23">
                  <c:v>11.229999999999995</c:v>
                </c:pt>
                <c:pt idx="24">
                  <c:v>11.239999999999995</c:v>
                </c:pt>
                <c:pt idx="25">
                  <c:v>11.249999999999995</c:v>
                </c:pt>
                <c:pt idx="26">
                  <c:v>11.259999999999994</c:v>
                </c:pt>
                <c:pt idx="27">
                  <c:v>11.269999999999994</c:v>
                </c:pt>
                <c:pt idx="28">
                  <c:v>11.279999999999994</c:v>
                </c:pt>
                <c:pt idx="29">
                  <c:v>11.289999999999994</c:v>
                </c:pt>
                <c:pt idx="30">
                  <c:v>11.299999999999994</c:v>
                </c:pt>
                <c:pt idx="31">
                  <c:v>11.309999999999993</c:v>
                </c:pt>
                <c:pt idx="32">
                  <c:v>11.319999999999993</c:v>
                </c:pt>
                <c:pt idx="33">
                  <c:v>11.329999999999993</c:v>
                </c:pt>
                <c:pt idx="34">
                  <c:v>11.339999999999993</c:v>
                </c:pt>
                <c:pt idx="35">
                  <c:v>11.349999999999993</c:v>
                </c:pt>
                <c:pt idx="36">
                  <c:v>11.359999999999992</c:v>
                </c:pt>
                <c:pt idx="37">
                  <c:v>11.369999999999992</c:v>
                </c:pt>
                <c:pt idx="38">
                  <c:v>11.379999999999992</c:v>
                </c:pt>
                <c:pt idx="39">
                  <c:v>11.389999999999992</c:v>
                </c:pt>
                <c:pt idx="40">
                  <c:v>11.399999999999991</c:v>
                </c:pt>
                <c:pt idx="41">
                  <c:v>11.409999999999991</c:v>
                </c:pt>
                <c:pt idx="42">
                  <c:v>11.419999999999991</c:v>
                </c:pt>
                <c:pt idx="43">
                  <c:v>11.429999999999991</c:v>
                </c:pt>
                <c:pt idx="44">
                  <c:v>11.439999999999991</c:v>
                </c:pt>
                <c:pt idx="45">
                  <c:v>11.44999999999999</c:v>
                </c:pt>
                <c:pt idx="46">
                  <c:v>11.45999999999999</c:v>
                </c:pt>
                <c:pt idx="47">
                  <c:v>11.46999999999999</c:v>
                </c:pt>
                <c:pt idx="48">
                  <c:v>11.47999999999999</c:v>
                </c:pt>
                <c:pt idx="49">
                  <c:v>11.48999999999999</c:v>
                </c:pt>
                <c:pt idx="50">
                  <c:v>11.499999999999989</c:v>
                </c:pt>
                <c:pt idx="51">
                  <c:v>11.509999999999989</c:v>
                </c:pt>
                <c:pt idx="52">
                  <c:v>11.519999999999989</c:v>
                </c:pt>
                <c:pt idx="53">
                  <c:v>11.529999999999989</c:v>
                </c:pt>
                <c:pt idx="54">
                  <c:v>11.539999999999988</c:v>
                </c:pt>
                <c:pt idx="55">
                  <c:v>11.549999999999988</c:v>
                </c:pt>
                <c:pt idx="56">
                  <c:v>11.559999999999988</c:v>
                </c:pt>
                <c:pt idx="57">
                  <c:v>11.569999999999988</c:v>
                </c:pt>
                <c:pt idx="58">
                  <c:v>11.579999999999988</c:v>
                </c:pt>
                <c:pt idx="59">
                  <c:v>11.589999999999987</c:v>
                </c:pt>
                <c:pt idx="60">
                  <c:v>11.599999999999987</c:v>
                </c:pt>
                <c:pt idx="61">
                  <c:v>11.609999999999987</c:v>
                </c:pt>
                <c:pt idx="62">
                  <c:v>11.619999999999987</c:v>
                </c:pt>
                <c:pt idx="63">
                  <c:v>11.629999999999987</c:v>
                </c:pt>
                <c:pt idx="64">
                  <c:v>11.639999999999986</c:v>
                </c:pt>
                <c:pt idx="65">
                  <c:v>11.649999999999986</c:v>
                </c:pt>
                <c:pt idx="66">
                  <c:v>11.659999999999986</c:v>
                </c:pt>
                <c:pt idx="67">
                  <c:v>11.669999999999986</c:v>
                </c:pt>
                <c:pt idx="68">
                  <c:v>11.679999999999986</c:v>
                </c:pt>
                <c:pt idx="69">
                  <c:v>11.689999999999985</c:v>
                </c:pt>
                <c:pt idx="70">
                  <c:v>11.699999999999985</c:v>
                </c:pt>
                <c:pt idx="71">
                  <c:v>11.709999999999985</c:v>
                </c:pt>
                <c:pt idx="72">
                  <c:v>11.719999999999985</c:v>
                </c:pt>
                <c:pt idx="73">
                  <c:v>11.729999999999984</c:v>
                </c:pt>
                <c:pt idx="74">
                  <c:v>11.739999999999984</c:v>
                </c:pt>
                <c:pt idx="75">
                  <c:v>11.749999999999984</c:v>
                </c:pt>
                <c:pt idx="76">
                  <c:v>11.759999999999984</c:v>
                </c:pt>
                <c:pt idx="77">
                  <c:v>11.769999999999984</c:v>
                </c:pt>
                <c:pt idx="78">
                  <c:v>11.779999999999983</c:v>
                </c:pt>
                <c:pt idx="79">
                  <c:v>11.789999999999983</c:v>
                </c:pt>
                <c:pt idx="80">
                  <c:v>11.799999999999983</c:v>
                </c:pt>
              </c:numCache>
            </c:numRef>
          </c:val>
          <c:smooth val="0"/>
          <c:extLst>
            <c:ext xmlns:c16="http://schemas.microsoft.com/office/drawing/2014/chart" uri="{C3380CC4-5D6E-409C-BE32-E72D297353CC}">
              <c16:uniqueId val="{00000000-9A3D-4EBB-B7AF-63B1C5115459}"/>
            </c:ext>
          </c:extLst>
        </c:ser>
        <c:ser>
          <c:idx val="1"/>
          <c:order val="1"/>
          <c:tx>
            <c:strRef>
              <c:f>STIPrevInputs!$A$11</c:f>
              <c:strCache>
                <c:ptCount val="1"/>
                <c:pt idx="0">
                  <c:v>Married or cohabiting</c:v>
                </c:pt>
              </c:strCache>
            </c:strRef>
          </c:tx>
          <c:spPr>
            <a:ln w="28575" cap="rnd">
              <a:solidFill>
                <a:schemeClr val="accent2"/>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STIPrevInputs!$B$11:$CD$11</c:f>
              <c:numCache>
                <c:formatCode>0.00</c:formatCode>
                <c:ptCount val="81"/>
                <c:pt idx="0">
                  <c:v>12</c:v>
                </c:pt>
                <c:pt idx="1">
                  <c:v>12.01</c:v>
                </c:pt>
                <c:pt idx="2">
                  <c:v>12.02</c:v>
                </c:pt>
                <c:pt idx="3">
                  <c:v>12.03</c:v>
                </c:pt>
                <c:pt idx="4">
                  <c:v>12.04</c:v>
                </c:pt>
                <c:pt idx="5">
                  <c:v>12.049999999999999</c:v>
                </c:pt>
                <c:pt idx="6">
                  <c:v>12.059999999999999</c:v>
                </c:pt>
                <c:pt idx="7">
                  <c:v>12.069999999999999</c:v>
                </c:pt>
                <c:pt idx="8">
                  <c:v>12.079999999999998</c:v>
                </c:pt>
                <c:pt idx="9">
                  <c:v>12.089999999999998</c:v>
                </c:pt>
                <c:pt idx="10">
                  <c:v>12.099999999999998</c:v>
                </c:pt>
                <c:pt idx="11">
                  <c:v>12.109999999999998</c:v>
                </c:pt>
                <c:pt idx="12">
                  <c:v>12.119999999999997</c:v>
                </c:pt>
                <c:pt idx="13">
                  <c:v>12.129999999999997</c:v>
                </c:pt>
                <c:pt idx="14">
                  <c:v>12.139999999999997</c:v>
                </c:pt>
                <c:pt idx="15">
                  <c:v>12.149999999999997</c:v>
                </c:pt>
                <c:pt idx="16">
                  <c:v>12.159999999999997</c:v>
                </c:pt>
                <c:pt idx="17">
                  <c:v>12.169999999999996</c:v>
                </c:pt>
                <c:pt idx="18">
                  <c:v>12.179999999999996</c:v>
                </c:pt>
                <c:pt idx="19">
                  <c:v>12.189999999999996</c:v>
                </c:pt>
                <c:pt idx="20">
                  <c:v>12.199999999999996</c:v>
                </c:pt>
                <c:pt idx="21">
                  <c:v>12.209999999999996</c:v>
                </c:pt>
                <c:pt idx="22">
                  <c:v>12.219999999999995</c:v>
                </c:pt>
                <c:pt idx="23">
                  <c:v>12.229999999999995</c:v>
                </c:pt>
                <c:pt idx="24">
                  <c:v>12.239999999999995</c:v>
                </c:pt>
                <c:pt idx="25">
                  <c:v>12.249999999999995</c:v>
                </c:pt>
                <c:pt idx="26">
                  <c:v>12.259999999999994</c:v>
                </c:pt>
                <c:pt idx="27">
                  <c:v>12.269999999999994</c:v>
                </c:pt>
                <c:pt idx="28">
                  <c:v>12.279999999999994</c:v>
                </c:pt>
                <c:pt idx="29">
                  <c:v>12.289999999999994</c:v>
                </c:pt>
                <c:pt idx="30">
                  <c:v>12.299999999999994</c:v>
                </c:pt>
                <c:pt idx="31">
                  <c:v>12.309999999999993</c:v>
                </c:pt>
                <c:pt idx="32">
                  <c:v>12.319999999999993</c:v>
                </c:pt>
                <c:pt idx="33">
                  <c:v>12.329999999999993</c:v>
                </c:pt>
                <c:pt idx="34">
                  <c:v>12.339999999999993</c:v>
                </c:pt>
                <c:pt idx="35">
                  <c:v>12.349999999999993</c:v>
                </c:pt>
                <c:pt idx="36">
                  <c:v>12.359999999999992</c:v>
                </c:pt>
                <c:pt idx="37">
                  <c:v>12.369999999999992</c:v>
                </c:pt>
                <c:pt idx="38">
                  <c:v>12.379999999999992</c:v>
                </c:pt>
                <c:pt idx="39">
                  <c:v>12.389999999999992</c:v>
                </c:pt>
                <c:pt idx="40">
                  <c:v>12.399999999999991</c:v>
                </c:pt>
                <c:pt idx="41">
                  <c:v>12.409999999999991</c:v>
                </c:pt>
                <c:pt idx="42">
                  <c:v>12.419999999999991</c:v>
                </c:pt>
                <c:pt idx="43">
                  <c:v>12.429999999999991</c:v>
                </c:pt>
                <c:pt idx="44">
                  <c:v>12.439999999999991</c:v>
                </c:pt>
                <c:pt idx="45">
                  <c:v>12.44999999999999</c:v>
                </c:pt>
                <c:pt idx="46">
                  <c:v>12.45999999999999</c:v>
                </c:pt>
                <c:pt idx="47">
                  <c:v>12.46999999999999</c:v>
                </c:pt>
                <c:pt idx="48">
                  <c:v>12.47999999999999</c:v>
                </c:pt>
                <c:pt idx="49">
                  <c:v>12.48999999999999</c:v>
                </c:pt>
                <c:pt idx="50">
                  <c:v>12.499999999999989</c:v>
                </c:pt>
                <c:pt idx="51">
                  <c:v>12.509999999999989</c:v>
                </c:pt>
                <c:pt idx="52">
                  <c:v>12.519999999999989</c:v>
                </c:pt>
                <c:pt idx="53">
                  <c:v>12.529999999999989</c:v>
                </c:pt>
                <c:pt idx="54">
                  <c:v>12.539999999999988</c:v>
                </c:pt>
                <c:pt idx="55">
                  <c:v>12.549999999999988</c:v>
                </c:pt>
                <c:pt idx="56">
                  <c:v>12.559999999999988</c:v>
                </c:pt>
                <c:pt idx="57">
                  <c:v>12.569999999999988</c:v>
                </c:pt>
                <c:pt idx="58">
                  <c:v>12.579999999999988</c:v>
                </c:pt>
                <c:pt idx="59">
                  <c:v>12.589999999999987</c:v>
                </c:pt>
                <c:pt idx="60">
                  <c:v>12.599999999999987</c:v>
                </c:pt>
                <c:pt idx="61">
                  <c:v>12.609999999999987</c:v>
                </c:pt>
                <c:pt idx="62">
                  <c:v>12.619999999999987</c:v>
                </c:pt>
                <c:pt idx="63">
                  <c:v>12.629999999999987</c:v>
                </c:pt>
                <c:pt idx="64">
                  <c:v>12.639999999999986</c:v>
                </c:pt>
                <c:pt idx="65">
                  <c:v>12.649999999999986</c:v>
                </c:pt>
                <c:pt idx="66">
                  <c:v>12.659999999999986</c:v>
                </c:pt>
                <c:pt idx="67">
                  <c:v>12.669999999999986</c:v>
                </c:pt>
                <c:pt idx="68">
                  <c:v>12.679999999999986</c:v>
                </c:pt>
                <c:pt idx="69">
                  <c:v>12.689999999999985</c:v>
                </c:pt>
                <c:pt idx="70">
                  <c:v>12.699999999999985</c:v>
                </c:pt>
                <c:pt idx="71">
                  <c:v>12.709999999999985</c:v>
                </c:pt>
                <c:pt idx="72">
                  <c:v>12.719999999999985</c:v>
                </c:pt>
                <c:pt idx="73">
                  <c:v>12.729999999999984</c:v>
                </c:pt>
                <c:pt idx="74">
                  <c:v>12.739999999999984</c:v>
                </c:pt>
                <c:pt idx="75">
                  <c:v>12.749999999999984</c:v>
                </c:pt>
                <c:pt idx="76">
                  <c:v>12.759999999999984</c:v>
                </c:pt>
                <c:pt idx="77">
                  <c:v>12.769999999999984</c:v>
                </c:pt>
                <c:pt idx="78">
                  <c:v>12.779999999999983</c:v>
                </c:pt>
                <c:pt idx="79">
                  <c:v>12.789999999999983</c:v>
                </c:pt>
                <c:pt idx="80">
                  <c:v>12.799999999999983</c:v>
                </c:pt>
              </c:numCache>
            </c:numRef>
          </c:val>
          <c:smooth val="0"/>
          <c:extLst>
            <c:ext xmlns:c16="http://schemas.microsoft.com/office/drawing/2014/chart" uri="{C3380CC4-5D6E-409C-BE32-E72D297353CC}">
              <c16:uniqueId val="{00000001-9A3D-4EBB-B7AF-63B1C5115459}"/>
            </c:ext>
          </c:extLst>
        </c:ser>
        <c:ser>
          <c:idx val="2"/>
          <c:order val="2"/>
          <c:tx>
            <c:strRef>
              <c:f>STIPrevInputs!$A$12</c:f>
              <c:strCache>
                <c:ptCount val="1"/>
                <c:pt idx="0">
                  <c:v>Previously married</c:v>
                </c:pt>
              </c:strCache>
            </c:strRef>
          </c:tx>
          <c:spPr>
            <a:ln w="28575" cap="rnd">
              <a:solidFill>
                <a:schemeClr val="accent3"/>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STIPrevInputs!$B$12:$CD$12</c:f>
              <c:numCache>
                <c:formatCode>0.00</c:formatCode>
                <c:ptCount val="81"/>
                <c:pt idx="0">
                  <c:v>13</c:v>
                </c:pt>
                <c:pt idx="1">
                  <c:v>13.01</c:v>
                </c:pt>
                <c:pt idx="2">
                  <c:v>13.02</c:v>
                </c:pt>
                <c:pt idx="3">
                  <c:v>13.03</c:v>
                </c:pt>
                <c:pt idx="4">
                  <c:v>13.04</c:v>
                </c:pt>
                <c:pt idx="5">
                  <c:v>13.049999999999999</c:v>
                </c:pt>
                <c:pt idx="6">
                  <c:v>13.059999999999999</c:v>
                </c:pt>
                <c:pt idx="7">
                  <c:v>13.069999999999999</c:v>
                </c:pt>
                <c:pt idx="8">
                  <c:v>13.079999999999998</c:v>
                </c:pt>
                <c:pt idx="9">
                  <c:v>13.089999999999998</c:v>
                </c:pt>
                <c:pt idx="10">
                  <c:v>13.099999999999998</c:v>
                </c:pt>
                <c:pt idx="11">
                  <c:v>13.109999999999998</c:v>
                </c:pt>
                <c:pt idx="12">
                  <c:v>13.119999999999997</c:v>
                </c:pt>
                <c:pt idx="13">
                  <c:v>13.129999999999997</c:v>
                </c:pt>
                <c:pt idx="14">
                  <c:v>13.139999999999997</c:v>
                </c:pt>
                <c:pt idx="15">
                  <c:v>13.149999999999997</c:v>
                </c:pt>
                <c:pt idx="16">
                  <c:v>13.159999999999997</c:v>
                </c:pt>
                <c:pt idx="17">
                  <c:v>13.169999999999996</c:v>
                </c:pt>
                <c:pt idx="18">
                  <c:v>13.179999999999996</c:v>
                </c:pt>
                <c:pt idx="19">
                  <c:v>13.189999999999996</c:v>
                </c:pt>
                <c:pt idx="20">
                  <c:v>13.199999999999996</c:v>
                </c:pt>
                <c:pt idx="21">
                  <c:v>13.209999999999996</c:v>
                </c:pt>
                <c:pt idx="22">
                  <c:v>13.219999999999995</c:v>
                </c:pt>
                <c:pt idx="23">
                  <c:v>13.229999999999995</c:v>
                </c:pt>
                <c:pt idx="24">
                  <c:v>13.239999999999995</c:v>
                </c:pt>
                <c:pt idx="25">
                  <c:v>13.249999999999995</c:v>
                </c:pt>
                <c:pt idx="26">
                  <c:v>13.259999999999994</c:v>
                </c:pt>
                <c:pt idx="27">
                  <c:v>13.269999999999994</c:v>
                </c:pt>
                <c:pt idx="28">
                  <c:v>13.279999999999994</c:v>
                </c:pt>
                <c:pt idx="29">
                  <c:v>13.289999999999994</c:v>
                </c:pt>
                <c:pt idx="30">
                  <c:v>13.299999999999994</c:v>
                </c:pt>
                <c:pt idx="31">
                  <c:v>13.309999999999993</c:v>
                </c:pt>
                <c:pt idx="32">
                  <c:v>13.319999999999993</c:v>
                </c:pt>
                <c:pt idx="33">
                  <c:v>13.329999999999993</c:v>
                </c:pt>
                <c:pt idx="34">
                  <c:v>13.339999999999993</c:v>
                </c:pt>
                <c:pt idx="35">
                  <c:v>13.349999999999993</c:v>
                </c:pt>
                <c:pt idx="36">
                  <c:v>13.359999999999992</c:v>
                </c:pt>
                <c:pt idx="37">
                  <c:v>13.369999999999992</c:v>
                </c:pt>
                <c:pt idx="38">
                  <c:v>13.379999999999992</c:v>
                </c:pt>
                <c:pt idx="39">
                  <c:v>13.389999999999992</c:v>
                </c:pt>
                <c:pt idx="40">
                  <c:v>13.399999999999991</c:v>
                </c:pt>
                <c:pt idx="41">
                  <c:v>13.409999999999991</c:v>
                </c:pt>
                <c:pt idx="42">
                  <c:v>13.419999999999991</c:v>
                </c:pt>
                <c:pt idx="43">
                  <c:v>13.429999999999991</c:v>
                </c:pt>
                <c:pt idx="44">
                  <c:v>13.439999999999991</c:v>
                </c:pt>
                <c:pt idx="45">
                  <c:v>13.44999999999999</c:v>
                </c:pt>
                <c:pt idx="46">
                  <c:v>13.45999999999999</c:v>
                </c:pt>
                <c:pt idx="47">
                  <c:v>13.46999999999999</c:v>
                </c:pt>
                <c:pt idx="48">
                  <c:v>13.47999999999999</c:v>
                </c:pt>
                <c:pt idx="49">
                  <c:v>13.48999999999999</c:v>
                </c:pt>
                <c:pt idx="50">
                  <c:v>13.499999999999989</c:v>
                </c:pt>
                <c:pt idx="51">
                  <c:v>13.509999999999989</c:v>
                </c:pt>
                <c:pt idx="52">
                  <c:v>13.519999999999989</c:v>
                </c:pt>
                <c:pt idx="53">
                  <c:v>13.529999999999989</c:v>
                </c:pt>
                <c:pt idx="54">
                  <c:v>13.539999999999988</c:v>
                </c:pt>
                <c:pt idx="55">
                  <c:v>13.549999999999988</c:v>
                </c:pt>
                <c:pt idx="56">
                  <c:v>13.559999999999988</c:v>
                </c:pt>
                <c:pt idx="57">
                  <c:v>13.569999999999988</c:v>
                </c:pt>
                <c:pt idx="58">
                  <c:v>13.579999999999988</c:v>
                </c:pt>
                <c:pt idx="59">
                  <c:v>13.589999999999987</c:v>
                </c:pt>
                <c:pt idx="60">
                  <c:v>13.599999999999987</c:v>
                </c:pt>
                <c:pt idx="61">
                  <c:v>13.609999999999987</c:v>
                </c:pt>
                <c:pt idx="62">
                  <c:v>13.619999999999987</c:v>
                </c:pt>
                <c:pt idx="63">
                  <c:v>13.629999999999987</c:v>
                </c:pt>
                <c:pt idx="64">
                  <c:v>13.639999999999986</c:v>
                </c:pt>
                <c:pt idx="65">
                  <c:v>13.649999999999986</c:v>
                </c:pt>
                <c:pt idx="66">
                  <c:v>13.659999999999986</c:v>
                </c:pt>
                <c:pt idx="67">
                  <c:v>13.669999999999986</c:v>
                </c:pt>
                <c:pt idx="68">
                  <c:v>13.679999999999986</c:v>
                </c:pt>
                <c:pt idx="69">
                  <c:v>13.689999999999985</c:v>
                </c:pt>
                <c:pt idx="70">
                  <c:v>13.699999999999985</c:v>
                </c:pt>
                <c:pt idx="71">
                  <c:v>13.709999999999985</c:v>
                </c:pt>
                <c:pt idx="72">
                  <c:v>13.719999999999985</c:v>
                </c:pt>
                <c:pt idx="73">
                  <c:v>13.729999999999984</c:v>
                </c:pt>
                <c:pt idx="74">
                  <c:v>13.739999999999984</c:v>
                </c:pt>
                <c:pt idx="75">
                  <c:v>13.749999999999984</c:v>
                </c:pt>
                <c:pt idx="76">
                  <c:v>13.759999999999984</c:v>
                </c:pt>
                <c:pt idx="77">
                  <c:v>13.769999999999984</c:v>
                </c:pt>
                <c:pt idx="78">
                  <c:v>13.779999999999983</c:v>
                </c:pt>
                <c:pt idx="79">
                  <c:v>13.789999999999983</c:v>
                </c:pt>
                <c:pt idx="80">
                  <c:v>13.799999999999983</c:v>
                </c:pt>
              </c:numCache>
            </c:numRef>
          </c:val>
          <c:smooth val="0"/>
          <c:extLst>
            <c:ext xmlns:c16="http://schemas.microsoft.com/office/drawing/2014/chart" uri="{C3380CC4-5D6E-409C-BE32-E72D297353CC}">
              <c16:uniqueId val="{00000002-9A3D-4EBB-B7AF-63B1C5115459}"/>
            </c:ext>
          </c:extLst>
        </c:ser>
        <c:ser>
          <c:idx val="3"/>
          <c:order val="3"/>
          <c:tx>
            <c:strRef>
              <c:f>STIPrevInputs!$A$13</c:f>
              <c:strCache>
                <c:ptCount val="1"/>
                <c:pt idx="0">
                  <c:v>People who inject drugs</c:v>
                </c:pt>
              </c:strCache>
            </c:strRef>
          </c:tx>
          <c:spPr>
            <a:ln w="28575" cap="rnd">
              <a:solidFill>
                <a:schemeClr val="accent4"/>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STIPrevInputs!$B$13:$CD$13</c:f>
              <c:numCache>
                <c:formatCode>0.00</c:formatCode>
                <c:ptCount val="81"/>
                <c:pt idx="0">
                  <c:v>14</c:v>
                </c:pt>
                <c:pt idx="1">
                  <c:v>14.01</c:v>
                </c:pt>
                <c:pt idx="2">
                  <c:v>14.02</c:v>
                </c:pt>
                <c:pt idx="3">
                  <c:v>14.03</c:v>
                </c:pt>
                <c:pt idx="4">
                  <c:v>14.04</c:v>
                </c:pt>
                <c:pt idx="5">
                  <c:v>14.049999999999999</c:v>
                </c:pt>
                <c:pt idx="6">
                  <c:v>14.059999999999999</c:v>
                </c:pt>
                <c:pt idx="7">
                  <c:v>14.069999999999999</c:v>
                </c:pt>
                <c:pt idx="8">
                  <c:v>14.079999999999998</c:v>
                </c:pt>
                <c:pt idx="9">
                  <c:v>14.089999999999998</c:v>
                </c:pt>
                <c:pt idx="10">
                  <c:v>14.099999999999998</c:v>
                </c:pt>
                <c:pt idx="11">
                  <c:v>14.109999999999998</c:v>
                </c:pt>
                <c:pt idx="12">
                  <c:v>14.119999999999997</c:v>
                </c:pt>
                <c:pt idx="13">
                  <c:v>14.129999999999997</c:v>
                </c:pt>
                <c:pt idx="14">
                  <c:v>14.139999999999997</c:v>
                </c:pt>
                <c:pt idx="15">
                  <c:v>14.149999999999997</c:v>
                </c:pt>
                <c:pt idx="16">
                  <c:v>14.159999999999997</c:v>
                </c:pt>
                <c:pt idx="17">
                  <c:v>14.169999999999996</c:v>
                </c:pt>
                <c:pt idx="18">
                  <c:v>14.179999999999996</c:v>
                </c:pt>
                <c:pt idx="19">
                  <c:v>14.189999999999996</c:v>
                </c:pt>
                <c:pt idx="20">
                  <c:v>14.199999999999996</c:v>
                </c:pt>
                <c:pt idx="21">
                  <c:v>14.209999999999996</c:v>
                </c:pt>
                <c:pt idx="22">
                  <c:v>14.219999999999995</c:v>
                </c:pt>
                <c:pt idx="23">
                  <c:v>14.229999999999995</c:v>
                </c:pt>
                <c:pt idx="24">
                  <c:v>14.239999999999995</c:v>
                </c:pt>
                <c:pt idx="25">
                  <c:v>14.249999999999995</c:v>
                </c:pt>
                <c:pt idx="26">
                  <c:v>14.259999999999994</c:v>
                </c:pt>
                <c:pt idx="27">
                  <c:v>14.269999999999994</c:v>
                </c:pt>
                <c:pt idx="28">
                  <c:v>14.279999999999994</c:v>
                </c:pt>
                <c:pt idx="29">
                  <c:v>14.289999999999994</c:v>
                </c:pt>
                <c:pt idx="30">
                  <c:v>14.299999999999994</c:v>
                </c:pt>
                <c:pt idx="31">
                  <c:v>14.309999999999993</c:v>
                </c:pt>
                <c:pt idx="32">
                  <c:v>14.319999999999993</c:v>
                </c:pt>
                <c:pt idx="33">
                  <c:v>14.329999999999993</c:v>
                </c:pt>
                <c:pt idx="34">
                  <c:v>14.339999999999993</c:v>
                </c:pt>
                <c:pt idx="35">
                  <c:v>14.349999999999993</c:v>
                </c:pt>
                <c:pt idx="36">
                  <c:v>14.359999999999992</c:v>
                </c:pt>
                <c:pt idx="37">
                  <c:v>14.369999999999992</c:v>
                </c:pt>
                <c:pt idx="38">
                  <c:v>14.379999999999992</c:v>
                </c:pt>
                <c:pt idx="39">
                  <c:v>14.389999999999992</c:v>
                </c:pt>
                <c:pt idx="40">
                  <c:v>14.399999999999991</c:v>
                </c:pt>
                <c:pt idx="41">
                  <c:v>14.409999999999991</c:v>
                </c:pt>
                <c:pt idx="42">
                  <c:v>14.419999999999991</c:v>
                </c:pt>
                <c:pt idx="43">
                  <c:v>14.429999999999991</c:v>
                </c:pt>
                <c:pt idx="44">
                  <c:v>14.439999999999991</c:v>
                </c:pt>
                <c:pt idx="45">
                  <c:v>14.44999999999999</c:v>
                </c:pt>
                <c:pt idx="46">
                  <c:v>14.45999999999999</c:v>
                </c:pt>
                <c:pt idx="47">
                  <c:v>14.46999999999999</c:v>
                </c:pt>
                <c:pt idx="48">
                  <c:v>14.47999999999999</c:v>
                </c:pt>
                <c:pt idx="49">
                  <c:v>14.48999999999999</c:v>
                </c:pt>
                <c:pt idx="50">
                  <c:v>14.499999999999989</c:v>
                </c:pt>
                <c:pt idx="51">
                  <c:v>14.509999999999989</c:v>
                </c:pt>
                <c:pt idx="52">
                  <c:v>14.519999999999989</c:v>
                </c:pt>
                <c:pt idx="53">
                  <c:v>14.529999999999989</c:v>
                </c:pt>
                <c:pt idx="54">
                  <c:v>14.539999999999988</c:v>
                </c:pt>
                <c:pt idx="55">
                  <c:v>14.549999999999988</c:v>
                </c:pt>
                <c:pt idx="56">
                  <c:v>14.559999999999988</c:v>
                </c:pt>
                <c:pt idx="57">
                  <c:v>14.569999999999988</c:v>
                </c:pt>
                <c:pt idx="58">
                  <c:v>14.579999999999988</c:v>
                </c:pt>
                <c:pt idx="59">
                  <c:v>14.589999999999987</c:v>
                </c:pt>
                <c:pt idx="60">
                  <c:v>14.599999999999987</c:v>
                </c:pt>
                <c:pt idx="61">
                  <c:v>14.609999999999987</c:v>
                </c:pt>
                <c:pt idx="62">
                  <c:v>14.619999999999987</c:v>
                </c:pt>
                <c:pt idx="63">
                  <c:v>14.629999999999987</c:v>
                </c:pt>
                <c:pt idx="64">
                  <c:v>14.639999999999986</c:v>
                </c:pt>
                <c:pt idx="65">
                  <c:v>14.649999999999986</c:v>
                </c:pt>
                <c:pt idx="66">
                  <c:v>14.659999999999986</c:v>
                </c:pt>
                <c:pt idx="67">
                  <c:v>14.669999999999986</c:v>
                </c:pt>
                <c:pt idx="68">
                  <c:v>14.679999999999986</c:v>
                </c:pt>
                <c:pt idx="69">
                  <c:v>14.689999999999985</c:v>
                </c:pt>
                <c:pt idx="70">
                  <c:v>14.699999999999985</c:v>
                </c:pt>
                <c:pt idx="71">
                  <c:v>14.709999999999985</c:v>
                </c:pt>
                <c:pt idx="72">
                  <c:v>14.719999999999985</c:v>
                </c:pt>
                <c:pt idx="73">
                  <c:v>14.729999999999984</c:v>
                </c:pt>
                <c:pt idx="74">
                  <c:v>14.739999999999984</c:v>
                </c:pt>
                <c:pt idx="75">
                  <c:v>14.749999999999984</c:v>
                </c:pt>
                <c:pt idx="76">
                  <c:v>14.759999999999984</c:v>
                </c:pt>
                <c:pt idx="77">
                  <c:v>14.769999999999984</c:v>
                </c:pt>
                <c:pt idx="78">
                  <c:v>14.779999999999983</c:v>
                </c:pt>
                <c:pt idx="79">
                  <c:v>14.789999999999983</c:v>
                </c:pt>
                <c:pt idx="80">
                  <c:v>14.799999999999983</c:v>
                </c:pt>
              </c:numCache>
            </c:numRef>
          </c:val>
          <c:smooth val="0"/>
          <c:extLst>
            <c:ext xmlns:c16="http://schemas.microsoft.com/office/drawing/2014/chart" uri="{C3380CC4-5D6E-409C-BE32-E72D297353CC}">
              <c16:uniqueId val="{00000003-9A3D-4EBB-B7AF-63B1C5115459}"/>
            </c:ext>
          </c:extLst>
        </c:ser>
        <c:ser>
          <c:idx val="4"/>
          <c:order val="4"/>
          <c:tx>
            <c:strRef>
              <c:f>STIPrevInputs!$A$14</c:f>
              <c:strCache>
                <c:ptCount val="1"/>
                <c:pt idx="0">
                  <c:v>Clients of female sex workers</c:v>
                </c:pt>
              </c:strCache>
            </c:strRef>
          </c:tx>
          <c:spPr>
            <a:ln w="28575" cap="rnd">
              <a:solidFill>
                <a:schemeClr val="accent5"/>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STIPrevInputs!$B$14:$CD$14</c:f>
              <c:numCache>
                <c:formatCode>0.00</c:formatCode>
                <c:ptCount val="81"/>
                <c:pt idx="0">
                  <c:v>15</c:v>
                </c:pt>
                <c:pt idx="1">
                  <c:v>15.01</c:v>
                </c:pt>
                <c:pt idx="2">
                  <c:v>15.02</c:v>
                </c:pt>
                <c:pt idx="3">
                  <c:v>15.03</c:v>
                </c:pt>
                <c:pt idx="4">
                  <c:v>15.04</c:v>
                </c:pt>
                <c:pt idx="5">
                  <c:v>15.049999999999999</c:v>
                </c:pt>
                <c:pt idx="6">
                  <c:v>15.059999999999999</c:v>
                </c:pt>
                <c:pt idx="7">
                  <c:v>15.069999999999999</c:v>
                </c:pt>
                <c:pt idx="8">
                  <c:v>15.079999999999998</c:v>
                </c:pt>
                <c:pt idx="9">
                  <c:v>15.089999999999998</c:v>
                </c:pt>
                <c:pt idx="10">
                  <c:v>15.099999999999998</c:v>
                </c:pt>
                <c:pt idx="11">
                  <c:v>15.109999999999998</c:v>
                </c:pt>
                <c:pt idx="12">
                  <c:v>15.119999999999997</c:v>
                </c:pt>
                <c:pt idx="13">
                  <c:v>15.129999999999997</c:v>
                </c:pt>
                <c:pt idx="14">
                  <c:v>15.139999999999997</c:v>
                </c:pt>
                <c:pt idx="15">
                  <c:v>15.149999999999997</c:v>
                </c:pt>
                <c:pt idx="16">
                  <c:v>15.159999999999997</c:v>
                </c:pt>
                <c:pt idx="17">
                  <c:v>15.169999999999996</c:v>
                </c:pt>
                <c:pt idx="18">
                  <c:v>15.179999999999996</c:v>
                </c:pt>
                <c:pt idx="19">
                  <c:v>15.189999999999996</c:v>
                </c:pt>
                <c:pt idx="20">
                  <c:v>15.199999999999996</c:v>
                </c:pt>
                <c:pt idx="21">
                  <c:v>15.209999999999996</c:v>
                </c:pt>
                <c:pt idx="22">
                  <c:v>15.219999999999995</c:v>
                </c:pt>
                <c:pt idx="23">
                  <c:v>15.229999999999995</c:v>
                </c:pt>
                <c:pt idx="24">
                  <c:v>15.239999999999995</c:v>
                </c:pt>
                <c:pt idx="25">
                  <c:v>15.249999999999995</c:v>
                </c:pt>
                <c:pt idx="26">
                  <c:v>15.259999999999994</c:v>
                </c:pt>
                <c:pt idx="27">
                  <c:v>15.269999999999994</c:v>
                </c:pt>
                <c:pt idx="28">
                  <c:v>15.279999999999994</c:v>
                </c:pt>
                <c:pt idx="29">
                  <c:v>15.289999999999994</c:v>
                </c:pt>
                <c:pt idx="30">
                  <c:v>15.299999999999994</c:v>
                </c:pt>
                <c:pt idx="31">
                  <c:v>15.309999999999993</c:v>
                </c:pt>
                <c:pt idx="32">
                  <c:v>15.319999999999993</c:v>
                </c:pt>
                <c:pt idx="33">
                  <c:v>15.329999999999993</c:v>
                </c:pt>
                <c:pt idx="34">
                  <c:v>15.339999999999993</c:v>
                </c:pt>
                <c:pt idx="35">
                  <c:v>15.349999999999993</c:v>
                </c:pt>
                <c:pt idx="36">
                  <c:v>15.359999999999992</c:v>
                </c:pt>
                <c:pt idx="37">
                  <c:v>15.369999999999992</c:v>
                </c:pt>
                <c:pt idx="38">
                  <c:v>15.379999999999992</c:v>
                </c:pt>
                <c:pt idx="39">
                  <c:v>15.389999999999992</c:v>
                </c:pt>
                <c:pt idx="40">
                  <c:v>15.399999999999991</c:v>
                </c:pt>
                <c:pt idx="41">
                  <c:v>15.409999999999991</c:v>
                </c:pt>
                <c:pt idx="42">
                  <c:v>15.419999999999991</c:v>
                </c:pt>
                <c:pt idx="43">
                  <c:v>15.429999999999991</c:v>
                </c:pt>
                <c:pt idx="44">
                  <c:v>15.439999999999991</c:v>
                </c:pt>
                <c:pt idx="45">
                  <c:v>15.44999999999999</c:v>
                </c:pt>
                <c:pt idx="46">
                  <c:v>15.45999999999999</c:v>
                </c:pt>
                <c:pt idx="47">
                  <c:v>15.46999999999999</c:v>
                </c:pt>
                <c:pt idx="48">
                  <c:v>15.47999999999999</c:v>
                </c:pt>
                <c:pt idx="49">
                  <c:v>15.48999999999999</c:v>
                </c:pt>
                <c:pt idx="50">
                  <c:v>15.499999999999989</c:v>
                </c:pt>
                <c:pt idx="51">
                  <c:v>15.509999999999989</c:v>
                </c:pt>
                <c:pt idx="52">
                  <c:v>15.519999999999989</c:v>
                </c:pt>
                <c:pt idx="53">
                  <c:v>15.529999999999989</c:v>
                </c:pt>
                <c:pt idx="54">
                  <c:v>15.539999999999988</c:v>
                </c:pt>
                <c:pt idx="55">
                  <c:v>15.549999999999988</c:v>
                </c:pt>
                <c:pt idx="56">
                  <c:v>15.559999999999988</c:v>
                </c:pt>
                <c:pt idx="57">
                  <c:v>15.569999999999988</c:v>
                </c:pt>
                <c:pt idx="58">
                  <c:v>15.579999999999988</c:v>
                </c:pt>
                <c:pt idx="59">
                  <c:v>15.589999999999987</c:v>
                </c:pt>
                <c:pt idx="60">
                  <c:v>15.599999999999987</c:v>
                </c:pt>
                <c:pt idx="61">
                  <c:v>15.609999999999987</c:v>
                </c:pt>
                <c:pt idx="62">
                  <c:v>15.619999999999987</c:v>
                </c:pt>
                <c:pt idx="63">
                  <c:v>15.629999999999987</c:v>
                </c:pt>
                <c:pt idx="64">
                  <c:v>15.639999999999986</c:v>
                </c:pt>
                <c:pt idx="65">
                  <c:v>15.649999999999986</c:v>
                </c:pt>
                <c:pt idx="66">
                  <c:v>15.659999999999986</c:v>
                </c:pt>
                <c:pt idx="67">
                  <c:v>15.669999999999986</c:v>
                </c:pt>
                <c:pt idx="68">
                  <c:v>15.679999999999986</c:v>
                </c:pt>
                <c:pt idx="69">
                  <c:v>15.689999999999985</c:v>
                </c:pt>
                <c:pt idx="70">
                  <c:v>15.699999999999985</c:v>
                </c:pt>
                <c:pt idx="71">
                  <c:v>15.709999999999985</c:v>
                </c:pt>
                <c:pt idx="72">
                  <c:v>15.719999999999985</c:v>
                </c:pt>
                <c:pt idx="73">
                  <c:v>15.729999999999984</c:v>
                </c:pt>
                <c:pt idx="74">
                  <c:v>15.739999999999984</c:v>
                </c:pt>
                <c:pt idx="75">
                  <c:v>15.749999999999984</c:v>
                </c:pt>
                <c:pt idx="76">
                  <c:v>15.759999999999984</c:v>
                </c:pt>
                <c:pt idx="77">
                  <c:v>15.769999999999984</c:v>
                </c:pt>
                <c:pt idx="78">
                  <c:v>15.779999999999983</c:v>
                </c:pt>
                <c:pt idx="79">
                  <c:v>15.789999999999983</c:v>
                </c:pt>
                <c:pt idx="80">
                  <c:v>15.799999999999983</c:v>
                </c:pt>
              </c:numCache>
            </c:numRef>
          </c:val>
          <c:smooth val="0"/>
          <c:extLst>
            <c:ext xmlns:c16="http://schemas.microsoft.com/office/drawing/2014/chart" uri="{C3380CC4-5D6E-409C-BE32-E72D297353CC}">
              <c16:uniqueId val="{00000004-9A3D-4EBB-B7AF-63B1C5115459}"/>
            </c:ext>
          </c:extLst>
        </c:ser>
        <c:ser>
          <c:idx val="5"/>
          <c:order val="5"/>
          <c:tx>
            <c:strRef>
              <c:f>STIPrevInputs!$A$15</c:f>
              <c:strCache>
                <c:ptCount val="1"/>
                <c:pt idx="0">
                  <c:v>Men who have sex with men</c:v>
                </c:pt>
              </c:strCache>
            </c:strRef>
          </c:tx>
          <c:spPr>
            <a:ln w="28575" cap="rnd">
              <a:solidFill>
                <a:schemeClr val="accent6"/>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STIPrevInputs!$B$15:$CD$15</c:f>
              <c:numCache>
                <c:formatCode>0.00</c:formatCode>
                <c:ptCount val="81"/>
                <c:pt idx="0">
                  <c:v>16</c:v>
                </c:pt>
                <c:pt idx="1">
                  <c:v>16.010000000000002</c:v>
                </c:pt>
                <c:pt idx="2">
                  <c:v>16.020000000000003</c:v>
                </c:pt>
                <c:pt idx="3">
                  <c:v>16.030000000000005</c:v>
                </c:pt>
                <c:pt idx="4">
                  <c:v>16.040000000000006</c:v>
                </c:pt>
                <c:pt idx="5">
                  <c:v>16.050000000000008</c:v>
                </c:pt>
                <c:pt idx="6">
                  <c:v>16.060000000000009</c:v>
                </c:pt>
                <c:pt idx="7">
                  <c:v>16.070000000000011</c:v>
                </c:pt>
                <c:pt idx="8">
                  <c:v>16.080000000000013</c:v>
                </c:pt>
                <c:pt idx="9">
                  <c:v>16.090000000000014</c:v>
                </c:pt>
                <c:pt idx="10">
                  <c:v>16.100000000000016</c:v>
                </c:pt>
                <c:pt idx="11">
                  <c:v>16.110000000000017</c:v>
                </c:pt>
                <c:pt idx="12">
                  <c:v>16.120000000000019</c:v>
                </c:pt>
                <c:pt idx="13">
                  <c:v>16.13000000000002</c:v>
                </c:pt>
                <c:pt idx="14">
                  <c:v>16.140000000000022</c:v>
                </c:pt>
                <c:pt idx="15">
                  <c:v>16.150000000000023</c:v>
                </c:pt>
                <c:pt idx="16">
                  <c:v>16.160000000000025</c:v>
                </c:pt>
                <c:pt idx="17">
                  <c:v>16.170000000000027</c:v>
                </c:pt>
                <c:pt idx="18">
                  <c:v>16.180000000000028</c:v>
                </c:pt>
                <c:pt idx="19">
                  <c:v>16.19000000000003</c:v>
                </c:pt>
                <c:pt idx="20">
                  <c:v>16.200000000000031</c:v>
                </c:pt>
                <c:pt idx="21">
                  <c:v>16.210000000000033</c:v>
                </c:pt>
                <c:pt idx="22">
                  <c:v>16.220000000000034</c:v>
                </c:pt>
                <c:pt idx="23">
                  <c:v>16.230000000000036</c:v>
                </c:pt>
                <c:pt idx="24">
                  <c:v>16.240000000000038</c:v>
                </c:pt>
                <c:pt idx="25">
                  <c:v>16.250000000000039</c:v>
                </c:pt>
                <c:pt idx="26">
                  <c:v>16.260000000000041</c:v>
                </c:pt>
                <c:pt idx="27">
                  <c:v>16.270000000000042</c:v>
                </c:pt>
                <c:pt idx="28">
                  <c:v>16.280000000000044</c:v>
                </c:pt>
                <c:pt idx="29">
                  <c:v>16.290000000000045</c:v>
                </c:pt>
                <c:pt idx="30">
                  <c:v>16.300000000000047</c:v>
                </c:pt>
                <c:pt idx="31">
                  <c:v>16.310000000000048</c:v>
                </c:pt>
                <c:pt idx="32">
                  <c:v>16.32000000000005</c:v>
                </c:pt>
                <c:pt idx="33">
                  <c:v>16.330000000000052</c:v>
                </c:pt>
                <c:pt idx="34">
                  <c:v>16.340000000000053</c:v>
                </c:pt>
                <c:pt idx="35">
                  <c:v>16.350000000000055</c:v>
                </c:pt>
                <c:pt idx="36">
                  <c:v>16.360000000000056</c:v>
                </c:pt>
                <c:pt idx="37">
                  <c:v>16.370000000000058</c:v>
                </c:pt>
                <c:pt idx="38">
                  <c:v>16.380000000000059</c:v>
                </c:pt>
                <c:pt idx="39">
                  <c:v>16.390000000000061</c:v>
                </c:pt>
                <c:pt idx="40">
                  <c:v>16.400000000000063</c:v>
                </c:pt>
                <c:pt idx="41">
                  <c:v>16.410000000000064</c:v>
                </c:pt>
                <c:pt idx="42">
                  <c:v>16.420000000000066</c:v>
                </c:pt>
                <c:pt idx="43">
                  <c:v>16.430000000000067</c:v>
                </c:pt>
                <c:pt idx="44">
                  <c:v>16.440000000000069</c:v>
                </c:pt>
                <c:pt idx="45">
                  <c:v>16.45000000000007</c:v>
                </c:pt>
                <c:pt idx="46">
                  <c:v>16.460000000000072</c:v>
                </c:pt>
                <c:pt idx="47">
                  <c:v>16.470000000000073</c:v>
                </c:pt>
                <c:pt idx="48">
                  <c:v>16.480000000000075</c:v>
                </c:pt>
                <c:pt idx="49">
                  <c:v>16.490000000000077</c:v>
                </c:pt>
                <c:pt idx="50">
                  <c:v>16.500000000000078</c:v>
                </c:pt>
                <c:pt idx="51">
                  <c:v>16.51000000000008</c:v>
                </c:pt>
                <c:pt idx="52">
                  <c:v>16.520000000000081</c:v>
                </c:pt>
                <c:pt idx="53">
                  <c:v>16.530000000000083</c:v>
                </c:pt>
                <c:pt idx="54">
                  <c:v>16.540000000000084</c:v>
                </c:pt>
                <c:pt idx="55">
                  <c:v>16.550000000000086</c:v>
                </c:pt>
                <c:pt idx="56">
                  <c:v>16.560000000000088</c:v>
                </c:pt>
                <c:pt idx="57">
                  <c:v>16.570000000000089</c:v>
                </c:pt>
                <c:pt idx="58">
                  <c:v>16.580000000000091</c:v>
                </c:pt>
                <c:pt idx="59">
                  <c:v>16.590000000000092</c:v>
                </c:pt>
                <c:pt idx="60">
                  <c:v>16.600000000000094</c:v>
                </c:pt>
                <c:pt idx="61">
                  <c:v>16.610000000000095</c:v>
                </c:pt>
                <c:pt idx="62">
                  <c:v>16.620000000000097</c:v>
                </c:pt>
                <c:pt idx="63">
                  <c:v>16.630000000000098</c:v>
                </c:pt>
                <c:pt idx="64">
                  <c:v>16.6400000000001</c:v>
                </c:pt>
                <c:pt idx="65">
                  <c:v>16.650000000000102</c:v>
                </c:pt>
                <c:pt idx="66">
                  <c:v>16.660000000000103</c:v>
                </c:pt>
                <c:pt idx="67">
                  <c:v>16.670000000000105</c:v>
                </c:pt>
                <c:pt idx="68">
                  <c:v>16.680000000000106</c:v>
                </c:pt>
                <c:pt idx="69">
                  <c:v>16.690000000000108</c:v>
                </c:pt>
                <c:pt idx="70">
                  <c:v>16.700000000000109</c:v>
                </c:pt>
                <c:pt idx="71">
                  <c:v>16.710000000000111</c:v>
                </c:pt>
                <c:pt idx="72">
                  <c:v>16.720000000000113</c:v>
                </c:pt>
                <c:pt idx="73">
                  <c:v>16.730000000000114</c:v>
                </c:pt>
                <c:pt idx="74">
                  <c:v>16.740000000000116</c:v>
                </c:pt>
                <c:pt idx="75">
                  <c:v>16.750000000000117</c:v>
                </c:pt>
                <c:pt idx="76">
                  <c:v>16.760000000000119</c:v>
                </c:pt>
                <c:pt idx="77">
                  <c:v>16.77000000000012</c:v>
                </c:pt>
                <c:pt idx="78">
                  <c:v>16.780000000000122</c:v>
                </c:pt>
                <c:pt idx="79">
                  <c:v>16.790000000000123</c:v>
                </c:pt>
                <c:pt idx="80">
                  <c:v>16.800000000000125</c:v>
                </c:pt>
              </c:numCache>
            </c:numRef>
          </c:val>
          <c:smooth val="0"/>
          <c:extLst>
            <c:ext xmlns:c16="http://schemas.microsoft.com/office/drawing/2014/chart" uri="{C3380CC4-5D6E-409C-BE32-E72D297353CC}">
              <c16:uniqueId val="{00000005-9A3D-4EBB-B7AF-63B1C5115459}"/>
            </c:ext>
          </c:extLst>
        </c:ser>
        <c:dLbls>
          <c:showLegendKey val="0"/>
          <c:showVal val="0"/>
          <c:showCatName val="0"/>
          <c:showSerName val="0"/>
          <c:showPercent val="0"/>
          <c:showBubbleSize val="0"/>
        </c:dLbls>
        <c:smooth val="0"/>
        <c:axId val="1561897936"/>
        <c:axId val="1554046528"/>
      </c:lineChart>
      <c:catAx>
        <c:axId val="15618979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046528"/>
        <c:crosses val="autoZero"/>
        <c:auto val="1"/>
        <c:lblAlgn val="ctr"/>
        <c:lblOffset val="100"/>
        <c:tickLblSkip val="10"/>
        <c:noMultiLvlLbl val="0"/>
      </c:catAx>
      <c:valAx>
        <c:axId val="1554046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89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FittingInputs!$E$51</c:f>
              <c:strCache>
                <c:ptCount val="1"/>
                <c:pt idx="0">
                  <c:v>Lifetime exposure to non-cohabiting partners, women</c:v>
                </c:pt>
              </c:strCache>
            </c:strRef>
          </c:tx>
          <c:spPr>
            <a:solidFill>
              <a:schemeClr val="accent1"/>
            </a:solidFill>
            <a:ln>
              <a:solidFill>
                <a:schemeClr val="tx1"/>
              </a:solidFill>
            </a:ln>
            <a:effectLst/>
          </c:spPr>
          <c:invertIfNegative val="0"/>
          <c:cat>
            <c:numRef>
              <c:f>FittingInputs!$S$3:$S$35</c:f>
              <c:numCache>
                <c:formatCode>0.0000</c:formatCode>
                <c:ptCount val="33"/>
                <c:pt idx="0">
                  <c:v>15.61631422474944</c:v>
                </c:pt>
                <c:pt idx="1">
                  <c:v>17.447178006877582</c:v>
                </c:pt>
                <c:pt idx="2">
                  <c:v>19.278041789005727</c:v>
                </c:pt>
                <c:pt idx="3">
                  <c:v>21.108905571133867</c:v>
                </c:pt>
                <c:pt idx="4">
                  <c:v>22.939769353262012</c:v>
                </c:pt>
                <c:pt idx="5">
                  <c:v>24.770633135390156</c:v>
                </c:pt>
                <c:pt idx="6">
                  <c:v>26.601496917518297</c:v>
                </c:pt>
                <c:pt idx="7">
                  <c:v>28.432360699646441</c:v>
                </c:pt>
                <c:pt idx="8">
                  <c:v>30.263224481774586</c:v>
                </c:pt>
                <c:pt idx="9">
                  <c:v>32.094088263902727</c:v>
                </c:pt>
                <c:pt idx="10">
                  <c:v>33.924952046030867</c:v>
                </c:pt>
                <c:pt idx="11">
                  <c:v>35.755815828159015</c:v>
                </c:pt>
                <c:pt idx="12">
                  <c:v>37.586679610287163</c:v>
                </c:pt>
                <c:pt idx="13">
                  <c:v>39.417543392415297</c:v>
                </c:pt>
                <c:pt idx="14">
                  <c:v>41.248407174543445</c:v>
                </c:pt>
                <c:pt idx="15">
                  <c:v>43.079270956671593</c:v>
                </c:pt>
                <c:pt idx="16">
                  <c:v>44.910134738799727</c:v>
                </c:pt>
                <c:pt idx="17">
                  <c:v>46.740998520927874</c:v>
                </c:pt>
                <c:pt idx="18">
                  <c:v>48.571862303056015</c:v>
                </c:pt>
                <c:pt idx="19">
                  <c:v>50.402726085184156</c:v>
                </c:pt>
                <c:pt idx="20">
                  <c:v>52.233589867312304</c:v>
                </c:pt>
                <c:pt idx="21">
                  <c:v>54.064453649440445</c:v>
                </c:pt>
                <c:pt idx="22">
                  <c:v>55.895317431568586</c:v>
                </c:pt>
                <c:pt idx="23">
                  <c:v>57.726181213696734</c:v>
                </c:pt>
                <c:pt idx="24">
                  <c:v>59.557044995824874</c:v>
                </c:pt>
                <c:pt idx="25">
                  <c:v>61.387908777953015</c:v>
                </c:pt>
                <c:pt idx="26">
                  <c:v>63.218772560081163</c:v>
                </c:pt>
                <c:pt idx="27">
                  <c:v>65.049636342209311</c:v>
                </c:pt>
                <c:pt idx="28">
                  <c:v>66.880500124337445</c:v>
                </c:pt>
                <c:pt idx="29">
                  <c:v>68.711363906465593</c:v>
                </c:pt>
                <c:pt idx="30">
                  <c:v>70.542227688593726</c:v>
                </c:pt>
                <c:pt idx="31">
                  <c:v>72.373091470721874</c:v>
                </c:pt>
                <c:pt idx="32">
                  <c:v>74.203955252850022</c:v>
                </c:pt>
              </c:numCache>
            </c:numRef>
          </c:cat>
          <c:val>
            <c:numRef>
              <c:f>FittingInputs!$R$3:$R$35</c:f>
              <c:numCache>
                <c:formatCode>0.0000</c:formatCode>
                <c:ptCount val="33"/>
                <c:pt idx="0">
                  <c:v>1.5969506009272612E-2</c:v>
                </c:pt>
                <c:pt idx="1">
                  <c:v>2.1302083070197007E-2</c:v>
                </c:pt>
                <c:pt idx="2">
                  <c:v>2.6820958007210398E-2</c:v>
                </c:pt>
                <c:pt idx="3">
                  <c:v>3.2208592021311433E-2</c:v>
                </c:pt>
                <c:pt idx="4">
                  <c:v>3.7180698000163256E-2</c:v>
                </c:pt>
                <c:pt idx="5">
                  <c:v>4.1508356683511466E-2</c:v>
                </c:pt>
                <c:pt idx="6">
                  <c:v>4.5028873208444675E-2</c:v>
                </c:pt>
                <c:pt idx="7">
                  <c:v>4.7647355315153822E-2</c:v>
                </c:pt>
                <c:pt idx="8">
                  <c:v>4.933153857770084E-2</c:v>
                </c:pt>
                <c:pt idx="9">
                  <c:v>5.0102356671797466E-2</c:v>
                </c:pt>
                <c:pt idx="10">
                  <c:v>5.0022407510412426E-2</c:v>
                </c:pt>
                <c:pt idx="11">
                  <c:v>4.9183982713057184E-2</c:v>
                </c:pt>
                <c:pt idx="12">
                  <c:v>4.7697828216845872E-2</c:v>
                </c:pt>
                <c:pt idx="13">
                  <c:v>4.5683356684471321E-2</c:v>
                </c:pt>
                <c:pt idx="14">
                  <c:v>4.3260669678359953E-2</c:v>
                </c:pt>
                <c:pt idx="15">
                  <c:v>4.054447714377396E-2</c:v>
                </c:pt>
                <c:pt idx="16">
                  <c:v>3.7639817136455922E-2</c:v>
                </c:pt>
                <c:pt idx="17">
                  <c:v>3.4639366401762683E-2</c:v>
                </c:pt>
                <c:pt idx="18">
                  <c:v>3.1622076439367763E-2</c:v>
                </c:pt>
                <c:pt idx="19">
                  <c:v>2.8652854614249268E-2</c:v>
                </c:pt>
                <c:pt idx="20">
                  <c:v>2.5783022216950724E-2</c:v>
                </c:pt>
                <c:pt idx="21">
                  <c:v>2.3051310231766098E-2</c:v>
                </c:pt>
                <c:pt idx="22">
                  <c:v>2.0485190675079923E-2</c:v>
                </c:pt>
                <c:pt idx="23">
                  <c:v>1.8102380836887755E-2</c:v>
                </c:pt>
                <c:pt idx="24">
                  <c:v>1.5912395708058913E-2</c:v>
                </c:pt>
                <c:pt idx="25">
                  <c:v>1.3918057979932508E-2</c:v>
                </c:pt>
                <c:pt idx="26">
                  <c:v>1.2116904098418813E-2</c:v>
                </c:pt>
                <c:pt idx="27">
                  <c:v>1.0502448592749847E-2</c:v>
                </c:pt>
                <c:pt idx="28">
                  <c:v>9.0652874625837265E-3</c:v>
                </c:pt>
                <c:pt idx="29">
                  <c:v>7.7940352958945081E-3</c:v>
                </c:pt>
                <c:pt idx="30">
                  <c:v>6.6761006619576735E-3</c:v>
                </c:pt>
                <c:pt idx="31">
                  <c:v>5.6983108859978149E-3</c:v>
                </c:pt>
                <c:pt idx="32">
                  <c:v>4.8474012502023323E-3</c:v>
                </c:pt>
              </c:numCache>
            </c:numRef>
          </c:val>
          <c:extLst>
            <c:ext xmlns:c16="http://schemas.microsoft.com/office/drawing/2014/chart" uri="{C3380CC4-5D6E-409C-BE32-E72D297353CC}">
              <c16:uniqueId val="{00000002-9E90-490C-8D4A-A97C4A6463B0}"/>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21</xdr:row>
      <xdr:rowOff>0</xdr:rowOff>
    </xdr:from>
    <xdr:to>
      <xdr:col>21</xdr:col>
      <xdr:colOff>0</xdr:colOff>
      <xdr:row>36</xdr:row>
      <xdr:rowOff>0</xdr:rowOff>
    </xdr:to>
    <xdr:graphicFrame macro="">
      <xdr:nvGraphicFramePr>
        <xdr:cNvPr id="2" name="Chart 1">
          <a:extLst>
            <a:ext uri="{FF2B5EF4-FFF2-40B4-BE49-F238E27FC236}">
              <a16:creationId xmlns:a16="http://schemas.microsoft.com/office/drawing/2014/main" id="{73A27984-350F-4254-A533-355311D1CC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38</xdr:row>
      <xdr:rowOff>0</xdr:rowOff>
    </xdr:from>
    <xdr:to>
      <xdr:col>21</xdr:col>
      <xdr:colOff>0</xdr:colOff>
      <xdr:row>53</xdr:row>
      <xdr:rowOff>0</xdr:rowOff>
    </xdr:to>
    <xdr:graphicFrame macro="">
      <xdr:nvGraphicFramePr>
        <xdr:cNvPr id="3" name="Chart 2">
          <a:extLst>
            <a:ext uri="{FF2B5EF4-FFF2-40B4-BE49-F238E27FC236}">
              <a16:creationId xmlns:a16="http://schemas.microsoft.com/office/drawing/2014/main" id="{09A88D78-5510-4AD7-91ED-EB61259C60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54</xdr:row>
      <xdr:rowOff>0</xdr:rowOff>
    </xdr:from>
    <xdr:to>
      <xdr:col>21</xdr:col>
      <xdr:colOff>0</xdr:colOff>
      <xdr:row>69</xdr:row>
      <xdr:rowOff>0</xdr:rowOff>
    </xdr:to>
    <xdr:graphicFrame macro="">
      <xdr:nvGraphicFramePr>
        <xdr:cNvPr id="4" name="Chart 3">
          <a:extLst>
            <a:ext uri="{FF2B5EF4-FFF2-40B4-BE49-F238E27FC236}">
              <a16:creationId xmlns:a16="http://schemas.microsoft.com/office/drawing/2014/main" id="{8EA73694-0280-445E-A99F-83B83D56D0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31</xdr:row>
      <xdr:rowOff>0</xdr:rowOff>
    </xdr:from>
    <xdr:to>
      <xdr:col>8</xdr:col>
      <xdr:colOff>0</xdr:colOff>
      <xdr:row>50</xdr:row>
      <xdr:rowOff>0</xdr:rowOff>
    </xdr:to>
    <xdr:graphicFrame macro="">
      <xdr:nvGraphicFramePr>
        <xdr:cNvPr id="2" name="Chart 1">
          <a:extLst>
            <a:ext uri="{FF2B5EF4-FFF2-40B4-BE49-F238E27FC236}">
              <a16:creationId xmlns:a16="http://schemas.microsoft.com/office/drawing/2014/main" id="{BA6A6958-D538-1CCC-A4DB-92C008BA7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7"/>
  <sheetViews>
    <sheetView workbookViewId="0">
      <selection activeCell="A36" sqref="A36"/>
    </sheetView>
  </sheetViews>
  <sheetFormatPr defaultRowHeight="15" x14ac:dyDescent="0.25"/>
  <cols>
    <col min="1" max="1" width="20.7109375" customWidth="1"/>
    <col min="2" max="2" width="200.7109375" customWidth="1"/>
  </cols>
  <sheetData>
    <row r="1" spans="1:2" x14ac:dyDescent="0.25">
      <c r="A1" s="317" t="s">
        <v>13</v>
      </c>
      <c r="B1" s="318"/>
    </row>
    <row r="2" spans="1:2" x14ac:dyDescent="0.25">
      <c r="A2" s="320" t="s">
        <v>173</v>
      </c>
      <c r="B2" s="321"/>
    </row>
    <row r="3" spans="1:2" x14ac:dyDescent="0.25">
      <c r="A3" s="322" t="s">
        <v>175</v>
      </c>
      <c r="B3" s="323"/>
    </row>
    <row r="4" spans="1:2" x14ac:dyDescent="0.25">
      <c r="A4" s="322" t="s">
        <v>174</v>
      </c>
      <c r="B4" s="324"/>
    </row>
    <row r="5" spans="1:2" x14ac:dyDescent="0.25">
      <c r="A5" s="315" t="s">
        <v>16</v>
      </c>
      <c r="B5" s="316"/>
    </row>
    <row r="6" spans="1:2" x14ac:dyDescent="0.25">
      <c r="A6" s="12" t="s">
        <v>424</v>
      </c>
      <c r="B6" s="13" t="s">
        <v>425</v>
      </c>
    </row>
    <row r="7" spans="1:2" x14ac:dyDescent="0.25">
      <c r="A7" s="12" t="s">
        <v>426</v>
      </c>
      <c r="B7" s="13" t="s">
        <v>427</v>
      </c>
    </row>
    <row r="8" spans="1:2" x14ac:dyDescent="0.25">
      <c r="A8" s="12" t="s">
        <v>14</v>
      </c>
      <c r="B8" s="13" t="s">
        <v>15</v>
      </c>
    </row>
    <row r="9" spans="1:2" x14ac:dyDescent="0.25">
      <c r="A9" s="12" t="s">
        <v>20</v>
      </c>
      <c r="B9" s="13" t="s">
        <v>59</v>
      </c>
    </row>
    <row r="10" spans="1:2" x14ac:dyDescent="0.25">
      <c r="A10" s="12" t="s">
        <v>56</v>
      </c>
      <c r="B10" s="13" t="s">
        <v>60</v>
      </c>
    </row>
    <row r="11" spans="1:2" x14ac:dyDescent="0.25">
      <c r="A11" s="12" t="s">
        <v>57</v>
      </c>
      <c r="B11" s="13" t="s">
        <v>58</v>
      </c>
    </row>
    <row r="12" spans="1:2" x14ac:dyDescent="0.25">
      <c r="A12" s="12" t="s">
        <v>211</v>
      </c>
      <c r="B12" s="13" t="s">
        <v>212</v>
      </c>
    </row>
    <row r="13" spans="1:2" x14ac:dyDescent="0.25">
      <c r="A13" s="12" t="s">
        <v>213</v>
      </c>
      <c r="B13" s="13" t="s">
        <v>214</v>
      </c>
    </row>
    <row r="14" spans="1:2" x14ac:dyDescent="0.25">
      <c r="A14" s="12" t="s">
        <v>215</v>
      </c>
      <c r="B14" s="13" t="s">
        <v>216</v>
      </c>
    </row>
    <row r="15" spans="1:2" x14ac:dyDescent="0.25">
      <c r="A15" s="12" t="s">
        <v>139</v>
      </c>
      <c r="B15" s="13" t="s">
        <v>140</v>
      </c>
    </row>
    <row r="16" spans="1:2" x14ac:dyDescent="0.25">
      <c r="A16" s="12" t="s">
        <v>221</v>
      </c>
      <c r="B16" s="13" t="s">
        <v>232</v>
      </c>
    </row>
    <row r="17" spans="1:2" x14ac:dyDescent="0.25">
      <c r="A17" s="12" t="s">
        <v>615</v>
      </c>
      <c r="B17" s="13" t="s">
        <v>616</v>
      </c>
    </row>
    <row r="18" spans="1:2" x14ac:dyDescent="0.25">
      <c r="A18" s="12" t="s">
        <v>222</v>
      </c>
      <c r="B18" s="13" t="s">
        <v>223</v>
      </c>
    </row>
    <row r="19" spans="1:2" x14ac:dyDescent="0.25">
      <c r="A19" s="12" t="s">
        <v>224</v>
      </c>
      <c r="B19" s="13" t="s">
        <v>225</v>
      </c>
    </row>
    <row r="20" spans="1:2" x14ac:dyDescent="0.25">
      <c r="A20" s="12" t="s">
        <v>126</v>
      </c>
      <c r="B20" s="13" t="s">
        <v>127</v>
      </c>
    </row>
    <row r="21" spans="1:2" x14ac:dyDescent="0.25">
      <c r="A21" s="12" t="s">
        <v>337</v>
      </c>
      <c r="B21" s="13" t="s">
        <v>321</v>
      </c>
    </row>
    <row r="22" spans="1:2" x14ac:dyDescent="0.25">
      <c r="A22" s="12" t="s">
        <v>338</v>
      </c>
      <c r="B22" s="13" t="s">
        <v>336</v>
      </c>
    </row>
    <row r="23" spans="1:2" x14ac:dyDescent="0.25">
      <c r="A23" s="12" t="s">
        <v>415</v>
      </c>
      <c r="B23" s="13" t="s">
        <v>416</v>
      </c>
    </row>
    <row r="24" spans="1:2" x14ac:dyDescent="0.25">
      <c r="A24" s="12" t="s">
        <v>17</v>
      </c>
      <c r="B24" s="13" t="s">
        <v>18</v>
      </c>
    </row>
    <row r="25" spans="1:2" x14ac:dyDescent="0.25">
      <c r="A25" s="315" t="s">
        <v>24</v>
      </c>
      <c r="B25" s="319"/>
    </row>
    <row r="26" spans="1:2" x14ac:dyDescent="0.25">
      <c r="A26" s="12" t="s">
        <v>23</v>
      </c>
      <c r="B26" s="13" t="s">
        <v>27</v>
      </c>
    </row>
    <row r="27" spans="1:2" x14ac:dyDescent="0.25">
      <c r="A27" s="14" t="s">
        <v>25</v>
      </c>
      <c r="B27" s="15" t="s">
        <v>26</v>
      </c>
    </row>
  </sheetData>
  <mergeCells count="6">
    <mergeCell ref="A5:B5"/>
    <mergeCell ref="A1:B1"/>
    <mergeCell ref="A25:B25"/>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50"/>
  <sheetViews>
    <sheetView tabSelected="1" zoomScale="75" zoomScaleNormal="75" workbookViewId="0">
      <selection activeCell="B4" sqref="B4"/>
    </sheetView>
  </sheetViews>
  <sheetFormatPr defaultRowHeight="15" x14ac:dyDescent="0.25"/>
  <cols>
    <col min="1" max="1" width="12.7109375" style="155" customWidth="1"/>
    <col min="2" max="2" width="20.7109375" style="156" customWidth="1"/>
    <col min="3" max="3" width="200.7109375" style="145" customWidth="1"/>
  </cols>
  <sheetData>
    <row r="1" spans="1:3" x14ac:dyDescent="0.25">
      <c r="A1" s="153" t="s">
        <v>278</v>
      </c>
      <c r="B1" s="154" t="s">
        <v>279</v>
      </c>
      <c r="C1" s="157" t="s">
        <v>281</v>
      </c>
    </row>
    <row r="2" spans="1:3" x14ac:dyDescent="0.25">
      <c r="A2" s="292">
        <v>45338</v>
      </c>
      <c r="B2" s="293" t="s">
        <v>280</v>
      </c>
      <c r="C2" s="259" t="s">
        <v>632</v>
      </c>
    </row>
    <row r="3" spans="1:3" x14ac:dyDescent="0.25">
      <c r="A3" s="292">
        <v>45335</v>
      </c>
      <c r="B3" s="293" t="s">
        <v>280</v>
      </c>
      <c r="C3" s="259" t="s">
        <v>618</v>
      </c>
    </row>
    <row r="4" spans="1:3" x14ac:dyDescent="0.25">
      <c r="A4" s="292">
        <v>45335</v>
      </c>
      <c r="B4" s="293" t="s">
        <v>280</v>
      </c>
      <c r="C4" s="259" t="s">
        <v>617</v>
      </c>
    </row>
    <row r="5" spans="1:3" x14ac:dyDescent="0.25">
      <c r="A5" s="292">
        <v>45335</v>
      </c>
      <c r="B5" s="293" t="s">
        <v>280</v>
      </c>
      <c r="C5" s="259" t="s">
        <v>614</v>
      </c>
    </row>
    <row r="6" spans="1:3" x14ac:dyDescent="0.25">
      <c r="A6" s="292">
        <v>45335</v>
      </c>
      <c r="B6" s="293" t="s">
        <v>280</v>
      </c>
      <c r="C6" s="259" t="s">
        <v>601</v>
      </c>
    </row>
    <row r="7" spans="1:3" x14ac:dyDescent="0.25">
      <c r="A7" s="292">
        <v>45335</v>
      </c>
      <c r="B7" s="293" t="s">
        <v>280</v>
      </c>
      <c r="C7" s="259" t="s">
        <v>622</v>
      </c>
    </row>
    <row r="8" spans="1:3" x14ac:dyDescent="0.25">
      <c r="A8" s="155">
        <v>45201</v>
      </c>
      <c r="B8" s="156" t="s">
        <v>280</v>
      </c>
      <c r="C8" s="259" t="s">
        <v>586</v>
      </c>
    </row>
    <row r="9" spans="1:3" x14ac:dyDescent="0.25">
      <c r="A9" s="155">
        <v>45201</v>
      </c>
      <c r="B9" s="156" t="s">
        <v>280</v>
      </c>
      <c r="C9" s="259" t="s">
        <v>580</v>
      </c>
    </row>
    <row r="10" spans="1:3" x14ac:dyDescent="0.25">
      <c r="A10" s="155">
        <v>45201</v>
      </c>
      <c r="B10" s="156" t="s">
        <v>280</v>
      </c>
      <c r="C10" s="259" t="s">
        <v>575</v>
      </c>
    </row>
    <row r="11" spans="1:3" x14ac:dyDescent="0.25">
      <c r="A11" s="155">
        <v>45201</v>
      </c>
      <c r="B11" s="156" t="s">
        <v>280</v>
      </c>
      <c r="C11" s="259" t="s">
        <v>560</v>
      </c>
    </row>
    <row r="12" spans="1:3" x14ac:dyDescent="0.25">
      <c r="A12" s="155">
        <v>45201</v>
      </c>
      <c r="B12" s="156" t="s">
        <v>280</v>
      </c>
      <c r="C12" s="259" t="s">
        <v>582</v>
      </c>
    </row>
    <row r="13" spans="1:3" x14ac:dyDescent="0.25">
      <c r="A13" s="155">
        <v>45201</v>
      </c>
      <c r="B13" s="156" t="s">
        <v>280</v>
      </c>
      <c r="C13" s="259" t="s">
        <v>536</v>
      </c>
    </row>
    <row r="14" spans="1:3" x14ac:dyDescent="0.25">
      <c r="A14" s="155">
        <v>45201</v>
      </c>
      <c r="B14" s="156" t="s">
        <v>280</v>
      </c>
      <c r="C14" s="259" t="s">
        <v>527</v>
      </c>
    </row>
    <row r="15" spans="1:3" x14ac:dyDescent="0.25">
      <c r="A15" s="155">
        <v>45201</v>
      </c>
      <c r="B15" s="156" t="s">
        <v>280</v>
      </c>
      <c r="C15" s="259" t="s">
        <v>506</v>
      </c>
    </row>
    <row r="16" spans="1:3" x14ac:dyDescent="0.25">
      <c r="A16" s="155">
        <v>45201</v>
      </c>
      <c r="B16" s="156" t="s">
        <v>280</v>
      </c>
      <c r="C16" s="259" t="s">
        <v>494</v>
      </c>
    </row>
    <row r="17" spans="1:3" x14ac:dyDescent="0.25">
      <c r="A17" s="155">
        <v>45198</v>
      </c>
      <c r="B17" s="156" t="s">
        <v>280</v>
      </c>
      <c r="C17" s="259" t="s">
        <v>505</v>
      </c>
    </row>
    <row r="18" spans="1:3" x14ac:dyDescent="0.25">
      <c r="A18" s="155">
        <v>45198</v>
      </c>
      <c r="B18" s="156" t="s">
        <v>280</v>
      </c>
      <c r="C18" s="259" t="s">
        <v>490</v>
      </c>
    </row>
    <row r="19" spans="1:3" x14ac:dyDescent="0.25">
      <c r="A19" s="155">
        <v>45197</v>
      </c>
      <c r="B19" s="156" t="s">
        <v>280</v>
      </c>
      <c r="C19" s="259" t="s">
        <v>474</v>
      </c>
    </row>
    <row r="20" spans="1:3" x14ac:dyDescent="0.25">
      <c r="A20" s="155">
        <v>45194</v>
      </c>
      <c r="B20" s="156" t="s">
        <v>280</v>
      </c>
      <c r="C20" s="145" t="s">
        <v>450</v>
      </c>
    </row>
    <row r="21" spans="1:3" x14ac:dyDescent="0.25">
      <c r="A21" s="155">
        <v>45188</v>
      </c>
      <c r="B21" s="156" t="s">
        <v>280</v>
      </c>
      <c r="C21" s="145" t="s">
        <v>449</v>
      </c>
    </row>
    <row r="22" spans="1:3" x14ac:dyDescent="0.25">
      <c r="A22" s="155">
        <v>45182</v>
      </c>
      <c r="B22" s="156" t="s">
        <v>280</v>
      </c>
      <c r="C22" s="145" t="s">
        <v>448</v>
      </c>
    </row>
    <row r="23" spans="1:3" x14ac:dyDescent="0.25">
      <c r="A23" s="155">
        <v>45181</v>
      </c>
      <c r="B23" s="156" t="s">
        <v>280</v>
      </c>
      <c r="C23" s="145" t="s">
        <v>447</v>
      </c>
    </row>
    <row r="24" spans="1:3" x14ac:dyDescent="0.25">
      <c r="A24" s="155">
        <v>45180</v>
      </c>
      <c r="B24" s="156" t="s">
        <v>280</v>
      </c>
      <c r="C24" s="145" t="s">
        <v>439</v>
      </c>
    </row>
    <row r="25" spans="1:3" x14ac:dyDescent="0.25">
      <c r="A25" s="155">
        <v>45180</v>
      </c>
      <c r="B25" s="156" t="s">
        <v>280</v>
      </c>
      <c r="C25" s="145" t="s">
        <v>429</v>
      </c>
    </row>
    <row r="26" spans="1:3" x14ac:dyDescent="0.25">
      <c r="A26" s="155">
        <v>45180</v>
      </c>
      <c r="B26" s="156" t="s">
        <v>280</v>
      </c>
      <c r="C26" s="145" t="s">
        <v>428</v>
      </c>
    </row>
    <row r="27" spans="1:3" x14ac:dyDescent="0.25">
      <c r="A27" s="155">
        <v>45175</v>
      </c>
      <c r="B27" s="156" t="s">
        <v>280</v>
      </c>
      <c r="C27" s="145" t="s">
        <v>417</v>
      </c>
    </row>
    <row r="28" spans="1:3" x14ac:dyDescent="0.25">
      <c r="A28" s="155">
        <v>45175</v>
      </c>
      <c r="B28" s="156" t="s">
        <v>280</v>
      </c>
      <c r="C28" s="145" t="s">
        <v>412</v>
      </c>
    </row>
    <row r="29" spans="1:3" x14ac:dyDescent="0.25">
      <c r="A29" s="155">
        <v>45174</v>
      </c>
      <c r="B29" s="156" t="s">
        <v>280</v>
      </c>
      <c r="C29" s="145" t="s">
        <v>414</v>
      </c>
    </row>
    <row r="30" spans="1:3" x14ac:dyDescent="0.25">
      <c r="A30" s="155">
        <v>45169</v>
      </c>
      <c r="B30" s="156" t="s">
        <v>280</v>
      </c>
      <c r="C30" s="145" t="s">
        <v>412</v>
      </c>
    </row>
    <row r="31" spans="1:3" x14ac:dyDescent="0.25">
      <c r="A31" s="155">
        <v>45167</v>
      </c>
      <c r="B31" s="156" t="s">
        <v>280</v>
      </c>
      <c r="C31" s="145" t="s">
        <v>408</v>
      </c>
    </row>
    <row r="32" spans="1:3" x14ac:dyDescent="0.25">
      <c r="A32" s="155">
        <v>45155</v>
      </c>
      <c r="B32" s="156" t="s">
        <v>280</v>
      </c>
      <c r="C32" s="145" t="s">
        <v>405</v>
      </c>
    </row>
    <row r="33" spans="1:3" x14ac:dyDescent="0.25">
      <c r="A33" s="155">
        <v>45155</v>
      </c>
      <c r="B33" s="156" t="s">
        <v>280</v>
      </c>
      <c r="C33" s="145" t="s">
        <v>404</v>
      </c>
    </row>
    <row r="34" spans="1:3" x14ac:dyDescent="0.25">
      <c r="A34" s="155">
        <v>45154</v>
      </c>
      <c r="B34" s="156" t="s">
        <v>280</v>
      </c>
      <c r="C34" s="145" t="s">
        <v>403</v>
      </c>
    </row>
    <row r="35" spans="1:3" x14ac:dyDescent="0.25">
      <c r="A35" s="155">
        <v>45153</v>
      </c>
      <c r="B35" s="156" t="s">
        <v>280</v>
      </c>
      <c r="C35" s="145" t="s">
        <v>393</v>
      </c>
    </row>
    <row r="36" spans="1:3" x14ac:dyDescent="0.25">
      <c r="A36" s="155">
        <v>45152</v>
      </c>
      <c r="B36" s="156" t="s">
        <v>280</v>
      </c>
      <c r="C36" s="145" t="s">
        <v>393</v>
      </c>
    </row>
    <row r="37" spans="1:3" x14ac:dyDescent="0.25">
      <c r="A37" s="155">
        <v>45149</v>
      </c>
      <c r="B37" s="156" t="s">
        <v>280</v>
      </c>
      <c r="C37" s="145" t="s">
        <v>387</v>
      </c>
    </row>
    <row r="38" spans="1:3" x14ac:dyDescent="0.25">
      <c r="A38" s="155">
        <v>45149</v>
      </c>
      <c r="B38" s="156" t="s">
        <v>280</v>
      </c>
      <c r="C38" s="145" t="s">
        <v>373</v>
      </c>
    </row>
    <row r="39" spans="1:3" x14ac:dyDescent="0.25">
      <c r="A39" s="155">
        <v>45148</v>
      </c>
      <c r="B39" s="156" t="s">
        <v>280</v>
      </c>
      <c r="C39" s="145" t="s">
        <v>369</v>
      </c>
    </row>
    <row r="40" spans="1:3" x14ac:dyDescent="0.25">
      <c r="A40" s="155">
        <v>45148</v>
      </c>
      <c r="B40" s="156" t="s">
        <v>280</v>
      </c>
      <c r="C40" s="145" t="s">
        <v>341</v>
      </c>
    </row>
    <row r="41" spans="1:3" x14ac:dyDescent="0.25">
      <c r="A41" s="155">
        <v>45148</v>
      </c>
      <c r="B41" s="156" t="s">
        <v>280</v>
      </c>
      <c r="C41" s="145" t="s">
        <v>340</v>
      </c>
    </row>
    <row r="42" spans="1:3" x14ac:dyDescent="0.25">
      <c r="A42" s="155">
        <v>45147</v>
      </c>
      <c r="B42" s="156" t="s">
        <v>280</v>
      </c>
      <c r="C42" s="145" t="s">
        <v>339</v>
      </c>
    </row>
    <row r="43" spans="1:3" x14ac:dyDescent="0.25">
      <c r="A43" s="155">
        <v>45147</v>
      </c>
      <c r="B43" s="156" t="s">
        <v>280</v>
      </c>
      <c r="C43" s="145" t="s">
        <v>342</v>
      </c>
    </row>
    <row r="44" spans="1:3" x14ac:dyDescent="0.25">
      <c r="A44" s="155">
        <v>45147</v>
      </c>
      <c r="B44" s="156" t="s">
        <v>280</v>
      </c>
      <c r="C44" s="145" t="s">
        <v>335</v>
      </c>
    </row>
    <row r="45" spans="1:3" x14ac:dyDescent="0.25">
      <c r="A45" s="155">
        <v>45145</v>
      </c>
      <c r="B45" s="156" t="s">
        <v>280</v>
      </c>
      <c r="C45" s="145" t="s">
        <v>322</v>
      </c>
    </row>
    <row r="46" spans="1:3" x14ac:dyDescent="0.25">
      <c r="A46" s="155">
        <v>45141</v>
      </c>
      <c r="B46" s="156" t="s">
        <v>280</v>
      </c>
      <c r="C46" s="145" t="s">
        <v>320</v>
      </c>
    </row>
    <row r="47" spans="1:3" x14ac:dyDescent="0.25">
      <c r="A47" s="155">
        <v>45103</v>
      </c>
      <c r="B47" s="156" t="s">
        <v>280</v>
      </c>
      <c r="C47" s="145" t="s">
        <v>319</v>
      </c>
    </row>
    <row r="48" spans="1:3" x14ac:dyDescent="0.25">
      <c r="A48" s="155">
        <v>45096</v>
      </c>
      <c r="B48" s="156" t="s">
        <v>280</v>
      </c>
      <c r="C48" s="145" t="s">
        <v>316</v>
      </c>
    </row>
    <row r="49" spans="1:3" x14ac:dyDescent="0.25">
      <c r="A49" s="155">
        <v>45089</v>
      </c>
      <c r="B49" s="156" t="s">
        <v>280</v>
      </c>
      <c r="C49" s="145" t="s">
        <v>315</v>
      </c>
    </row>
    <row r="50" spans="1:3" ht="30" x14ac:dyDescent="0.25">
      <c r="A50" s="155">
        <v>45086</v>
      </c>
      <c r="B50" s="156" t="s">
        <v>280</v>
      </c>
      <c r="C50" s="145" t="s">
        <v>282</v>
      </c>
    </row>
  </sheetData>
  <sortState xmlns:xlrd2="http://schemas.microsoft.com/office/spreadsheetml/2017/richdata2" ref="A43:C50">
    <sortCondition descending="1" ref="A44:A5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E843-164D-4143-B74C-F4CA53C1BC3E}">
  <dimension ref="A1:F76"/>
  <sheetViews>
    <sheetView zoomScale="75" zoomScaleNormal="75" workbookViewId="0">
      <pane ySplit="1" topLeftCell="A2" activePane="bottomLeft" state="frozen"/>
      <selection pane="bottomLeft" activeCell="A3" sqref="A3"/>
    </sheetView>
  </sheetViews>
  <sheetFormatPr defaultRowHeight="15" x14ac:dyDescent="0.25"/>
  <cols>
    <col min="1" max="1" width="12.7109375" customWidth="1"/>
    <col min="2" max="2" width="15.7109375" customWidth="1"/>
    <col min="3" max="3" width="25.7109375" customWidth="1"/>
    <col min="4" max="4" width="70.7109375" customWidth="1"/>
    <col min="5" max="5" width="120.7109375" customWidth="1"/>
    <col min="6" max="6" width="200.7109375" customWidth="1"/>
  </cols>
  <sheetData>
    <row r="1" spans="1:6" x14ac:dyDescent="0.25">
      <c r="A1" s="43" t="s">
        <v>278</v>
      </c>
      <c r="B1" s="43" t="s">
        <v>279</v>
      </c>
      <c r="C1" s="43" t="s">
        <v>418</v>
      </c>
      <c r="D1" s="43" t="s">
        <v>284</v>
      </c>
      <c r="E1" s="43" t="s">
        <v>419</v>
      </c>
      <c r="F1" s="43" t="s">
        <v>142</v>
      </c>
    </row>
    <row r="2" spans="1:6" x14ac:dyDescent="0.25">
      <c r="A2" s="285">
        <v>45335</v>
      </c>
      <c r="B2" t="s">
        <v>280</v>
      </c>
      <c r="C2" t="s">
        <v>221</v>
      </c>
      <c r="D2" t="s">
        <v>628</v>
      </c>
      <c r="E2" s="260" t="s">
        <v>620</v>
      </c>
      <c r="F2" t="s">
        <v>629</v>
      </c>
    </row>
    <row r="3" spans="1:6" x14ac:dyDescent="0.25">
      <c r="A3" s="285">
        <v>45335</v>
      </c>
      <c r="B3" t="s">
        <v>280</v>
      </c>
      <c r="C3" t="s">
        <v>615</v>
      </c>
      <c r="D3" t="s">
        <v>619</v>
      </c>
      <c r="E3" s="260" t="s">
        <v>620</v>
      </c>
      <c r="F3" t="s">
        <v>621</v>
      </c>
    </row>
    <row r="4" spans="1:6" x14ac:dyDescent="0.25">
      <c r="A4" s="285">
        <v>45201</v>
      </c>
      <c r="B4" t="s">
        <v>280</v>
      </c>
      <c r="C4" t="s">
        <v>337</v>
      </c>
      <c r="D4" t="s">
        <v>581</v>
      </c>
      <c r="E4" s="144" t="s">
        <v>564</v>
      </c>
    </row>
    <row r="5" spans="1:6" x14ac:dyDescent="0.25">
      <c r="A5" s="285">
        <v>45201</v>
      </c>
      <c r="B5" s="144" t="s">
        <v>280</v>
      </c>
      <c r="C5" t="s">
        <v>576</v>
      </c>
      <c r="D5" t="s">
        <v>577</v>
      </c>
      <c r="E5" t="s">
        <v>579</v>
      </c>
      <c r="F5" t="s">
        <v>578</v>
      </c>
    </row>
    <row r="6" spans="1:6" s="144" customFormat="1" x14ac:dyDescent="0.25">
      <c r="A6" s="285">
        <v>45201</v>
      </c>
      <c r="B6" s="144" t="s">
        <v>280</v>
      </c>
      <c r="C6" s="144" t="s">
        <v>224</v>
      </c>
      <c r="D6" s="144" t="s">
        <v>573</v>
      </c>
      <c r="E6" s="144" t="s">
        <v>597</v>
      </c>
      <c r="F6" s="144" t="s">
        <v>598</v>
      </c>
    </row>
    <row r="7" spans="1:6" s="144" customFormat="1" x14ac:dyDescent="0.25">
      <c r="A7" s="285">
        <v>45201</v>
      </c>
      <c r="B7" s="144" t="s">
        <v>280</v>
      </c>
      <c r="C7" s="144" t="s">
        <v>224</v>
      </c>
      <c r="D7" s="144" t="s">
        <v>131</v>
      </c>
      <c r="E7" s="144" t="s">
        <v>547</v>
      </c>
      <c r="F7" s="144" t="s">
        <v>562</v>
      </c>
    </row>
    <row r="8" spans="1:6" x14ac:dyDescent="0.25">
      <c r="A8" s="285">
        <v>45201</v>
      </c>
      <c r="B8" t="s">
        <v>280</v>
      </c>
      <c r="C8" t="s">
        <v>224</v>
      </c>
      <c r="D8" t="s">
        <v>245</v>
      </c>
      <c r="E8" s="144" t="s">
        <v>547</v>
      </c>
      <c r="F8" t="s">
        <v>572</v>
      </c>
    </row>
    <row r="9" spans="1:6" x14ac:dyDescent="0.25">
      <c r="A9" s="285">
        <v>45201</v>
      </c>
      <c r="B9" t="s">
        <v>280</v>
      </c>
      <c r="C9" t="s">
        <v>224</v>
      </c>
      <c r="D9" t="s">
        <v>129</v>
      </c>
      <c r="E9" t="s">
        <v>570</v>
      </c>
      <c r="F9" t="s">
        <v>571</v>
      </c>
    </row>
    <row r="10" spans="1:6" x14ac:dyDescent="0.25">
      <c r="A10" s="285">
        <v>45201</v>
      </c>
      <c r="B10" t="s">
        <v>280</v>
      </c>
      <c r="C10" t="s">
        <v>224</v>
      </c>
      <c r="D10" t="s">
        <v>130</v>
      </c>
      <c r="E10" t="s">
        <v>547</v>
      </c>
      <c r="F10" t="s">
        <v>569</v>
      </c>
    </row>
    <row r="11" spans="1:6" x14ac:dyDescent="0.25">
      <c r="A11" s="285">
        <v>45201</v>
      </c>
      <c r="B11" t="s">
        <v>280</v>
      </c>
      <c r="C11" t="s">
        <v>224</v>
      </c>
      <c r="D11" t="s">
        <v>132</v>
      </c>
      <c r="E11" s="144" t="s">
        <v>547</v>
      </c>
      <c r="F11" t="s">
        <v>568</v>
      </c>
    </row>
    <row r="12" spans="1:6" x14ac:dyDescent="0.25">
      <c r="A12" s="285">
        <v>45201</v>
      </c>
      <c r="B12" t="s">
        <v>280</v>
      </c>
      <c r="C12" t="s">
        <v>222</v>
      </c>
      <c r="D12" t="s">
        <v>565</v>
      </c>
      <c r="E12" t="s">
        <v>567</v>
      </c>
      <c r="F12" t="s">
        <v>566</v>
      </c>
    </row>
    <row r="13" spans="1:6" x14ac:dyDescent="0.25">
      <c r="A13" s="285">
        <v>45201</v>
      </c>
      <c r="B13" t="s">
        <v>280</v>
      </c>
      <c r="C13" t="s">
        <v>561</v>
      </c>
      <c r="D13" t="s">
        <v>106</v>
      </c>
      <c r="E13" s="144" t="s">
        <v>564</v>
      </c>
    </row>
    <row r="14" spans="1:6" x14ac:dyDescent="0.25">
      <c r="A14" s="285">
        <v>45201</v>
      </c>
      <c r="B14" t="s">
        <v>280</v>
      </c>
      <c r="C14" t="s">
        <v>561</v>
      </c>
      <c r="D14" t="s">
        <v>104</v>
      </c>
      <c r="E14" s="144" t="s">
        <v>547</v>
      </c>
      <c r="F14" t="s">
        <v>562</v>
      </c>
    </row>
    <row r="15" spans="1:6" x14ac:dyDescent="0.25">
      <c r="A15" s="285">
        <v>45201</v>
      </c>
      <c r="B15" t="s">
        <v>280</v>
      </c>
      <c r="C15" t="s">
        <v>561</v>
      </c>
      <c r="D15" t="s">
        <v>103</v>
      </c>
      <c r="E15" s="144" t="s">
        <v>547</v>
      </c>
      <c r="F15" t="s">
        <v>562</v>
      </c>
    </row>
    <row r="16" spans="1:6" x14ac:dyDescent="0.25">
      <c r="A16" s="285">
        <v>45201</v>
      </c>
      <c r="B16" t="s">
        <v>280</v>
      </c>
      <c r="C16" t="s">
        <v>561</v>
      </c>
      <c r="D16" t="s">
        <v>105</v>
      </c>
      <c r="E16" s="144" t="s">
        <v>547</v>
      </c>
      <c r="F16" t="s">
        <v>563</v>
      </c>
    </row>
    <row r="17" spans="1:6" x14ac:dyDescent="0.25">
      <c r="A17" s="285">
        <v>45201</v>
      </c>
      <c r="B17" t="s">
        <v>280</v>
      </c>
      <c r="C17" t="s">
        <v>221</v>
      </c>
      <c r="D17" t="s">
        <v>370</v>
      </c>
      <c r="E17" s="144" t="s">
        <v>564</v>
      </c>
      <c r="F17" t="s">
        <v>546</v>
      </c>
    </row>
    <row r="18" spans="1:6" s="260" customFormat="1" x14ac:dyDescent="0.25">
      <c r="A18" s="285">
        <v>45201</v>
      </c>
      <c r="B18" s="144" t="s">
        <v>280</v>
      </c>
      <c r="C18" s="144" t="s">
        <v>221</v>
      </c>
      <c r="D18" s="144" t="s">
        <v>228</v>
      </c>
      <c r="E18" s="144" t="s">
        <v>547</v>
      </c>
      <c r="F18" s="144" t="s">
        <v>559</v>
      </c>
    </row>
    <row r="19" spans="1:6" x14ac:dyDescent="0.25">
      <c r="A19" s="285">
        <v>45201</v>
      </c>
      <c r="B19" t="s">
        <v>280</v>
      </c>
      <c r="C19" t="s">
        <v>221</v>
      </c>
      <c r="D19" t="s">
        <v>548</v>
      </c>
      <c r="E19" t="s">
        <v>549</v>
      </c>
    </row>
    <row r="20" spans="1:6" x14ac:dyDescent="0.25">
      <c r="A20" s="285">
        <v>45201</v>
      </c>
      <c r="B20" t="s">
        <v>280</v>
      </c>
      <c r="C20" t="s">
        <v>221</v>
      </c>
      <c r="D20" t="s">
        <v>550</v>
      </c>
      <c r="E20" t="s">
        <v>551</v>
      </c>
    </row>
    <row r="21" spans="1:6" x14ac:dyDescent="0.25">
      <c r="A21" s="285">
        <v>45201</v>
      </c>
      <c r="B21" t="s">
        <v>280</v>
      </c>
      <c r="C21" t="s">
        <v>221</v>
      </c>
      <c r="D21" t="s">
        <v>552</v>
      </c>
      <c r="E21" t="s">
        <v>553</v>
      </c>
    </row>
    <row r="22" spans="1:6" x14ac:dyDescent="0.25">
      <c r="A22" s="285">
        <v>45201</v>
      </c>
      <c r="B22" t="s">
        <v>280</v>
      </c>
      <c r="C22" t="s">
        <v>221</v>
      </c>
      <c r="D22" t="s">
        <v>554</v>
      </c>
      <c r="E22" t="s">
        <v>555</v>
      </c>
    </row>
    <row r="23" spans="1:6" x14ac:dyDescent="0.25">
      <c r="A23" s="285">
        <v>45201</v>
      </c>
      <c r="B23" t="s">
        <v>280</v>
      </c>
      <c r="C23" t="s">
        <v>221</v>
      </c>
      <c r="D23" t="s">
        <v>556</v>
      </c>
      <c r="E23" t="s">
        <v>557</v>
      </c>
    </row>
    <row r="24" spans="1:6" x14ac:dyDescent="0.25">
      <c r="A24" s="285">
        <v>45201</v>
      </c>
      <c r="B24" t="s">
        <v>280</v>
      </c>
      <c r="C24" t="s">
        <v>221</v>
      </c>
      <c r="D24" t="s">
        <v>558</v>
      </c>
      <c r="E24" s="144" t="s">
        <v>564</v>
      </c>
      <c r="F24" t="s">
        <v>546</v>
      </c>
    </row>
    <row r="25" spans="1:6" s="144" customFormat="1" x14ac:dyDescent="0.25">
      <c r="A25" s="285">
        <v>45201</v>
      </c>
      <c r="B25" s="144" t="s">
        <v>280</v>
      </c>
      <c r="C25" s="144" t="s">
        <v>215</v>
      </c>
      <c r="D25" s="144" t="s">
        <v>487</v>
      </c>
      <c r="E25" s="260" t="s">
        <v>461</v>
      </c>
      <c r="F25" s="144" t="s">
        <v>593</v>
      </c>
    </row>
    <row r="26" spans="1:6" s="144" customFormat="1" x14ac:dyDescent="0.25">
      <c r="A26" s="285">
        <v>45201</v>
      </c>
      <c r="B26" s="144" t="s">
        <v>280</v>
      </c>
      <c r="C26" s="144" t="s">
        <v>215</v>
      </c>
      <c r="D26" s="144" t="s">
        <v>318</v>
      </c>
      <c r="E26" s="260" t="s">
        <v>596</v>
      </c>
      <c r="F26" s="144" t="s">
        <v>594</v>
      </c>
    </row>
    <row r="27" spans="1:6" x14ac:dyDescent="0.25">
      <c r="A27" s="285">
        <v>45201</v>
      </c>
      <c r="B27" s="144" t="s">
        <v>280</v>
      </c>
      <c r="C27" s="144" t="s">
        <v>215</v>
      </c>
      <c r="D27" s="144" t="s">
        <v>541</v>
      </c>
      <c r="E27" s="260" t="s">
        <v>461</v>
      </c>
    </row>
    <row r="28" spans="1:6" x14ac:dyDescent="0.25">
      <c r="A28" s="285">
        <v>45201</v>
      </c>
      <c r="B28" s="144" t="s">
        <v>280</v>
      </c>
      <c r="C28" s="144" t="s">
        <v>215</v>
      </c>
      <c r="D28" s="144" t="s">
        <v>542</v>
      </c>
      <c r="E28" s="144" t="s">
        <v>545</v>
      </c>
    </row>
    <row r="29" spans="1:6" s="144" customFormat="1" x14ac:dyDescent="0.25">
      <c r="A29" s="285">
        <v>45201</v>
      </c>
      <c r="B29" s="144" t="s">
        <v>280</v>
      </c>
      <c r="C29" s="144" t="s">
        <v>215</v>
      </c>
      <c r="D29" s="144" t="s">
        <v>583</v>
      </c>
      <c r="E29" s="144" t="s">
        <v>511</v>
      </c>
      <c r="F29" s="144" t="s">
        <v>591</v>
      </c>
    </row>
    <row r="30" spans="1:6" s="144" customFormat="1" x14ac:dyDescent="0.25">
      <c r="A30" s="285">
        <v>45201</v>
      </c>
      <c r="B30" s="144" t="s">
        <v>280</v>
      </c>
      <c r="C30" s="144" t="s">
        <v>215</v>
      </c>
      <c r="D30" s="144" t="s">
        <v>574</v>
      </c>
      <c r="E30" s="144" t="s">
        <v>511</v>
      </c>
      <c r="F30" s="144" t="s">
        <v>592</v>
      </c>
    </row>
    <row r="31" spans="1:6" s="144" customFormat="1" x14ac:dyDescent="0.25">
      <c r="A31" s="285">
        <v>45201</v>
      </c>
      <c r="B31" s="144" t="s">
        <v>280</v>
      </c>
      <c r="C31" s="144" t="s">
        <v>215</v>
      </c>
      <c r="D31" s="144" t="s">
        <v>584</v>
      </c>
      <c r="E31" s="144" t="s">
        <v>420</v>
      </c>
      <c r="F31" s="144" t="s">
        <v>590</v>
      </c>
    </row>
    <row r="32" spans="1:6" s="144" customFormat="1" x14ac:dyDescent="0.25">
      <c r="A32" s="285">
        <v>45201</v>
      </c>
      <c r="B32" s="144" t="s">
        <v>280</v>
      </c>
      <c r="C32" s="144" t="s">
        <v>215</v>
      </c>
      <c r="D32" s="144" t="s">
        <v>543</v>
      </c>
      <c r="E32" s="144" t="s">
        <v>420</v>
      </c>
      <c r="F32" s="144" t="s">
        <v>589</v>
      </c>
    </row>
    <row r="33" spans="1:6" s="144" customFormat="1" x14ac:dyDescent="0.25">
      <c r="A33" s="285">
        <v>45201</v>
      </c>
      <c r="B33" s="144" t="s">
        <v>280</v>
      </c>
      <c r="C33" s="144" t="s">
        <v>215</v>
      </c>
      <c r="D33" s="144" t="s">
        <v>544</v>
      </c>
      <c r="E33" s="144" t="s">
        <v>587</v>
      </c>
      <c r="F33" s="144" t="s">
        <v>588</v>
      </c>
    </row>
    <row r="34" spans="1:6" s="144" customFormat="1" x14ac:dyDescent="0.25">
      <c r="A34" s="285">
        <v>45201</v>
      </c>
      <c r="B34" s="144" t="s">
        <v>280</v>
      </c>
      <c r="C34" s="144" t="s">
        <v>211</v>
      </c>
      <c r="D34" s="144" t="s">
        <v>539</v>
      </c>
      <c r="E34" s="260" t="s">
        <v>596</v>
      </c>
      <c r="F34" s="144" t="s">
        <v>595</v>
      </c>
    </row>
    <row r="35" spans="1:6" x14ac:dyDescent="0.25">
      <c r="A35" s="284">
        <v>45201</v>
      </c>
      <c r="B35" s="260" t="s">
        <v>280</v>
      </c>
      <c r="C35" s="260" t="s">
        <v>211</v>
      </c>
      <c r="D35" s="260" t="s">
        <v>540</v>
      </c>
      <c r="E35" s="260" t="s">
        <v>596</v>
      </c>
      <c r="F35" s="260" t="s">
        <v>599</v>
      </c>
    </row>
    <row r="36" spans="1:6" x14ac:dyDescent="0.25">
      <c r="A36" s="258">
        <v>45201</v>
      </c>
      <c r="B36" t="s">
        <v>280</v>
      </c>
      <c r="C36" t="s">
        <v>211</v>
      </c>
      <c r="D36" t="s">
        <v>537</v>
      </c>
      <c r="E36" t="s">
        <v>535</v>
      </c>
      <c r="F36" t="s">
        <v>538</v>
      </c>
    </row>
    <row r="37" spans="1:6" x14ac:dyDescent="0.25">
      <c r="A37" s="258">
        <v>45201</v>
      </c>
      <c r="B37" t="s">
        <v>280</v>
      </c>
      <c r="C37" t="s">
        <v>211</v>
      </c>
      <c r="D37" t="s">
        <v>533</v>
      </c>
      <c r="E37" t="s">
        <v>535</v>
      </c>
      <c r="F37" t="s">
        <v>534</v>
      </c>
    </row>
    <row r="38" spans="1:6" x14ac:dyDescent="0.25">
      <c r="A38" s="258">
        <v>45201</v>
      </c>
      <c r="B38" t="s">
        <v>280</v>
      </c>
      <c r="C38" t="s">
        <v>211</v>
      </c>
      <c r="D38" t="s">
        <v>531</v>
      </c>
      <c r="E38" s="260" t="s">
        <v>461</v>
      </c>
      <c r="F38" t="s">
        <v>532</v>
      </c>
    </row>
    <row r="39" spans="1:6" x14ac:dyDescent="0.25">
      <c r="A39" s="258">
        <v>45201</v>
      </c>
      <c r="B39" t="s">
        <v>280</v>
      </c>
      <c r="C39" t="s">
        <v>139</v>
      </c>
      <c r="D39" t="s">
        <v>528</v>
      </c>
      <c r="E39" t="s">
        <v>529</v>
      </c>
      <c r="F39" t="s">
        <v>530</v>
      </c>
    </row>
    <row r="40" spans="1:6" x14ac:dyDescent="0.25">
      <c r="A40" s="258">
        <v>45201</v>
      </c>
      <c r="B40" t="s">
        <v>280</v>
      </c>
      <c r="C40" t="s">
        <v>57</v>
      </c>
      <c r="D40" t="s">
        <v>519</v>
      </c>
      <c r="E40" t="s">
        <v>520</v>
      </c>
      <c r="F40" t="s">
        <v>521</v>
      </c>
    </row>
    <row r="41" spans="1:6" x14ac:dyDescent="0.25">
      <c r="A41" s="258">
        <v>45201</v>
      </c>
      <c r="B41" t="s">
        <v>280</v>
      </c>
      <c r="C41" t="s">
        <v>57</v>
      </c>
      <c r="D41" t="s">
        <v>517</v>
      </c>
      <c r="E41" t="s">
        <v>420</v>
      </c>
      <c r="F41" t="s">
        <v>518</v>
      </c>
    </row>
    <row r="42" spans="1:6" x14ac:dyDescent="0.25">
      <c r="A42" s="258">
        <v>45201</v>
      </c>
      <c r="B42" t="s">
        <v>280</v>
      </c>
      <c r="C42" t="s">
        <v>57</v>
      </c>
      <c r="D42" t="s">
        <v>522</v>
      </c>
      <c r="E42" t="s">
        <v>523</v>
      </c>
      <c r="F42" t="s">
        <v>524</v>
      </c>
    </row>
    <row r="43" spans="1:6" x14ac:dyDescent="0.25">
      <c r="A43" s="258">
        <v>45201</v>
      </c>
      <c r="B43" t="s">
        <v>280</v>
      </c>
      <c r="C43" t="s">
        <v>57</v>
      </c>
      <c r="D43" t="s">
        <v>525</v>
      </c>
      <c r="E43" t="s">
        <v>523</v>
      </c>
      <c r="F43" t="s">
        <v>526</v>
      </c>
    </row>
    <row r="44" spans="1:6" x14ac:dyDescent="0.25">
      <c r="A44" s="258">
        <v>45201</v>
      </c>
      <c r="B44" t="s">
        <v>280</v>
      </c>
      <c r="C44" t="s">
        <v>57</v>
      </c>
      <c r="D44" t="s">
        <v>512</v>
      </c>
      <c r="E44" t="s">
        <v>511</v>
      </c>
      <c r="F44" t="s">
        <v>513</v>
      </c>
    </row>
    <row r="45" spans="1:6" x14ac:dyDescent="0.25">
      <c r="A45" s="258">
        <v>45201</v>
      </c>
      <c r="B45" t="s">
        <v>280</v>
      </c>
      <c r="C45" t="s">
        <v>57</v>
      </c>
      <c r="D45" t="s">
        <v>514</v>
      </c>
      <c r="E45" t="s">
        <v>511</v>
      </c>
      <c r="F45" t="s">
        <v>515</v>
      </c>
    </row>
    <row r="46" spans="1:6" x14ac:dyDescent="0.25">
      <c r="A46" s="258">
        <v>45201</v>
      </c>
      <c r="B46" t="s">
        <v>280</v>
      </c>
      <c r="C46" t="s">
        <v>57</v>
      </c>
      <c r="D46" t="s">
        <v>507</v>
      </c>
      <c r="E46" t="s">
        <v>511</v>
      </c>
      <c r="F46" t="s">
        <v>508</v>
      </c>
    </row>
    <row r="47" spans="1:6" x14ac:dyDescent="0.25">
      <c r="A47" s="258">
        <v>45201</v>
      </c>
      <c r="B47" t="s">
        <v>280</v>
      </c>
      <c r="C47" t="s">
        <v>57</v>
      </c>
      <c r="D47" t="s">
        <v>509</v>
      </c>
      <c r="E47" t="s">
        <v>511</v>
      </c>
      <c r="F47" t="s">
        <v>510</v>
      </c>
    </row>
    <row r="48" spans="1:6" x14ac:dyDescent="0.25">
      <c r="A48" s="258">
        <v>45201</v>
      </c>
      <c r="B48" t="s">
        <v>280</v>
      </c>
      <c r="C48" t="s">
        <v>57</v>
      </c>
      <c r="D48" t="s">
        <v>289</v>
      </c>
      <c r="E48" s="260" t="s">
        <v>461</v>
      </c>
      <c r="F48" t="s">
        <v>516</v>
      </c>
    </row>
    <row r="49" spans="1:6" x14ac:dyDescent="0.25">
      <c r="A49" s="258">
        <v>45201</v>
      </c>
      <c r="B49" t="s">
        <v>280</v>
      </c>
      <c r="C49" t="s">
        <v>213</v>
      </c>
      <c r="D49" t="s">
        <v>491</v>
      </c>
      <c r="E49" t="s">
        <v>492</v>
      </c>
      <c r="F49" t="s">
        <v>493</v>
      </c>
    </row>
    <row r="50" spans="1:6" x14ac:dyDescent="0.25">
      <c r="A50" s="258">
        <v>45198</v>
      </c>
      <c r="B50" t="s">
        <v>280</v>
      </c>
      <c r="C50" t="s">
        <v>338</v>
      </c>
      <c r="D50" t="s">
        <v>504</v>
      </c>
      <c r="E50" s="260" t="s">
        <v>488</v>
      </c>
      <c r="F50" t="s">
        <v>489</v>
      </c>
    </row>
    <row r="51" spans="1:6" x14ac:dyDescent="0.25">
      <c r="A51" s="258">
        <v>45197</v>
      </c>
      <c r="B51" t="s">
        <v>280</v>
      </c>
      <c r="C51" t="s">
        <v>338</v>
      </c>
      <c r="D51" t="s">
        <v>482</v>
      </c>
      <c r="E51" s="260" t="s">
        <v>483</v>
      </c>
      <c r="F51" t="s">
        <v>484</v>
      </c>
    </row>
    <row r="52" spans="1:6" x14ac:dyDescent="0.25">
      <c r="A52" s="258">
        <v>45197</v>
      </c>
      <c r="B52" t="s">
        <v>280</v>
      </c>
      <c r="C52" t="s">
        <v>338</v>
      </c>
      <c r="D52" t="s">
        <v>485</v>
      </c>
      <c r="E52" s="260" t="s">
        <v>483</v>
      </c>
      <c r="F52" t="s">
        <v>486</v>
      </c>
    </row>
    <row r="53" spans="1:6" x14ac:dyDescent="0.25">
      <c r="A53" s="258">
        <v>45197</v>
      </c>
      <c r="B53" t="s">
        <v>280</v>
      </c>
      <c r="C53" t="s">
        <v>338</v>
      </c>
      <c r="D53" t="s">
        <v>487</v>
      </c>
      <c r="E53" s="260" t="s">
        <v>488</v>
      </c>
      <c r="F53" t="s">
        <v>489</v>
      </c>
    </row>
    <row r="54" spans="1:6" x14ac:dyDescent="0.25">
      <c r="A54" s="258">
        <v>45194</v>
      </c>
      <c r="B54" t="s">
        <v>280</v>
      </c>
      <c r="C54" t="s">
        <v>338</v>
      </c>
      <c r="D54" t="s">
        <v>323</v>
      </c>
      <c r="E54" t="s">
        <v>472</v>
      </c>
      <c r="F54" s="43"/>
    </row>
    <row r="55" spans="1:6" x14ac:dyDescent="0.25">
      <c r="A55" s="258">
        <v>45194</v>
      </c>
      <c r="B55" t="s">
        <v>280</v>
      </c>
      <c r="C55" t="s">
        <v>338</v>
      </c>
      <c r="D55" t="s">
        <v>324</v>
      </c>
      <c r="E55" t="s">
        <v>472</v>
      </c>
      <c r="F55" s="43"/>
    </row>
    <row r="56" spans="1:6" x14ac:dyDescent="0.25">
      <c r="A56" s="258">
        <v>45194</v>
      </c>
      <c r="B56" t="s">
        <v>280</v>
      </c>
      <c r="C56" t="s">
        <v>338</v>
      </c>
      <c r="D56" t="s">
        <v>329</v>
      </c>
      <c r="E56" t="s">
        <v>473</v>
      </c>
      <c r="F56" s="43"/>
    </row>
    <row r="57" spans="1:6" x14ac:dyDescent="0.25">
      <c r="A57" s="258">
        <v>45194</v>
      </c>
      <c r="B57" t="s">
        <v>280</v>
      </c>
      <c r="C57" t="s">
        <v>338</v>
      </c>
      <c r="D57" t="s">
        <v>330</v>
      </c>
      <c r="E57" t="s">
        <v>473</v>
      </c>
      <c r="F57" s="43"/>
    </row>
    <row r="58" spans="1:6" x14ac:dyDescent="0.25">
      <c r="A58" s="258">
        <v>45194</v>
      </c>
      <c r="B58" t="s">
        <v>280</v>
      </c>
      <c r="C58" t="s">
        <v>338</v>
      </c>
      <c r="D58" t="s">
        <v>468</v>
      </c>
      <c r="E58" s="260" t="s">
        <v>461</v>
      </c>
      <c r="F58" t="s">
        <v>469</v>
      </c>
    </row>
    <row r="59" spans="1:6" x14ac:dyDescent="0.25">
      <c r="A59" s="258">
        <v>45194</v>
      </c>
      <c r="B59" t="s">
        <v>280</v>
      </c>
      <c r="C59" t="s">
        <v>338</v>
      </c>
      <c r="D59" t="s">
        <v>470</v>
      </c>
      <c r="E59" s="260" t="s">
        <v>461</v>
      </c>
      <c r="F59" t="s">
        <v>471</v>
      </c>
    </row>
    <row r="60" spans="1:6" x14ac:dyDescent="0.25">
      <c r="A60" s="258">
        <v>45194</v>
      </c>
      <c r="B60" t="s">
        <v>280</v>
      </c>
      <c r="C60" t="s">
        <v>338</v>
      </c>
      <c r="D60" t="s">
        <v>464</v>
      </c>
      <c r="E60" t="s">
        <v>466</v>
      </c>
      <c r="F60" t="s">
        <v>467</v>
      </c>
    </row>
    <row r="61" spans="1:6" x14ac:dyDescent="0.25">
      <c r="A61" s="258">
        <v>45194</v>
      </c>
      <c r="B61" t="s">
        <v>280</v>
      </c>
      <c r="C61" t="s">
        <v>338</v>
      </c>
      <c r="D61" t="s">
        <v>465</v>
      </c>
      <c r="E61" t="s">
        <v>466</v>
      </c>
      <c r="F61" t="s">
        <v>467</v>
      </c>
    </row>
    <row r="62" spans="1:6" x14ac:dyDescent="0.25">
      <c r="A62" s="258">
        <v>45194</v>
      </c>
      <c r="B62" t="s">
        <v>280</v>
      </c>
      <c r="C62" t="s">
        <v>338</v>
      </c>
      <c r="D62" t="s">
        <v>460</v>
      </c>
      <c r="E62" s="260" t="s">
        <v>461</v>
      </c>
      <c r="F62" t="s">
        <v>462</v>
      </c>
    </row>
    <row r="63" spans="1:6" x14ac:dyDescent="0.25">
      <c r="A63" s="258">
        <v>45194</v>
      </c>
      <c r="B63" t="s">
        <v>280</v>
      </c>
      <c r="C63" t="s">
        <v>338</v>
      </c>
      <c r="D63" t="s">
        <v>463</v>
      </c>
      <c r="E63" s="260" t="s">
        <v>461</v>
      </c>
      <c r="F63" t="s">
        <v>462</v>
      </c>
    </row>
    <row r="64" spans="1:6" x14ac:dyDescent="0.25">
      <c r="A64" s="258">
        <v>45194</v>
      </c>
      <c r="B64" t="s">
        <v>280</v>
      </c>
      <c r="C64" t="s">
        <v>338</v>
      </c>
      <c r="D64" t="s">
        <v>457</v>
      </c>
      <c r="E64" t="s">
        <v>458</v>
      </c>
      <c r="F64" s="149" t="s">
        <v>459</v>
      </c>
    </row>
    <row r="65" spans="1:6" x14ac:dyDescent="0.25">
      <c r="A65" s="258">
        <v>45194</v>
      </c>
      <c r="B65" t="s">
        <v>280</v>
      </c>
      <c r="C65" t="s">
        <v>338</v>
      </c>
      <c r="D65" t="s">
        <v>455</v>
      </c>
      <c r="E65" s="144" t="s">
        <v>456</v>
      </c>
      <c r="F65" t="s">
        <v>368</v>
      </c>
    </row>
    <row r="66" spans="1:6" x14ac:dyDescent="0.25">
      <c r="A66" s="258">
        <v>45194</v>
      </c>
      <c r="B66" t="s">
        <v>280</v>
      </c>
      <c r="C66" t="s">
        <v>338</v>
      </c>
      <c r="D66" t="s">
        <v>453</v>
      </c>
      <c r="E66" s="144" t="s">
        <v>454</v>
      </c>
      <c r="F66" t="s">
        <v>407</v>
      </c>
    </row>
    <row r="67" spans="1:6" x14ac:dyDescent="0.25">
      <c r="A67" s="258">
        <v>45194</v>
      </c>
      <c r="B67" t="s">
        <v>280</v>
      </c>
      <c r="C67" t="s">
        <v>338</v>
      </c>
      <c r="D67" t="s">
        <v>451</v>
      </c>
      <c r="E67" s="144" t="s">
        <v>452</v>
      </c>
      <c r="F67" t="s">
        <v>372</v>
      </c>
    </row>
    <row r="68" spans="1:6" x14ac:dyDescent="0.25">
      <c r="A68" s="258">
        <v>45182</v>
      </c>
      <c r="B68" t="s">
        <v>280</v>
      </c>
      <c r="C68" t="s">
        <v>126</v>
      </c>
      <c r="D68" t="s">
        <v>109</v>
      </c>
      <c r="E68" t="s">
        <v>547</v>
      </c>
      <c r="F68" t="s">
        <v>562</v>
      </c>
    </row>
    <row r="69" spans="1:6" x14ac:dyDescent="0.25">
      <c r="A69" s="258">
        <v>45180</v>
      </c>
      <c r="B69" t="s">
        <v>280</v>
      </c>
      <c r="C69" t="s">
        <v>211</v>
      </c>
      <c r="D69" t="s">
        <v>422</v>
      </c>
      <c r="E69" t="s">
        <v>420</v>
      </c>
    </row>
    <row r="70" spans="1:6" x14ac:dyDescent="0.25">
      <c r="A70" s="258">
        <v>45180</v>
      </c>
      <c r="B70" t="s">
        <v>280</v>
      </c>
      <c r="C70" t="s">
        <v>211</v>
      </c>
      <c r="D70" t="s">
        <v>421</v>
      </c>
      <c r="E70" t="s">
        <v>420</v>
      </c>
      <c r="F70" t="s">
        <v>423</v>
      </c>
    </row>
    <row r="71" spans="1:6" x14ac:dyDescent="0.25">
      <c r="A71" s="258">
        <v>45180</v>
      </c>
      <c r="B71" t="s">
        <v>280</v>
      </c>
      <c r="C71" t="s">
        <v>211</v>
      </c>
      <c r="D71" t="s">
        <v>430</v>
      </c>
      <c r="E71" t="s">
        <v>420</v>
      </c>
      <c r="F71" t="s">
        <v>431</v>
      </c>
    </row>
    <row r="72" spans="1:6" x14ac:dyDescent="0.25">
      <c r="A72" s="258">
        <v>45180</v>
      </c>
      <c r="B72" t="s">
        <v>280</v>
      </c>
      <c r="C72" t="s">
        <v>57</v>
      </c>
      <c r="D72" t="s">
        <v>440</v>
      </c>
      <c r="E72" t="s">
        <v>432</v>
      </c>
      <c r="F72" t="s">
        <v>434</v>
      </c>
    </row>
    <row r="73" spans="1:6" x14ac:dyDescent="0.25">
      <c r="A73" s="258">
        <v>45180</v>
      </c>
      <c r="B73" t="s">
        <v>280</v>
      </c>
      <c r="C73" t="s">
        <v>57</v>
      </c>
      <c r="D73" t="s">
        <v>441</v>
      </c>
      <c r="E73" t="s">
        <v>433</v>
      </c>
      <c r="F73" t="s">
        <v>435</v>
      </c>
    </row>
    <row r="74" spans="1:6" x14ac:dyDescent="0.25">
      <c r="A74" s="258">
        <v>45180</v>
      </c>
      <c r="B74" t="s">
        <v>280</v>
      </c>
      <c r="C74" t="s">
        <v>57</v>
      </c>
      <c r="D74" t="s">
        <v>442</v>
      </c>
      <c r="E74" t="s">
        <v>433</v>
      </c>
      <c r="F74" t="s">
        <v>436</v>
      </c>
    </row>
    <row r="75" spans="1:6" x14ac:dyDescent="0.25">
      <c r="A75" s="258">
        <v>45180</v>
      </c>
      <c r="B75" t="s">
        <v>280</v>
      </c>
      <c r="C75" t="s">
        <v>57</v>
      </c>
      <c r="D75" t="s">
        <v>443</v>
      </c>
      <c r="E75" t="s">
        <v>437</v>
      </c>
      <c r="F75" t="s">
        <v>438</v>
      </c>
    </row>
    <row r="76" spans="1:6" x14ac:dyDescent="0.25">
      <c r="A76" s="258">
        <v>45180</v>
      </c>
      <c r="B76" t="s">
        <v>280</v>
      </c>
      <c r="C76" t="s">
        <v>57</v>
      </c>
      <c r="D76" t="s">
        <v>444</v>
      </c>
      <c r="E76" t="s">
        <v>445</v>
      </c>
      <c r="F76" t="s">
        <v>446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27" sqref="B27"/>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2022</v>
      </c>
      <c r="C3" s="10" t="s">
        <v>12</v>
      </c>
      <c r="D3" s="8" t="s">
        <v>7</v>
      </c>
    </row>
    <row r="4" spans="1:4" x14ac:dyDescent="0.25">
      <c r="A4" s="8" t="s">
        <v>108</v>
      </c>
      <c r="B4" s="9" t="s">
        <v>237</v>
      </c>
      <c r="C4" s="10" t="s">
        <v>19</v>
      </c>
      <c r="D4" s="8" t="s">
        <v>8</v>
      </c>
    </row>
    <row r="5" spans="1:4" x14ac:dyDescent="0.25">
      <c r="A5" s="8" t="s">
        <v>10</v>
      </c>
      <c r="B5" s="9" t="b">
        <v>1</v>
      </c>
      <c r="C5" s="10" t="s">
        <v>64</v>
      </c>
      <c r="D5" s="8" t="s">
        <v>21</v>
      </c>
    </row>
    <row r="6" spans="1:4" x14ac:dyDescent="0.25">
      <c r="A6" s="27" t="s">
        <v>28</v>
      </c>
      <c r="B6" s="28" t="b">
        <v>1</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AE2" activePane="bottomRight" state="frozen"/>
      <selection pane="topRight" activeCell="B1" sqref="B1"/>
      <selection pane="bottomLeft" activeCell="A2" sqref="A2"/>
      <selection pane="bottomRight" activeCell="AK47" sqref="AK47"/>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activeCell="B46" sqref="B46"/>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Normal="100" workbookViewId="0">
      <selection activeCell="A27" sqref="A27"/>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317" t="s">
        <v>283</v>
      </c>
      <c r="B1" s="317"/>
      <c r="C1" s="317"/>
      <c r="D1" s="317"/>
      <c r="E1" s="317"/>
      <c r="F1" s="317"/>
      <c r="G1" s="317"/>
      <c r="H1" s="317"/>
      <c r="I1" s="97"/>
      <c r="J1" s="328" t="s">
        <v>63</v>
      </c>
      <c r="K1" s="329"/>
      <c r="L1" s="329"/>
      <c r="M1" s="324"/>
      <c r="N1" s="98"/>
    </row>
    <row r="2" spans="1:14" x14ac:dyDescent="0.25">
      <c r="A2" s="22" t="s">
        <v>284</v>
      </c>
      <c r="B2" s="158" t="s">
        <v>239</v>
      </c>
      <c r="C2" s="159" t="s">
        <v>238</v>
      </c>
      <c r="D2" s="325" t="s">
        <v>142</v>
      </c>
      <c r="E2" s="318"/>
      <c r="F2" s="318"/>
      <c r="G2" s="318"/>
      <c r="H2" s="318"/>
      <c r="I2" s="20"/>
      <c r="J2" s="330" t="s">
        <v>285</v>
      </c>
      <c r="K2" s="330"/>
      <c r="L2" s="160" t="s">
        <v>143</v>
      </c>
      <c r="M2" s="161" t="s">
        <v>107</v>
      </c>
      <c r="N2" s="75"/>
    </row>
    <row r="3" spans="1:14" x14ac:dyDescent="0.25">
      <c r="A3" s="61" t="s">
        <v>53</v>
      </c>
      <c r="B3" s="70">
        <v>16.8</v>
      </c>
      <c r="C3" s="71">
        <v>18.600000000000001</v>
      </c>
      <c r="D3" s="331"/>
      <c r="E3" s="327"/>
      <c r="F3" s="327"/>
      <c r="G3" s="327"/>
      <c r="H3" s="327"/>
      <c r="I3" s="20"/>
      <c r="J3" s="163" t="s">
        <v>90</v>
      </c>
      <c r="K3" s="164" t="s">
        <v>286</v>
      </c>
      <c r="L3" s="165" t="s">
        <v>287</v>
      </c>
      <c r="M3" s="166">
        <f>HLOOKUP($B$16,$B$9:$G$14,5,FALSE)</f>
        <v>27</v>
      </c>
      <c r="N3" s="75"/>
    </row>
    <row r="4" spans="1:14" x14ac:dyDescent="0.25">
      <c r="A4" s="61" t="s">
        <v>288</v>
      </c>
      <c r="B4" s="72">
        <v>18.2</v>
      </c>
      <c r="C4" s="73">
        <v>23</v>
      </c>
      <c r="D4" s="331"/>
      <c r="E4" s="327"/>
      <c r="F4" s="327"/>
      <c r="G4" s="327"/>
      <c r="H4" s="327"/>
      <c r="I4" s="20"/>
      <c r="J4" s="167">
        <v>15</v>
      </c>
      <c r="K4" s="168">
        <f>(_xlfn.LOGNORM.DIST(J4+1-$J$4,$M$4,$M$5,TRUE))/_xlfn.LOGNORM.DIST(80-15,$M$4,$M$5,TRUE)</f>
        <v>7.1230452566248671E-4</v>
      </c>
      <c r="L4" s="165" t="s">
        <v>55</v>
      </c>
      <c r="M4" s="169">
        <f>LN(M3-15)</f>
        <v>2.4849066497880004</v>
      </c>
      <c r="N4" s="75"/>
    </row>
    <row r="5" spans="1:14" x14ac:dyDescent="0.25">
      <c r="A5" s="170"/>
      <c r="B5" s="171"/>
      <c r="C5" s="20"/>
      <c r="D5" s="20"/>
      <c r="E5" s="20"/>
      <c r="F5" s="20"/>
      <c r="G5" s="20"/>
      <c r="H5" s="20"/>
      <c r="I5" s="20"/>
      <c r="J5" s="167">
        <f t="shared" ref="J5:J68" si="0">J4+1</f>
        <v>16</v>
      </c>
      <c r="K5" s="172">
        <f>(_xlfn.LOGNORM.DIST(J5+1-$J$4,$M$4,$M$5,TRUE)-_xlfn.LOGNORM.DIST(J5-$J$4,$M$4,$M$5,TRUE))/_xlfn.LOGNORM.DIST(80-15,$M$4,$M$5,TRUE)</f>
        <v>1.008759078002742E-2</v>
      </c>
      <c r="L5" s="165" t="s">
        <v>54</v>
      </c>
      <c r="M5" s="173">
        <f>HLOOKUP($B$16,$B$9:$G$14,6,FALSE)</f>
        <v>0.77800000000000002</v>
      </c>
      <c r="N5" s="75"/>
    </row>
    <row r="6" spans="1:14" x14ac:dyDescent="0.25">
      <c r="A6" s="174" t="s">
        <v>284</v>
      </c>
      <c r="B6" s="175" t="s">
        <v>107</v>
      </c>
      <c r="C6" s="325" t="s">
        <v>142</v>
      </c>
      <c r="D6" s="318"/>
      <c r="E6" s="318"/>
      <c r="F6" s="318"/>
      <c r="G6" s="318"/>
      <c r="H6" s="318"/>
      <c r="I6" s="20"/>
      <c r="J6" s="167">
        <f t="shared" si="0"/>
        <v>17</v>
      </c>
      <c r="K6" s="172">
        <f t="shared" ref="K6:K68" si="1">(_xlfn.LOGNORM.DIST(J6+1-$J$4,$M$4,$M$5,TRUE)-_xlfn.LOGNORM.DIST(J6-$J$4,$M$4,$M$5,TRUE))/_xlfn.LOGNORM.DIST(80-15,$M$4,$M$5,TRUE)</f>
        <v>2.7152538716388314E-2</v>
      </c>
      <c r="L6" s="20"/>
      <c r="M6" s="20"/>
      <c r="N6" s="75"/>
    </row>
    <row r="7" spans="1:14" x14ac:dyDescent="0.25">
      <c r="A7" s="11" t="s">
        <v>289</v>
      </c>
      <c r="B7" s="21">
        <v>11</v>
      </c>
      <c r="C7" s="326"/>
      <c r="D7" s="327"/>
      <c r="E7" s="327"/>
      <c r="F7" s="327"/>
      <c r="G7" s="327"/>
      <c r="H7" s="327"/>
      <c r="I7" s="20"/>
      <c r="J7" s="167">
        <f t="shared" si="0"/>
        <v>18</v>
      </c>
      <c r="K7" s="172">
        <f t="shared" si="1"/>
        <v>4.2206006806106346E-2</v>
      </c>
      <c r="L7" s="20"/>
      <c r="M7" s="20"/>
      <c r="N7" s="75"/>
    </row>
    <row r="8" spans="1:14" x14ac:dyDescent="0.25">
      <c r="A8" s="170"/>
      <c r="B8" s="20"/>
      <c r="C8" s="20"/>
      <c r="D8" s="20"/>
      <c r="E8" s="20"/>
      <c r="F8" s="20"/>
      <c r="G8" s="20"/>
      <c r="H8" s="20"/>
      <c r="I8" s="20"/>
      <c r="J8" s="167">
        <f t="shared" si="0"/>
        <v>19</v>
      </c>
      <c r="K8" s="172">
        <f t="shared" si="1"/>
        <v>5.2052285770380451E-2</v>
      </c>
      <c r="L8" s="20"/>
      <c r="M8" s="20"/>
      <c r="N8" s="75"/>
    </row>
    <row r="9" spans="1:14" x14ac:dyDescent="0.25">
      <c r="A9" s="176" t="s">
        <v>284</v>
      </c>
      <c r="B9" s="158" t="s">
        <v>290</v>
      </c>
      <c r="C9" s="159" t="s">
        <v>291</v>
      </c>
      <c r="D9" s="159" t="s">
        <v>62</v>
      </c>
      <c r="E9" s="159" t="s">
        <v>292</v>
      </c>
      <c r="F9" s="159" t="s">
        <v>61</v>
      </c>
      <c r="G9" s="159" t="s">
        <v>293</v>
      </c>
      <c r="H9" s="177" t="s">
        <v>294</v>
      </c>
      <c r="I9" s="20"/>
      <c r="J9" s="167">
        <f t="shared" si="0"/>
        <v>20</v>
      </c>
      <c r="K9" s="172">
        <f t="shared" si="1"/>
        <v>5.7100465285608859E-2</v>
      </c>
      <c r="L9" s="20"/>
      <c r="M9" s="20"/>
      <c r="N9" s="75"/>
    </row>
    <row r="10" spans="1:14" x14ac:dyDescent="0.25">
      <c r="A10" s="61" t="s">
        <v>295</v>
      </c>
      <c r="B10" s="58">
        <v>0.01</v>
      </c>
      <c r="C10" s="141">
        <v>0.08</v>
      </c>
      <c r="D10" s="141">
        <v>0.4</v>
      </c>
      <c r="E10" s="141">
        <v>3.5</v>
      </c>
      <c r="F10" s="141">
        <v>0.34</v>
      </c>
      <c r="G10" s="59">
        <v>0.05</v>
      </c>
      <c r="H10" s="162" t="s">
        <v>413</v>
      </c>
      <c r="I10" s="20"/>
      <c r="J10" s="167">
        <f t="shared" si="0"/>
        <v>21</v>
      </c>
      <c r="K10" s="172">
        <f>(_xlfn.LOGNORM.DIST(J10+1-$J$4,$M$4,$M$5,TRUE)-_xlfn.LOGNORM.DIST(J10-$J$4,$M$4,$M$5,TRUE))/_xlfn.LOGNORM.DIST(80-15,$M$4,$M$5,TRUE)</f>
        <v>5.8612099986026789E-2</v>
      </c>
      <c r="L10" s="20"/>
      <c r="M10" s="20"/>
      <c r="N10" s="75"/>
    </row>
    <row r="11" spans="1:14" x14ac:dyDescent="0.25">
      <c r="A11" s="61" t="s">
        <v>296</v>
      </c>
      <c r="B11" s="178" t="b">
        <v>0</v>
      </c>
      <c r="C11" t="b">
        <v>0</v>
      </c>
      <c r="D11" t="b">
        <v>0</v>
      </c>
      <c r="E11" t="b">
        <v>1</v>
      </c>
      <c r="F11" t="b">
        <v>1</v>
      </c>
      <c r="G11" s="179" t="b">
        <v>1</v>
      </c>
      <c r="H11" s="162"/>
      <c r="I11" s="20"/>
      <c r="J11" s="167">
        <f t="shared" si="0"/>
        <v>22</v>
      </c>
      <c r="K11" s="172">
        <f t="shared" si="1"/>
        <v>5.7771522712591609E-2</v>
      </c>
      <c r="L11" s="20"/>
      <c r="M11" s="20"/>
      <c r="N11" s="75"/>
    </row>
    <row r="12" spans="1:14" x14ac:dyDescent="0.25">
      <c r="A12" s="61" t="s">
        <v>297</v>
      </c>
      <c r="B12" s="234">
        <v>13.6</v>
      </c>
      <c r="C12" s="152">
        <v>13.6</v>
      </c>
      <c r="D12" s="152">
        <v>8.1999999999999993</v>
      </c>
      <c r="E12" s="25"/>
      <c r="F12" s="25"/>
      <c r="G12" s="69"/>
      <c r="H12" s="162" t="s">
        <v>298</v>
      </c>
      <c r="I12" s="20"/>
      <c r="J12" s="167">
        <f t="shared" si="0"/>
        <v>23</v>
      </c>
      <c r="K12" s="172">
        <f t="shared" si="1"/>
        <v>5.547905271543304E-2</v>
      </c>
      <c r="L12" s="20"/>
      <c r="M12" s="20"/>
      <c r="N12" s="75"/>
    </row>
    <row r="13" spans="1:14" x14ac:dyDescent="0.25">
      <c r="A13" s="61" t="s">
        <v>299</v>
      </c>
      <c r="B13" s="68">
        <v>29.1</v>
      </c>
      <c r="C13" s="25">
        <v>29.1</v>
      </c>
      <c r="D13" s="25">
        <v>27</v>
      </c>
      <c r="E13" s="25"/>
      <c r="F13" s="25"/>
      <c r="G13" s="69"/>
      <c r="H13" s="162" t="s">
        <v>298</v>
      </c>
      <c r="I13" s="20"/>
      <c r="J13" s="167">
        <f t="shared" si="0"/>
        <v>24</v>
      </c>
      <c r="K13" s="172">
        <f t="shared" si="1"/>
        <v>5.2364088488073418E-2</v>
      </c>
      <c r="L13" s="20"/>
      <c r="M13" s="20"/>
      <c r="N13" s="75"/>
    </row>
    <row r="14" spans="1:14" x14ac:dyDescent="0.25">
      <c r="A14" s="61" t="s">
        <v>300</v>
      </c>
      <c r="B14" s="180">
        <v>0.47799999999999998</v>
      </c>
      <c r="C14" s="181">
        <v>0.47799999999999998</v>
      </c>
      <c r="D14" s="181">
        <v>0.77800000000000002</v>
      </c>
      <c r="E14" s="181"/>
      <c r="F14" s="181"/>
      <c r="G14" s="182"/>
      <c r="H14" s="162" t="s">
        <v>298</v>
      </c>
      <c r="I14" s="20"/>
      <c r="J14" s="167">
        <f t="shared" si="0"/>
        <v>25</v>
      </c>
      <c r="K14" s="172">
        <f t="shared" si="1"/>
        <v>4.8847180807125794E-2</v>
      </c>
      <c r="L14" s="20"/>
      <c r="M14" s="20"/>
      <c r="N14" s="75"/>
    </row>
    <row r="15" spans="1:14" x14ac:dyDescent="0.25">
      <c r="A15" s="150"/>
      <c r="B15" s="20"/>
      <c r="C15" s="20"/>
      <c r="D15" s="20"/>
      <c r="E15" s="20"/>
      <c r="F15" s="20"/>
      <c r="G15" s="20"/>
      <c r="H15" s="97"/>
      <c r="I15" s="20"/>
      <c r="J15" s="167">
        <f t="shared" si="0"/>
        <v>26</v>
      </c>
      <c r="K15" s="172">
        <f t="shared" si="1"/>
        <v>4.5200268786974397E-2</v>
      </c>
      <c r="L15" s="20"/>
      <c r="M15" s="20"/>
      <c r="N15" s="75"/>
    </row>
    <row r="16" spans="1:14" x14ac:dyDescent="0.25">
      <c r="A16" s="183" t="s">
        <v>301</v>
      </c>
      <c r="B16" s="184" t="s">
        <v>62</v>
      </c>
      <c r="C16" s="20"/>
      <c r="D16" s="20"/>
      <c r="E16" s="20"/>
      <c r="F16" s="20"/>
      <c r="G16" s="20"/>
      <c r="H16" s="20"/>
      <c r="I16" s="20"/>
      <c r="J16" s="167">
        <f t="shared" si="0"/>
        <v>27</v>
      </c>
      <c r="K16" s="172">
        <f t="shared" si="1"/>
        <v>4.1593526775261604E-2</v>
      </c>
      <c r="L16" s="20"/>
      <c r="M16" s="20"/>
      <c r="N16" s="75"/>
    </row>
    <row r="17" spans="1:14" x14ac:dyDescent="0.25">
      <c r="A17" s="74"/>
      <c r="B17" s="20"/>
      <c r="C17" s="20"/>
      <c r="D17" s="20"/>
      <c r="E17" s="20"/>
      <c r="F17" s="20"/>
      <c r="G17" s="20"/>
      <c r="H17" s="20"/>
      <c r="I17" s="20"/>
      <c r="J17" s="167">
        <f t="shared" si="0"/>
        <v>28</v>
      </c>
      <c r="K17" s="172">
        <f t="shared" si="1"/>
        <v>3.8128962575067697E-2</v>
      </c>
      <c r="L17" s="20"/>
      <c r="M17" s="20"/>
      <c r="N17" s="75"/>
    </row>
    <row r="18" spans="1:14" x14ac:dyDescent="0.25">
      <c r="A18" s="74"/>
      <c r="B18" s="20"/>
      <c r="C18" s="20"/>
      <c r="D18" s="20"/>
      <c r="E18" s="20"/>
      <c r="F18" s="20"/>
      <c r="G18" s="20"/>
      <c r="H18" s="20"/>
      <c r="I18" s="20"/>
      <c r="J18" s="167">
        <f t="shared" si="0"/>
        <v>29</v>
      </c>
      <c r="K18" s="172">
        <f t="shared" si="1"/>
        <v>3.4863637318542584E-2</v>
      </c>
      <c r="L18" s="20"/>
      <c r="M18" s="20"/>
      <c r="N18" s="75"/>
    </row>
    <row r="19" spans="1:14" x14ac:dyDescent="0.25">
      <c r="A19" s="74"/>
      <c r="B19" s="20"/>
      <c r="C19" s="20"/>
      <c r="D19" s="20"/>
      <c r="E19" s="20"/>
      <c r="F19" s="20"/>
      <c r="G19" s="20"/>
      <c r="H19" s="20"/>
      <c r="I19" s="20"/>
      <c r="J19" s="167">
        <f t="shared" si="0"/>
        <v>30</v>
      </c>
      <c r="K19" s="172">
        <f t="shared" si="1"/>
        <v>3.1825411413301724E-2</v>
      </c>
      <c r="L19" s="20"/>
      <c r="M19" s="20"/>
      <c r="N19" s="75"/>
    </row>
    <row r="20" spans="1:14" x14ac:dyDescent="0.25">
      <c r="A20" s="74"/>
      <c r="B20" s="20"/>
      <c r="C20" s="20"/>
      <c r="D20" s="20"/>
      <c r="E20" s="20"/>
      <c r="F20" s="20"/>
      <c r="G20" s="20"/>
      <c r="H20" s="20"/>
      <c r="I20" s="20"/>
      <c r="J20" s="167">
        <f t="shared" si="0"/>
        <v>31</v>
      </c>
      <c r="K20" s="172">
        <f t="shared" si="1"/>
        <v>2.9023507572605575E-2</v>
      </c>
      <c r="L20" s="20"/>
      <c r="M20" s="20"/>
      <c r="N20" s="75"/>
    </row>
    <row r="21" spans="1:14" x14ac:dyDescent="0.25">
      <c r="A21" s="74"/>
      <c r="B21" s="20"/>
      <c r="C21" s="20"/>
      <c r="D21" s="20"/>
      <c r="E21" s="20"/>
      <c r="F21" s="20"/>
      <c r="G21" s="20"/>
      <c r="H21" s="20"/>
      <c r="I21" s="20"/>
      <c r="J21" s="167">
        <f t="shared" si="0"/>
        <v>32</v>
      </c>
      <c r="K21" s="172">
        <f t="shared" si="1"/>
        <v>2.6455545142827237E-2</v>
      </c>
      <c r="L21" s="20"/>
      <c r="M21" s="20"/>
      <c r="N21" s="75"/>
    </row>
    <row r="22" spans="1:14" x14ac:dyDescent="0.25">
      <c r="A22" s="74"/>
      <c r="B22" s="20"/>
      <c r="C22" s="20"/>
      <c r="D22" s="20"/>
      <c r="E22" s="20"/>
      <c r="F22" s="20"/>
      <c r="G22" s="20"/>
      <c r="H22" s="20"/>
      <c r="I22" s="20"/>
      <c r="J22" s="167">
        <f t="shared" si="0"/>
        <v>33</v>
      </c>
      <c r="K22" s="172">
        <f t="shared" si="1"/>
        <v>2.4112193974165363E-2</v>
      </c>
      <c r="L22" s="20"/>
      <c r="M22" s="20"/>
      <c r="N22" s="75"/>
    </row>
    <row r="23" spans="1:14" x14ac:dyDescent="0.25">
      <c r="A23" s="74"/>
      <c r="B23" s="20"/>
      <c r="C23" s="20"/>
      <c r="D23" s="20"/>
      <c r="E23" s="20"/>
      <c r="F23" s="20"/>
      <c r="G23" s="20"/>
      <c r="H23" s="20"/>
      <c r="I23" s="20"/>
      <c r="J23" s="167">
        <f t="shared" si="0"/>
        <v>34</v>
      </c>
      <c r="K23" s="172">
        <f t="shared" si="1"/>
        <v>2.1980229964379525E-2</v>
      </c>
      <c r="L23" s="20"/>
      <c r="M23" s="20"/>
      <c r="N23" s="75"/>
    </row>
    <row r="24" spans="1:14" x14ac:dyDescent="0.25">
      <c r="A24" s="74"/>
      <c r="B24" s="20"/>
      <c r="C24" s="20"/>
      <c r="D24" s="20"/>
      <c r="E24" s="20"/>
      <c r="F24" s="20"/>
      <c r="G24" s="20"/>
      <c r="H24" s="20"/>
      <c r="I24" s="20"/>
      <c r="J24" s="167">
        <f t="shared" si="0"/>
        <v>35</v>
      </c>
      <c r="K24" s="172">
        <f t="shared" si="1"/>
        <v>2.0044520288573248E-2</v>
      </c>
      <c r="L24" s="20"/>
      <c r="M24" s="20"/>
      <c r="N24" s="75"/>
    </row>
    <row r="25" spans="1:14" x14ac:dyDescent="0.25">
      <c r="A25" s="74"/>
      <c r="B25" s="20"/>
      <c r="C25" s="20"/>
      <c r="D25" s="20"/>
      <c r="E25" s="20"/>
      <c r="F25" s="20"/>
      <c r="G25" s="20"/>
      <c r="H25" s="20"/>
      <c r="I25" s="20"/>
      <c r="J25" s="167">
        <f t="shared" si="0"/>
        <v>36</v>
      </c>
      <c r="K25" s="172">
        <f t="shared" si="1"/>
        <v>1.8289293426508514E-2</v>
      </c>
      <c r="L25" s="20"/>
      <c r="M25" s="20"/>
      <c r="N25" s="75"/>
    </row>
    <row r="26" spans="1:14" x14ac:dyDescent="0.25">
      <c r="A26" s="74"/>
      <c r="B26" s="20"/>
      <c r="C26" s="20"/>
      <c r="D26" s="20"/>
      <c r="E26" s="20"/>
      <c r="F26" s="20"/>
      <c r="G26" s="20"/>
      <c r="H26" s="20"/>
      <c r="I26" s="20"/>
      <c r="J26" s="167">
        <f t="shared" si="0"/>
        <v>37</v>
      </c>
      <c r="K26" s="172">
        <f t="shared" si="1"/>
        <v>1.6698932544022268E-2</v>
      </c>
      <c r="L26" s="20"/>
      <c r="M26" s="20"/>
      <c r="N26" s="75"/>
    </row>
    <row r="27" spans="1:14" x14ac:dyDescent="0.25">
      <c r="A27" s="74"/>
      <c r="B27" s="20"/>
      <c r="C27" s="20"/>
      <c r="D27" s="20"/>
      <c r="E27" s="20"/>
      <c r="F27" s="20"/>
      <c r="G27" s="20"/>
      <c r="H27" s="20"/>
      <c r="I27" s="20"/>
      <c r="J27" s="167">
        <f t="shared" si="0"/>
        <v>38</v>
      </c>
      <c r="K27" s="172">
        <f t="shared" si="1"/>
        <v>1.5258452500969653E-2</v>
      </c>
      <c r="L27" s="20"/>
      <c r="M27" s="20"/>
      <c r="N27" s="75"/>
    </row>
    <row r="28" spans="1:14" x14ac:dyDescent="0.25">
      <c r="A28" s="74"/>
      <c r="B28" s="20"/>
      <c r="C28" s="20"/>
      <c r="D28" s="20"/>
      <c r="E28" s="20"/>
      <c r="F28" s="20"/>
      <c r="G28" s="20"/>
      <c r="H28" s="20"/>
      <c r="I28" s="20"/>
      <c r="J28" s="167">
        <f t="shared" si="0"/>
        <v>39</v>
      </c>
      <c r="K28" s="172">
        <f t="shared" si="1"/>
        <v>1.395376820945838E-2</v>
      </c>
      <c r="L28" s="20"/>
      <c r="M28" s="20"/>
      <c r="N28" s="75"/>
    </row>
    <row r="29" spans="1:14" x14ac:dyDescent="0.25">
      <c r="A29" s="74"/>
      <c r="B29" s="20"/>
      <c r="C29" s="20"/>
      <c r="D29" s="20"/>
      <c r="E29" s="20"/>
      <c r="F29" s="20"/>
      <c r="G29" s="20"/>
      <c r="H29" s="20"/>
      <c r="I29" s="20"/>
      <c r="J29" s="167">
        <f t="shared" si="0"/>
        <v>40</v>
      </c>
      <c r="K29" s="172">
        <f t="shared" si="1"/>
        <v>1.2771826755618223E-2</v>
      </c>
      <c r="L29" s="20"/>
      <c r="M29" s="20"/>
      <c r="N29" s="75"/>
    </row>
    <row r="30" spans="1:14" x14ac:dyDescent="0.25">
      <c r="A30" s="74"/>
      <c r="B30" s="20"/>
      <c r="C30" s="20"/>
      <c r="D30" s="20"/>
      <c r="E30" s="20"/>
      <c r="F30" s="20"/>
      <c r="G30" s="20"/>
      <c r="H30" s="20"/>
      <c r="I30" s="20"/>
      <c r="J30" s="167">
        <f t="shared" si="0"/>
        <v>41</v>
      </c>
      <c r="K30" s="172">
        <f t="shared" si="1"/>
        <v>1.1700651928087119E-2</v>
      </c>
      <c r="L30" s="20"/>
      <c r="M30" s="20"/>
      <c r="N30" s="75"/>
    </row>
    <row r="31" spans="1:14" x14ac:dyDescent="0.25">
      <c r="A31" s="74"/>
      <c r="B31" s="20"/>
      <c r="C31" s="20"/>
      <c r="D31" s="20"/>
      <c r="E31" s="20"/>
      <c r="F31" s="20"/>
      <c r="G31" s="20"/>
      <c r="H31" s="20"/>
      <c r="I31" s="20"/>
      <c r="J31" s="167">
        <f t="shared" si="0"/>
        <v>42</v>
      </c>
      <c r="K31" s="172">
        <f t="shared" si="1"/>
        <v>1.0729333763054292E-2</v>
      </c>
      <c r="L31" s="20"/>
      <c r="M31" s="20"/>
      <c r="N31" s="75"/>
    </row>
    <row r="32" spans="1:14" x14ac:dyDescent="0.25">
      <c r="A32" s="74"/>
      <c r="B32" s="20"/>
      <c r="C32" s="20"/>
      <c r="D32" s="20"/>
      <c r="E32" s="20"/>
      <c r="F32" s="20"/>
      <c r="G32" s="20"/>
      <c r="H32" s="20"/>
      <c r="I32" s="20"/>
      <c r="J32" s="167">
        <f t="shared" si="0"/>
        <v>43</v>
      </c>
      <c r="K32" s="172">
        <f t="shared" si="1"/>
        <v>9.8479848816696702E-3</v>
      </c>
      <c r="L32" s="20"/>
      <c r="M32" s="20"/>
      <c r="N32" s="75"/>
    </row>
    <row r="33" spans="1:14" x14ac:dyDescent="0.25">
      <c r="A33" s="185"/>
      <c r="B33" s="185"/>
      <c r="C33" s="185"/>
      <c r="D33" s="185"/>
      <c r="E33" s="185"/>
      <c r="F33" s="185"/>
      <c r="G33" s="185"/>
      <c r="H33" s="20"/>
      <c r="I33" s="20"/>
      <c r="J33" s="167">
        <f t="shared" si="0"/>
        <v>44</v>
      </c>
      <c r="K33" s="172">
        <f t="shared" si="1"/>
        <v>9.047678065827118E-3</v>
      </c>
      <c r="L33" s="20"/>
      <c r="M33" s="20"/>
      <c r="N33" s="75"/>
    </row>
    <row r="34" spans="1:14" x14ac:dyDescent="0.25">
      <c r="A34" s="185"/>
      <c r="B34" s="186"/>
      <c r="C34" s="186"/>
      <c r="D34" s="185"/>
      <c r="E34" s="187"/>
      <c r="F34" s="186"/>
      <c r="G34" s="185"/>
      <c r="H34" s="20"/>
      <c r="I34" s="20"/>
      <c r="J34" s="167">
        <f t="shared" si="0"/>
        <v>45</v>
      </c>
      <c r="K34" s="172">
        <f t="shared" si="1"/>
        <v>8.320374557381471E-3</v>
      </c>
      <c r="L34" s="20"/>
      <c r="M34" s="20"/>
      <c r="N34" s="75"/>
    </row>
    <row r="35" spans="1:14" x14ac:dyDescent="0.25">
      <c r="A35" s="185"/>
      <c r="B35" s="188"/>
      <c r="C35" s="188"/>
      <c r="D35" s="185"/>
      <c r="E35" s="188"/>
      <c r="F35" s="188"/>
      <c r="G35" s="185"/>
      <c r="H35" s="20"/>
      <c r="I35" s="20"/>
      <c r="J35" s="167">
        <f t="shared" si="0"/>
        <v>46</v>
      </c>
      <c r="K35" s="172">
        <f t="shared" si="1"/>
        <v>7.6588492107304848E-3</v>
      </c>
      <c r="L35" s="20"/>
      <c r="M35" s="20"/>
      <c r="N35" s="75"/>
    </row>
    <row r="36" spans="1:14" x14ac:dyDescent="0.25">
      <c r="A36" s="185"/>
      <c r="B36" s="185"/>
      <c r="C36" s="185"/>
      <c r="D36" s="185"/>
      <c r="E36" s="189"/>
      <c r="F36" s="185"/>
      <c r="G36" s="185"/>
      <c r="H36" s="20"/>
      <c r="I36" s="20"/>
      <c r="J36" s="167">
        <f t="shared" si="0"/>
        <v>47</v>
      </c>
      <c r="K36" s="172">
        <f t="shared" si="1"/>
        <v>7.0566163647884849E-3</v>
      </c>
      <c r="L36" s="20"/>
      <c r="M36" s="20"/>
      <c r="N36" s="75"/>
    </row>
    <row r="37" spans="1:14" x14ac:dyDescent="0.25">
      <c r="A37" s="185"/>
      <c r="B37" s="190"/>
      <c r="C37" s="190"/>
      <c r="D37" s="185"/>
      <c r="E37" s="190"/>
      <c r="F37" s="190"/>
      <c r="G37" s="185"/>
      <c r="H37" s="20"/>
      <c r="I37" s="20"/>
      <c r="J37" s="167">
        <f t="shared" si="0"/>
        <v>48</v>
      </c>
      <c r="K37" s="172">
        <f t="shared" si="1"/>
        <v>6.5078587793413641E-3</v>
      </c>
      <c r="L37" s="20"/>
      <c r="M37" s="20"/>
      <c r="N37" s="75"/>
    </row>
    <row r="38" spans="1:14" x14ac:dyDescent="0.25">
      <c r="A38" s="185"/>
      <c r="B38" s="190"/>
      <c r="C38" s="190"/>
      <c r="D38" s="185"/>
      <c r="E38" s="190"/>
      <c r="F38" s="190"/>
      <c r="G38" s="185"/>
      <c r="H38" s="20"/>
      <c r="I38" s="20"/>
      <c r="J38" s="167">
        <f t="shared" si="0"/>
        <v>49</v>
      </c>
      <c r="K38" s="172">
        <f t="shared" si="1"/>
        <v>6.007360965980489E-3</v>
      </c>
      <c r="L38" s="20"/>
      <c r="M38" s="20"/>
      <c r="N38" s="75"/>
    </row>
    <row r="39" spans="1:14" x14ac:dyDescent="0.25">
      <c r="A39" s="185"/>
      <c r="B39" s="191"/>
      <c r="C39" s="191"/>
      <c r="D39" s="185"/>
      <c r="E39" s="191"/>
      <c r="F39" s="191"/>
      <c r="G39" s="185"/>
      <c r="H39" s="20"/>
      <c r="I39" s="20"/>
      <c r="J39" s="167">
        <f t="shared" si="0"/>
        <v>50</v>
      </c>
      <c r="K39" s="172">
        <f t="shared" si="1"/>
        <v>5.5504475740521964E-3</v>
      </c>
      <c r="L39" s="20"/>
      <c r="M39" s="20"/>
      <c r="N39" s="75"/>
    </row>
    <row r="40" spans="1:14" x14ac:dyDescent="0.25">
      <c r="A40" s="185"/>
      <c r="B40" s="185"/>
      <c r="C40" s="185"/>
      <c r="D40" s="185"/>
      <c r="E40" s="185"/>
      <c r="F40" s="185"/>
      <c r="G40" s="185"/>
      <c r="H40" s="20"/>
      <c r="I40" s="20"/>
      <c r="J40" s="167">
        <f t="shared" si="0"/>
        <v>51</v>
      </c>
      <c r="K40" s="172">
        <f t="shared" si="1"/>
        <v>5.1329270571573464E-3</v>
      </c>
      <c r="L40" s="20"/>
      <c r="M40" s="20"/>
      <c r="N40" s="75"/>
    </row>
    <row r="41" spans="1:14" x14ac:dyDescent="0.25">
      <c r="A41" s="185"/>
      <c r="B41" s="185"/>
      <c r="C41" s="185"/>
      <c r="D41" s="185"/>
      <c r="E41" s="185"/>
      <c r="F41" s="185"/>
      <c r="G41" s="185"/>
      <c r="H41" s="20"/>
      <c r="I41" s="20"/>
      <c r="J41" s="167">
        <f t="shared" si="0"/>
        <v>52</v>
      </c>
      <c r="K41" s="172">
        <f t="shared" si="1"/>
        <v>4.7510405702758628E-3</v>
      </c>
      <c r="L41" s="20"/>
      <c r="M41" s="20"/>
      <c r="N41" s="75"/>
    </row>
    <row r="42" spans="1:14" x14ac:dyDescent="0.25">
      <c r="A42" s="185"/>
      <c r="B42" s="186"/>
      <c r="C42" s="186"/>
      <c r="D42" s="185"/>
      <c r="E42" s="185"/>
      <c r="F42" s="185"/>
      <c r="G42" s="185"/>
      <c r="H42" s="20"/>
      <c r="I42" s="20"/>
      <c r="J42" s="167">
        <f t="shared" si="0"/>
        <v>53</v>
      </c>
      <c r="K42" s="172">
        <f t="shared" si="1"/>
        <v>4.4014158798535447E-3</v>
      </c>
      <c r="L42" s="20"/>
      <c r="M42" s="20"/>
      <c r="N42" s="75"/>
    </row>
    <row r="43" spans="1:14" x14ac:dyDescent="0.25">
      <c r="A43" s="185"/>
      <c r="B43" s="188"/>
      <c r="C43" s="188"/>
      <c r="D43" s="185"/>
      <c r="E43" s="185"/>
      <c r="F43" s="185"/>
      <c r="G43" s="185"/>
      <c r="H43" s="20"/>
      <c r="I43" s="20"/>
      <c r="J43" s="167">
        <f t="shared" si="0"/>
        <v>54</v>
      </c>
      <c r="K43" s="172">
        <f t="shared" si="1"/>
        <v>4.0810259736762467E-3</v>
      </c>
      <c r="L43" s="20"/>
      <c r="M43" s="20"/>
      <c r="N43" s="75"/>
    </row>
    <row r="44" spans="1:14" x14ac:dyDescent="0.25">
      <c r="A44" s="185"/>
      <c r="B44" s="185"/>
      <c r="C44" s="185"/>
      <c r="D44" s="185"/>
      <c r="E44" s="185"/>
      <c r="F44" s="185"/>
      <c r="G44" s="185"/>
      <c r="H44" s="20"/>
      <c r="I44" s="20"/>
      <c r="J44" s="167">
        <f t="shared" si="0"/>
        <v>55</v>
      </c>
      <c r="K44" s="172">
        <f t="shared" si="1"/>
        <v>3.7871520097536695E-3</v>
      </c>
      <c r="L44" s="20"/>
      <c r="M44" s="20"/>
      <c r="N44" s="75"/>
    </row>
    <row r="45" spans="1:14" x14ac:dyDescent="0.25">
      <c r="A45" s="185"/>
      <c r="B45" s="190"/>
      <c r="C45" s="190"/>
      <c r="D45" s="185"/>
      <c r="E45" s="185"/>
      <c r="F45" s="185"/>
      <c r="G45" s="185"/>
      <c r="H45" s="20"/>
      <c r="I45" s="20"/>
      <c r="J45" s="167">
        <f t="shared" si="0"/>
        <v>56</v>
      </c>
      <c r="K45" s="172">
        <f t="shared" si="1"/>
        <v>3.5173502270510319E-3</v>
      </c>
      <c r="L45" s="20"/>
      <c r="M45" s="20"/>
      <c r="N45" s="75"/>
    </row>
    <row r="46" spans="1:14" x14ac:dyDescent="0.25">
      <c r="A46" s="185"/>
      <c r="B46" s="190"/>
      <c r="C46" s="190"/>
      <c r="D46" s="185"/>
      <c r="E46" s="185"/>
      <c r="F46" s="185"/>
      <c r="G46" s="185"/>
      <c r="H46" s="20"/>
      <c r="I46" s="20"/>
      <c r="J46" s="167">
        <f t="shared" si="0"/>
        <v>57</v>
      </c>
      <c r="K46" s="172">
        <f t="shared" si="1"/>
        <v>3.2694224443857367E-3</v>
      </c>
      <c r="L46" s="20"/>
      <c r="M46" s="20"/>
      <c r="N46" s="75"/>
    </row>
    <row r="47" spans="1:14" x14ac:dyDescent="0.25">
      <c r="A47" s="185"/>
      <c r="B47" s="191"/>
      <c r="C47" s="191"/>
      <c r="D47" s="185"/>
      <c r="E47" s="185"/>
      <c r="F47" s="185"/>
      <c r="G47" s="185"/>
      <c r="H47" s="20"/>
      <c r="I47" s="20"/>
      <c r="J47" s="167">
        <f t="shared" si="0"/>
        <v>58</v>
      </c>
      <c r="K47" s="172">
        <f t="shared" si="1"/>
        <v>3.041389789422404E-3</v>
      </c>
      <c r="L47" s="20"/>
      <c r="M47" s="20"/>
      <c r="N47" s="75"/>
    </row>
    <row r="48" spans="1:14" x14ac:dyDescent="0.25">
      <c r="A48" s="185"/>
      <c r="B48" s="185"/>
      <c r="C48" s="185"/>
      <c r="D48" s="185"/>
      <c r="E48" s="185"/>
      <c r="F48" s="185"/>
      <c r="G48" s="185"/>
      <c r="H48" s="20"/>
      <c r="I48" s="20"/>
      <c r="J48" s="167">
        <f t="shared" si="0"/>
        <v>59</v>
      </c>
      <c r="K48" s="172">
        <f t="shared" si="1"/>
        <v>2.8314693222421059E-3</v>
      </c>
      <c r="L48" s="20"/>
      <c r="M48" s="20"/>
      <c r="N48" s="75"/>
    </row>
    <row r="49" spans="1:14" x14ac:dyDescent="0.25">
      <c r="A49" s="74"/>
      <c r="B49" s="20"/>
      <c r="C49" s="20"/>
      <c r="D49" s="20"/>
      <c r="E49" s="20"/>
      <c r="F49" s="20"/>
      <c r="G49" s="20"/>
      <c r="H49" s="20"/>
      <c r="I49" s="20"/>
      <c r="J49" s="167">
        <f t="shared" si="0"/>
        <v>60</v>
      </c>
      <c r="K49" s="172">
        <f t="shared" si="1"/>
        <v>2.6380532439811951E-3</v>
      </c>
      <c r="L49" s="20"/>
      <c r="M49" s="20"/>
      <c r="N49" s="75"/>
    </row>
    <row r="50" spans="1:14" x14ac:dyDescent="0.25">
      <c r="A50" s="74"/>
      <c r="B50" s="20"/>
      <c r="C50" s="20"/>
      <c r="D50" s="20"/>
      <c r="E50" s="20"/>
      <c r="F50" s="20"/>
      <c r="G50" s="20"/>
      <c r="H50" s="20"/>
      <c r="I50" s="20"/>
      <c r="J50" s="167">
        <f t="shared" si="0"/>
        <v>61</v>
      </c>
      <c r="K50" s="172">
        <f t="shared" si="1"/>
        <v>2.4596904082544268E-3</v>
      </c>
      <c r="L50" s="20"/>
      <c r="M50" s="20"/>
      <c r="N50" s="75"/>
    </row>
    <row r="51" spans="1:14" x14ac:dyDescent="0.25">
      <c r="A51" s="74"/>
      <c r="B51" s="20"/>
      <c r="C51" s="20"/>
      <c r="D51" s="20"/>
      <c r="E51" s="20"/>
      <c r="F51" s="20"/>
      <c r="G51" s="20"/>
      <c r="H51" s="20"/>
      <c r="I51" s="20"/>
      <c r="J51" s="167">
        <f t="shared" si="0"/>
        <v>62</v>
      </c>
      <c r="K51" s="172">
        <f t="shared" si="1"/>
        <v>2.2950698800528581E-3</v>
      </c>
      <c r="L51" s="20"/>
      <c r="M51" s="20"/>
      <c r="N51" s="75"/>
    </row>
    <row r="52" spans="1:14" x14ac:dyDescent="0.25">
      <c r="A52" s="74"/>
      <c r="B52" s="20"/>
      <c r="C52" s="20"/>
      <c r="D52" s="20"/>
      <c r="E52" s="20"/>
      <c r="F52" s="20"/>
      <c r="G52" s="20"/>
      <c r="H52" s="20"/>
      <c r="I52" s="20"/>
      <c r="J52" s="167">
        <f t="shared" si="0"/>
        <v>63</v>
      </c>
      <c r="K52" s="172">
        <f t="shared" si="1"/>
        <v>2.1430063126580468E-3</v>
      </c>
      <c r="L52" s="20"/>
      <c r="M52" s="20"/>
      <c r="N52" s="75"/>
    </row>
    <row r="53" spans="1:14" x14ac:dyDescent="0.25">
      <c r="A53" s="74"/>
      <c r="B53" s="20"/>
      <c r="C53" s="20"/>
      <c r="D53" s="20"/>
      <c r="E53" s="20"/>
      <c r="F53" s="20"/>
      <c r="G53" s="20"/>
      <c r="H53" s="20"/>
      <c r="I53" s="20"/>
      <c r="J53" s="167">
        <f t="shared" si="0"/>
        <v>64</v>
      </c>
      <c r="K53" s="172">
        <f t="shared" si="1"/>
        <v>2.0024269373215492E-3</v>
      </c>
      <c r="L53" s="20"/>
      <c r="M53" s="20"/>
      <c r="N53" s="75"/>
    </row>
    <row r="54" spans="1:14" x14ac:dyDescent="0.25">
      <c r="A54" s="74"/>
      <c r="B54" s="20"/>
      <c r="C54" s="20"/>
      <c r="D54" s="20"/>
      <c r="E54" s="20"/>
      <c r="F54" s="20"/>
      <c r="G54" s="20"/>
      <c r="H54" s="20"/>
      <c r="I54" s="20"/>
      <c r="J54" s="167">
        <f t="shared" si="0"/>
        <v>65</v>
      </c>
      <c r="K54" s="172">
        <f t="shared" si="1"/>
        <v>1.8723599827796943E-3</v>
      </c>
      <c r="L54" s="20"/>
      <c r="M54" s="20"/>
      <c r="N54" s="75"/>
    </row>
    <row r="55" spans="1:14" x14ac:dyDescent="0.25">
      <c r="A55" s="74"/>
      <c r="B55" s="20"/>
      <c r="C55" s="20"/>
      <c r="D55" s="20"/>
      <c r="E55" s="20"/>
      <c r="F55" s="20"/>
      <c r="G55" s="20"/>
      <c r="H55" s="20"/>
      <c r="I55" s="20"/>
      <c r="J55" s="167">
        <f t="shared" si="0"/>
        <v>66</v>
      </c>
      <c r="K55" s="172">
        <f t="shared" si="1"/>
        <v>1.7519243620091373E-3</v>
      </c>
      <c r="L55" s="20"/>
      <c r="M55" s="20"/>
      <c r="N55" s="75"/>
    </row>
    <row r="56" spans="1:14" x14ac:dyDescent="0.25">
      <c r="A56" s="74"/>
      <c r="B56" s="20"/>
      <c r="C56" s="20"/>
      <c r="D56" s="20"/>
      <c r="E56" s="20"/>
      <c r="F56" s="20"/>
      <c r="G56" s="20"/>
      <c r="H56" s="20"/>
      <c r="I56" s="20"/>
      <c r="J56" s="167">
        <f t="shared" si="0"/>
        <v>67</v>
      </c>
      <c r="K56" s="172">
        <f t="shared" si="1"/>
        <v>1.6403204819959475E-3</v>
      </c>
      <c r="L56" s="20"/>
      <c r="M56" s="20"/>
      <c r="N56" s="75"/>
    </row>
    <row r="57" spans="1:14" x14ac:dyDescent="0.25">
      <c r="A57" s="74"/>
      <c r="B57" s="20"/>
      <c r="C57" s="20"/>
      <c r="D57" s="20"/>
      <c r="E57" s="20"/>
      <c r="F57" s="20"/>
      <c r="G57" s="20"/>
      <c r="H57" s="20"/>
      <c r="I57" s="20"/>
      <c r="J57" s="167">
        <f t="shared" si="0"/>
        <v>68</v>
      </c>
      <c r="K57" s="172">
        <f t="shared" si="1"/>
        <v>1.5368220487864803E-3</v>
      </c>
      <c r="L57" s="20"/>
      <c r="M57" s="20"/>
      <c r="N57" s="75"/>
    </row>
    <row r="58" spans="1:14" x14ac:dyDescent="0.25">
      <c r="A58" s="74"/>
      <c r="B58" s="20"/>
      <c r="C58" s="20"/>
      <c r="D58" s="20"/>
      <c r="E58" s="20"/>
      <c r="F58" s="20"/>
      <c r="G58" s="20"/>
      <c r="H58" s="20"/>
      <c r="I58" s="20"/>
      <c r="J58" s="167">
        <f t="shared" si="0"/>
        <v>69</v>
      </c>
      <c r="K58" s="172">
        <f t="shared" si="1"/>
        <v>1.4407687548040555E-3</v>
      </c>
      <c r="L58" s="20"/>
      <c r="M58" s="20"/>
      <c r="N58" s="75"/>
    </row>
    <row r="59" spans="1:14" x14ac:dyDescent="0.25">
      <c r="A59" s="74"/>
      <c r="B59" s="20"/>
      <c r="C59" s="20"/>
      <c r="D59" s="20"/>
      <c r="E59" s="20"/>
      <c r="F59" s="20"/>
      <c r="G59" s="20"/>
      <c r="H59" s="20"/>
      <c r="I59" s="20"/>
      <c r="J59" s="167">
        <f t="shared" si="0"/>
        <v>70</v>
      </c>
      <c r="K59" s="172">
        <f t="shared" si="1"/>
        <v>1.3515597485244787E-3</v>
      </c>
      <c r="L59" s="20"/>
      <c r="M59" s="20"/>
      <c r="N59" s="75"/>
    </row>
    <row r="60" spans="1:14" x14ac:dyDescent="0.25">
      <c r="A60" s="74"/>
      <c r="B60" s="20"/>
      <c r="C60" s="20"/>
      <c r="D60" s="20"/>
      <c r="E60" s="20"/>
      <c r="F60" s="20"/>
      <c r="G60" s="20"/>
      <c r="H60" s="20"/>
      <c r="I60" s="20"/>
      <c r="J60" s="167">
        <f t="shared" si="0"/>
        <v>71</v>
      </c>
      <c r="K60" s="172">
        <f t="shared" si="1"/>
        <v>1.2686477982188716E-3</v>
      </c>
      <c r="L60" s="20"/>
      <c r="M60" s="20"/>
      <c r="N60" s="75"/>
    </row>
    <row r="61" spans="1:14" x14ac:dyDescent="0.25">
      <c r="A61" s="74"/>
      <c r="B61" s="20"/>
      <c r="C61" s="20"/>
      <c r="D61" s="20"/>
      <c r="E61" s="20"/>
      <c r="F61" s="20"/>
      <c r="G61" s="20"/>
      <c r="H61" s="20"/>
      <c r="I61" s="20"/>
      <c r="J61" s="167">
        <f t="shared" si="0"/>
        <v>72</v>
      </c>
      <c r="K61" s="172">
        <f t="shared" si="1"/>
        <v>1.1915340717637446E-3</v>
      </c>
      <c r="L61" s="20"/>
      <c r="M61" s="20"/>
      <c r="N61" s="75"/>
    </row>
    <row r="62" spans="1:14" x14ac:dyDescent="0.25">
      <c r="A62" s="74"/>
      <c r="B62" s="20"/>
      <c r="C62" s="20"/>
      <c r="D62" s="20"/>
      <c r="E62" s="20"/>
      <c r="F62" s="20"/>
      <c r="G62" s="20"/>
      <c r="H62" s="20"/>
      <c r="I62" s="20"/>
      <c r="J62" s="167">
        <f t="shared" si="0"/>
        <v>73</v>
      </c>
      <c r="K62" s="172">
        <f t="shared" si="1"/>
        <v>1.1197634636046481E-3</v>
      </c>
      <c r="L62" s="20"/>
      <c r="M62" s="20"/>
      <c r="N62" s="75"/>
    </row>
    <row r="63" spans="1:14" x14ac:dyDescent="0.25">
      <c r="A63" s="74"/>
      <c r="B63" s="20"/>
      <c r="C63" s="20"/>
      <c r="D63" s="20"/>
      <c r="E63" s="20"/>
      <c r="F63" s="20"/>
      <c r="G63" s="20"/>
      <c r="H63" s="20"/>
      <c r="I63" s="20"/>
      <c r="J63" s="167">
        <f t="shared" si="0"/>
        <v>74</v>
      </c>
      <c r="K63" s="172">
        <f t="shared" si="1"/>
        <v>1.0529204079879435E-3</v>
      </c>
      <c r="L63" s="20"/>
      <c r="M63" s="20"/>
      <c r="N63" s="75"/>
    </row>
    <row r="64" spans="1:14" x14ac:dyDescent="0.25">
      <c r="A64" s="74"/>
      <c r="B64" s="20"/>
      <c r="C64" s="20"/>
      <c r="D64" s="20"/>
      <c r="E64" s="20"/>
      <c r="F64" s="20"/>
      <c r="G64" s="20"/>
      <c r="H64" s="20"/>
      <c r="I64" s="20"/>
      <c r="J64" s="167">
        <f t="shared" si="0"/>
        <v>75</v>
      </c>
      <c r="K64" s="172">
        <f t="shared" si="1"/>
        <v>9.9062512464780355E-4</v>
      </c>
      <c r="L64" s="20"/>
      <c r="M64" s="20"/>
      <c r="N64" s="75"/>
    </row>
    <row r="65" spans="1:14" x14ac:dyDescent="0.25">
      <c r="A65" s="74"/>
      <c r="B65" s="20"/>
      <c r="C65" s="20"/>
      <c r="D65" s="20"/>
      <c r="E65" s="20"/>
      <c r="F65" s="20"/>
      <c r="G65" s="20"/>
      <c r="H65" s="20"/>
      <c r="I65" s="20"/>
      <c r="J65" s="167">
        <f t="shared" si="0"/>
        <v>76</v>
      </c>
      <c r="K65" s="172">
        <f t="shared" si="1"/>
        <v>9.325302493720523E-4</v>
      </c>
      <c r="L65" s="20"/>
      <c r="M65" s="20"/>
      <c r="N65" s="75"/>
    </row>
    <row r="66" spans="1:14" x14ac:dyDescent="0.25">
      <c r="A66" s="74"/>
      <c r="B66" s="20"/>
      <c r="C66" s="20"/>
      <c r="D66" s="20"/>
      <c r="E66" s="20"/>
      <c r="F66" s="20"/>
      <c r="G66" s="20"/>
      <c r="H66" s="20"/>
      <c r="I66" s="20"/>
      <c r="J66" s="167">
        <f t="shared" si="0"/>
        <v>77</v>
      </c>
      <c r="K66" s="172">
        <f t="shared" si="1"/>
        <v>8.7831780736873793E-4</v>
      </c>
      <c r="L66" s="20"/>
      <c r="M66" s="20"/>
      <c r="N66" s="75"/>
    </row>
    <row r="67" spans="1:14" x14ac:dyDescent="0.25">
      <c r="A67" s="74"/>
      <c r="B67" s="20"/>
      <c r="C67" s="20"/>
      <c r="D67" s="20"/>
      <c r="E67" s="20"/>
      <c r="F67" s="20"/>
      <c r="G67" s="20"/>
      <c r="H67" s="20"/>
      <c r="I67" s="20"/>
      <c r="J67" s="167">
        <f t="shared" si="0"/>
        <v>78</v>
      </c>
      <c r="K67" s="172">
        <f t="shared" si="1"/>
        <v>8.2769649219089486E-4</v>
      </c>
      <c r="L67" s="20"/>
      <c r="M67" s="20"/>
      <c r="N67" s="75"/>
    </row>
    <row r="68" spans="1:14" x14ac:dyDescent="0.25">
      <c r="A68" s="74"/>
      <c r="B68" s="20"/>
      <c r="C68" s="20"/>
      <c r="D68" s="20"/>
      <c r="E68" s="20"/>
      <c r="F68" s="20"/>
      <c r="G68" s="20"/>
      <c r="H68" s="20"/>
      <c r="I68" s="20"/>
      <c r="J68" s="167">
        <f t="shared" si="0"/>
        <v>79</v>
      </c>
      <c r="K68" s="172">
        <f t="shared" si="1"/>
        <v>7.8039921724627748E-4</v>
      </c>
      <c r="L68" s="20"/>
      <c r="M68" s="20"/>
      <c r="N68" s="75"/>
    </row>
    <row r="69" spans="1:14" x14ac:dyDescent="0.25">
      <c r="A69" s="74"/>
      <c r="B69" s="20"/>
      <c r="C69" s="20"/>
      <c r="D69" s="20"/>
      <c r="E69" s="20"/>
      <c r="F69" s="20"/>
      <c r="G69" s="20"/>
      <c r="H69" s="20"/>
      <c r="I69" s="20"/>
      <c r="J69" s="167">
        <v>80</v>
      </c>
      <c r="K69" s="192"/>
      <c r="L69" s="20"/>
      <c r="M69" s="20"/>
      <c r="N69" s="75"/>
    </row>
    <row r="70" spans="1:14" x14ac:dyDescent="0.25">
      <c r="A70" s="77"/>
      <c r="B70" s="78"/>
      <c r="C70" s="78"/>
      <c r="D70" s="78"/>
      <c r="E70" s="78"/>
      <c r="F70" s="78"/>
      <c r="G70" s="78"/>
      <c r="H70" s="78"/>
      <c r="I70" s="78"/>
      <c r="J70" s="78"/>
      <c r="K70" s="78"/>
      <c r="L70" s="78"/>
      <c r="M70" s="78"/>
      <c r="N70" s="79"/>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22041B56-F85F-484A-AA22-7D864509C73D}">
          <x14:formula1>
            <xm:f>SheetData!$B$3:$C$3</xm:f>
          </x14:formula1>
          <xm:sqref>B11:G11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sheetView>
  </sheetViews>
  <sheetFormatPr defaultRowHeight="15" x14ac:dyDescent="0.25"/>
  <cols>
    <col min="1" max="1" width="32.7109375" customWidth="1"/>
  </cols>
  <sheetData>
    <row r="1" spans="1:82" x14ac:dyDescent="0.25">
      <c r="A1" s="193" t="s">
        <v>66</v>
      </c>
      <c r="B1" s="194">
        <v>1970</v>
      </c>
      <c r="C1" s="194">
        <v>1971</v>
      </c>
      <c r="D1" s="194">
        <v>1972</v>
      </c>
      <c r="E1" s="194">
        <v>1973</v>
      </c>
      <c r="F1" s="194">
        <v>1974</v>
      </c>
      <c r="G1" s="194">
        <v>1975</v>
      </c>
      <c r="H1" s="194">
        <v>1976</v>
      </c>
      <c r="I1" s="194">
        <v>1977</v>
      </c>
      <c r="J1" s="194">
        <v>1978</v>
      </c>
      <c r="K1" s="194">
        <v>1979</v>
      </c>
      <c r="L1" s="194">
        <v>1980</v>
      </c>
      <c r="M1" s="194">
        <v>1981</v>
      </c>
      <c r="N1" s="194">
        <v>1982</v>
      </c>
      <c r="O1" s="194">
        <v>1983</v>
      </c>
      <c r="P1" s="194">
        <v>1984</v>
      </c>
      <c r="Q1" s="194">
        <v>1985</v>
      </c>
      <c r="R1" s="194">
        <v>1986</v>
      </c>
      <c r="S1" s="194">
        <v>1987</v>
      </c>
      <c r="T1" s="194">
        <v>1988</v>
      </c>
      <c r="U1" s="194">
        <v>1989</v>
      </c>
      <c r="V1" s="194">
        <v>1990</v>
      </c>
      <c r="W1" s="194">
        <v>1991</v>
      </c>
      <c r="X1" s="194">
        <v>1992</v>
      </c>
      <c r="Y1" s="194">
        <v>1993</v>
      </c>
      <c r="Z1" s="194">
        <v>1994</v>
      </c>
      <c r="AA1" s="194">
        <v>1995</v>
      </c>
      <c r="AB1" s="194">
        <v>1996</v>
      </c>
      <c r="AC1" s="194">
        <v>1997</v>
      </c>
      <c r="AD1" s="194">
        <v>1998</v>
      </c>
      <c r="AE1" s="194">
        <v>1999</v>
      </c>
      <c r="AF1" s="194">
        <v>2000</v>
      </c>
      <c r="AG1" s="194">
        <v>2001</v>
      </c>
      <c r="AH1" s="194">
        <v>2002</v>
      </c>
      <c r="AI1" s="194">
        <v>2003</v>
      </c>
      <c r="AJ1" s="194">
        <v>2004</v>
      </c>
      <c r="AK1" s="194">
        <v>2005</v>
      </c>
      <c r="AL1" s="194">
        <v>2006</v>
      </c>
      <c r="AM1" s="194">
        <v>2007</v>
      </c>
      <c r="AN1" s="194">
        <v>2008</v>
      </c>
      <c r="AO1" s="194">
        <v>2009</v>
      </c>
      <c r="AP1" s="194">
        <v>2010</v>
      </c>
      <c r="AQ1" s="194">
        <v>2011</v>
      </c>
      <c r="AR1" s="194">
        <v>2012</v>
      </c>
      <c r="AS1" s="194">
        <v>2013</v>
      </c>
      <c r="AT1" s="194">
        <v>2014</v>
      </c>
      <c r="AU1" s="194">
        <v>2015</v>
      </c>
      <c r="AV1" s="194">
        <v>2016</v>
      </c>
      <c r="AW1" s="194">
        <v>2017</v>
      </c>
      <c r="AX1" s="194">
        <v>2018</v>
      </c>
      <c r="AY1" s="194">
        <v>2019</v>
      </c>
      <c r="AZ1" s="194">
        <v>2020</v>
      </c>
      <c r="BA1" s="194">
        <v>2021</v>
      </c>
      <c r="BB1" s="194">
        <v>2022</v>
      </c>
      <c r="BC1" s="194">
        <v>2023</v>
      </c>
      <c r="BD1" s="194">
        <v>2024</v>
      </c>
      <c r="BE1" s="194">
        <v>2025</v>
      </c>
      <c r="BF1" s="194">
        <v>2026</v>
      </c>
      <c r="BG1" s="194">
        <v>2027</v>
      </c>
      <c r="BH1" s="194">
        <v>2028</v>
      </c>
      <c r="BI1" s="194">
        <v>2029</v>
      </c>
      <c r="BJ1" s="194">
        <v>2030</v>
      </c>
      <c r="BK1" s="194">
        <v>2031</v>
      </c>
      <c r="BL1" s="194">
        <v>2032</v>
      </c>
      <c r="BM1" s="194">
        <v>2033</v>
      </c>
      <c r="BN1" s="194">
        <v>2034</v>
      </c>
      <c r="BO1" s="194">
        <v>2035</v>
      </c>
      <c r="BP1" s="194">
        <v>2036</v>
      </c>
      <c r="BQ1" s="194">
        <v>2037</v>
      </c>
      <c r="BR1" s="194">
        <v>2038</v>
      </c>
      <c r="BS1" s="194">
        <v>2039</v>
      </c>
      <c r="BT1" s="194">
        <v>2040</v>
      </c>
      <c r="BU1" s="194">
        <v>2041</v>
      </c>
      <c r="BV1" s="194">
        <v>2042</v>
      </c>
      <c r="BW1" s="194">
        <v>2043</v>
      </c>
      <c r="BX1" s="194">
        <v>2044</v>
      </c>
      <c r="BY1" s="194">
        <v>2045</v>
      </c>
      <c r="BZ1" s="194">
        <v>2046</v>
      </c>
      <c r="CA1" s="194">
        <v>2047</v>
      </c>
      <c r="CB1" s="194">
        <v>2048</v>
      </c>
      <c r="CC1" s="194">
        <v>2049</v>
      </c>
      <c r="CD1" s="195">
        <v>2050</v>
      </c>
    </row>
    <row r="2" spans="1:82" x14ac:dyDescent="0.25">
      <c r="A2" s="196" t="s">
        <v>67</v>
      </c>
      <c r="B2" s="197">
        <v>0</v>
      </c>
      <c r="C2" s="197">
        <v>0</v>
      </c>
      <c r="D2" s="197">
        <v>0</v>
      </c>
      <c r="E2" s="197">
        <v>0</v>
      </c>
      <c r="F2" s="197">
        <v>0</v>
      </c>
      <c r="G2" s="197">
        <v>0</v>
      </c>
      <c r="H2" s="197">
        <v>2.9659999999999999E-2</v>
      </c>
      <c r="I2" s="197">
        <v>2.3099999999999999E-2</v>
      </c>
      <c r="J2" s="197">
        <v>3.8800000000000001E-2</v>
      </c>
      <c r="K2" s="197">
        <v>6.3890000000000002E-2</v>
      </c>
      <c r="L2" s="197">
        <v>0.10387</v>
      </c>
      <c r="M2" s="197">
        <v>0.16419</v>
      </c>
      <c r="N2" s="197">
        <v>0.25469000000000003</v>
      </c>
      <c r="O2" s="197">
        <v>0.3836</v>
      </c>
      <c r="P2" s="197">
        <v>0.56020000000000003</v>
      </c>
      <c r="Q2" s="197">
        <v>0.78766000000000003</v>
      </c>
      <c r="R2" s="197">
        <v>1.06114</v>
      </c>
      <c r="S2" s="197">
        <v>1.3672899999999999</v>
      </c>
      <c r="T2" s="197">
        <v>1.6799599999999999</v>
      </c>
      <c r="U2" s="197">
        <v>1.9724699999999999</v>
      </c>
      <c r="V2" s="197">
        <v>2.2093600000000002</v>
      </c>
      <c r="W2" s="197">
        <v>2.3788900000000002</v>
      </c>
      <c r="X2" s="197">
        <v>2.4628399999999999</v>
      </c>
      <c r="Y2" s="197">
        <v>2.4559299999999999</v>
      </c>
      <c r="Z2" s="197">
        <v>2.3839299999999999</v>
      </c>
      <c r="AA2" s="197">
        <v>2.2608899999999998</v>
      </c>
      <c r="AB2" s="197">
        <v>2.1108699999999998</v>
      </c>
      <c r="AC2" s="197">
        <v>1.9474100000000001</v>
      </c>
      <c r="AD2" s="197">
        <v>1.78447</v>
      </c>
      <c r="AE2" s="197">
        <v>1.6305400000000001</v>
      </c>
      <c r="AF2" s="197">
        <v>1.4834400000000001</v>
      </c>
      <c r="AG2" s="197">
        <v>1.34948</v>
      </c>
      <c r="AH2" s="197">
        <v>1.22943</v>
      </c>
      <c r="AI2" s="197">
        <v>1.1239300000000001</v>
      </c>
      <c r="AJ2" s="197">
        <v>1.02823</v>
      </c>
      <c r="AK2" s="197">
        <v>0.93769000000000002</v>
      </c>
      <c r="AL2" s="197">
        <v>0.85345000000000004</v>
      </c>
      <c r="AM2" s="197">
        <v>0.77298999999999995</v>
      </c>
      <c r="AN2" s="197">
        <v>0.69730999999999999</v>
      </c>
      <c r="AO2" s="197">
        <v>0.66054000000000002</v>
      </c>
      <c r="AP2" s="197">
        <v>0.63688999999999996</v>
      </c>
      <c r="AQ2" s="197">
        <v>0.60496000000000005</v>
      </c>
      <c r="AR2" s="197">
        <v>0.56015999999999999</v>
      </c>
      <c r="AS2" s="197">
        <v>0.51415</v>
      </c>
      <c r="AT2" s="197">
        <v>0.46862999999999999</v>
      </c>
      <c r="AU2" s="197">
        <v>0.42496</v>
      </c>
      <c r="AV2" s="197">
        <v>0.37651000000000001</v>
      </c>
      <c r="AW2" s="197">
        <v>0.31758999999999998</v>
      </c>
      <c r="AX2" s="197">
        <v>0.26216</v>
      </c>
      <c r="AY2" s="197">
        <v>0.22061</v>
      </c>
      <c r="AZ2" s="197">
        <v>0.19500999999999999</v>
      </c>
      <c r="BA2" s="197">
        <v>0.15876999999999999</v>
      </c>
      <c r="BB2" s="197">
        <v>0.12469</v>
      </c>
      <c r="BC2" s="197">
        <v>0.11559999999999999</v>
      </c>
      <c r="BD2" s="197">
        <v>0.10473</v>
      </c>
      <c r="BE2" s="197">
        <v>9.4240000000000004E-2</v>
      </c>
      <c r="BF2" s="197">
        <v>8.6550000000000002E-2</v>
      </c>
      <c r="BG2" s="197">
        <v>8.1059999999999993E-2</v>
      </c>
      <c r="BH2" s="197">
        <v>7.5039999999999996E-2</v>
      </c>
      <c r="BI2" s="197">
        <v>7.0099999999999996E-2</v>
      </c>
      <c r="BJ2" s="197">
        <v>6.5519999999999995E-2</v>
      </c>
      <c r="BK2" s="197">
        <v>6.5519999999999995E-2</v>
      </c>
      <c r="BL2" s="197">
        <v>6.5519999999999995E-2</v>
      </c>
      <c r="BM2" s="197">
        <v>6.5519999999999995E-2</v>
      </c>
      <c r="BN2" s="197">
        <v>6.5519999999999995E-2</v>
      </c>
      <c r="BO2" s="197">
        <v>6.5519999999999995E-2</v>
      </c>
      <c r="BP2" s="197">
        <v>6.5519999999999995E-2</v>
      </c>
      <c r="BQ2" s="197">
        <v>6.5519999999999995E-2</v>
      </c>
      <c r="BR2" s="197">
        <v>6.5519999999999995E-2</v>
      </c>
      <c r="BS2" s="197">
        <v>6.5519999999999995E-2</v>
      </c>
      <c r="BT2" s="197">
        <v>6.5519999999999995E-2</v>
      </c>
      <c r="BU2" s="197">
        <v>6.5519999999999995E-2</v>
      </c>
      <c r="BV2" s="197">
        <v>6.5519999999999995E-2</v>
      </c>
      <c r="BW2" s="197">
        <v>6.5519999999999995E-2</v>
      </c>
      <c r="BX2" s="197">
        <v>6.5519999999999995E-2</v>
      </c>
      <c r="BY2" s="197">
        <v>6.5519999999999995E-2</v>
      </c>
      <c r="BZ2" s="197">
        <v>6.5519999999999995E-2</v>
      </c>
      <c r="CA2" s="197">
        <v>6.5519999999999995E-2</v>
      </c>
      <c r="CB2" s="197">
        <v>6.5519999999999995E-2</v>
      </c>
      <c r="CC2" s="197">
        <v>6.5519999999999995E-2</v>
      </c>
      <c r="CD2" s="198">
        <v>6.5519999999999995E-2</v>
      </c>
    </row>
    <row r="3" spans="1:82" x14ac:dyDescent="0.25">
      <c r="A3" s="199"/>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0"/>
    </row>
    <row r="4" spans="1:82" x14ac:dyDescent="0.25">
      <c r="A4" s="201"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2">
        <v>2050</v>
      </c>
    </row>
    <row r="5" spans="1:82" x14ac:dyDescent="0.25">
      <c r="A5" s="203" t="s">
        <v>85</v>
      </c>
      <c r="B5" s="204">
        <v>0.22814999999999999</v>
      </c>
      <c r="C5" s="204">
        <v>0.22814999999999999</v>
      </c>
      <c r="D5" s="204">
        <v>0.22814999999999999</v>
      </c>
      <c r="E5" s="204">
        <v>0.22814999999999999</v>
      </c>
      <c r="F5" s="204">
        <v>0.22814999999999999</v>
      </c>
      <c r="G5" s="204">
        <v>0.22814999999999999</v>
      </c>
      <c r="H5" s="204">
        <v>0.32321</v>
      </c>
      <c r="I5" s="204">
        <v>0.41826999999999998</v>
      </c>
      <c r="J5" s="204">
        <v>0.50382000000000005</v>
      </c>
      <c r="K5" s="204">
        <v>0.58938000000000001</v>
      </c>
      <c r="L5" s="204">
        <v>0.66542000000000001</v>
      </c>
      <c r="M5" s="204">
        <v>0.75097999999999998</v>
      </c>
      <c r="N5" s="204">
        <v>0.81752000000000002</v>
      </c>
      <c r="O5" s="204">
        <v>0.88407000000000002</v>
      </c>
      <c r="P5" s="204">
        <v>0.9506</v>
      </c>
      <c r="Q5" s="204">
        <v>1.0076400000000001</v>
      </c>
      <c r="R5" s="204">
        <v>1.0551699999999999</v>
      </c>
      <c r="S5" s="204">
        <v>1.1027</v>
      </c>
      <c r="T5" s="204">
        <v>1.1502300000000001</v>
      </c>
      <c r="U5" s="204">
        <v>1.18825</v>
      </c>
      <c r="V5" s="204">
        <v>1.2167699999999999</v>
      </c>
      <c r="W5" s="204">
        <v>1.24529</v>
      </c>
      <c r="X5" s="204">
        <v>1.2643</v>
      </c>
      <c r="Y5" s="204">
        <v>1.28331</v>
      </c>
      <c r="Z5" s="204">
        <v>1.2928200000000001</v>
      </c>
      <c r="AA5" s="204">
        <v>1.3120099999999999</v>
      </c>
      <c r="AB5" s="204">
        <v>1.3121</v>
      </c>
      <c r="AC5" s="204">
        <v>1.31223</v>
      </c>
      <c r="AD5" s="204">
        <v>1.3124199999999999</v>
      </c>
      <c r="AE5" s="204">
        <v>1.31271</v>
      </c>
      <c r="AF5" s="204">
        <v>1.31314</v>
      </c>
      <c r="AG5" s="204">
        <v>1.31379</v>
      </c>
      <c r="AH5" s="204">
        <v>1.31474</v>
      </c>
      <c r="AI5" s="204">
        <v>1.31616</v>
      </c>
      <c r="AJ5" s="204">
        <v>1.31826</v>
      </c>
      <c r="AK5" s="204">
        <v>1.3213699999999999</v>
      </c>
      <c r="AL5" s="204">
        <v>1.3259399999999999</v>
      </c>
      <c r="AM5" s="204">
        <v>1.3326100000000001</v>
      </c>
      <c r="AN5" s="204">
        <v>1.3422499999999999</v>
      </c>
      <c r="AO5" s="204">
        <v>1.35598</v>
      </c>
      <c r="AP5" s="204">
        <v>1.3751100000000001</v>
      </c>
      <c r="AQ5" s="204">
        <v>1.4010199999999999</v>
      </c>
      <c r="AR5" s="204">
        <v>1.43476</v>
      </c>
      <c r="AS5" s="204">
        <v>1.4764900000000001</v>
      </c>
      <c r="AT5" s="204">
        <v>1.5249999999999999</v>
      </c>
      <c r="AU5" s="204">
        <v>1.57744</v>
      </c>
      <c r="AV5" s="204">
        <v>1.6298900000000001</v>
      </c>
      <c r="AW5" s="204">
        <v>1.67839</v>
      </c>
      <c r="AX5" s="204">
        <v>1.72014</v>
      </c>
      <c r="AY5" s="204">
        <v>1.75386</v>
      </c>
      <c r="AZ5" s="204">
        <v>1.7797700000000001</v>
      </c>
      <c r="BA5" s="204">
        <v>1.7989200000000001</v>
      </c>
      <c r="BB5" s="204">
        <v>1.81264</v>
      </c>
      <c r="BC5" s="204">
        <v>1.8222700000000001</v>
      </c>
      <c r="BD5" s="204">
        <v>1.8289500000000001</v>
      </c>
      <c r="BE5" s="204">
        <v>1.83352</v>
      </c>
      <c r="BF5" s="204">
        <v>1.83663</v>
      </c>
      <c r="BG5" s="204">
        <v>1.83873</v>
      </c>
      <c r="BH5" s="204">
        <v>1.84015</v>
      </c>
      <c r="BI5" s="204">
        <v>1.84111</v>
      </c>
      <c r="BJ5" s="204">
        <v>1.8417399999999999</v>
      </c>
      <c r="BK5" s="204">
        <v>1.8417399999999999</v>
      </c>
      <c r="BL5" s="204">
        <v>1.8417399999999999</v>
      </c>
      <c r="BM5" s="204">
        <v>1.8417399999999999</v>
      </c>
      <c r="BN5" s="204">
        <v>1.8417399999999999</v>
      </c>
      <c r="BO5" s="204">
        <v>1.8417399999999999</v>
      </c>
      <c r="BP5" s="204">
        <v>1.8417399999999999</v>
      </c>
      <c r="BQ5" s="204">
        <v>1.8417399999999999</v>
      </c>
      <c r="BR5" s="204">
        <v>1.8417399999999999</v>
      </c>
      <c r="BS5" s="204">
        <v>1.8417399999999999</v>
      </c>
      <c r="BT5" s="204">
        <v>1.8417399999999999</v>
      </c>
      <c r="BU5" s="204">
        <v>1.8417399999999999</v>
      </c>
      <c r="BV5" s="204">
        <v>1.8417399999999999</v>
      </c>
      <c r="BW5" s="204">
        <v>1.8417399999999999</v>
      </c>
      <c r="BX5" s="204">
        <v>1.8417399999999999</v>
      </c>
      <c r="BY5" s="204">
        <v>1.8417399999999999</v>
      </c>
      <c r="BZ5" s="204">
        <v>1.8417399999999999</v>
      </c>
      <c r="CA5" s="204">
        <v>1.8417399999999999</v>
      </c>
      <c r="CB5" s="204">
        <v>1.8417399999999999</v>
      </c>
      <c r="CC5" s="204">
        <v>1.8417399999999999</v>
      </c>
      <c r="CD5" s="205">
        <v>1.8417399999999999</v>
      </c>
    </row>
    <row r="6" spans="1:82" x14ac:dyDescent="0.25">
      <c r="A6" s="199"/>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0"/>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6"/>
    </row>
    <row r="8" spans="1:82" x14ac:dyDescent="0.25">
      <c r="A8" s="207"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2">
        <v>2050</v>
      </c>
    </row>
    <row r="9" spans="1:82" x14ac:dyDescent="0.25">
      <c r="A9" s="30" t="s">
        <v>34</v>
      </c>
      <c r="B9" s="208">
        <v>0</v>
      </c>
      <c r="C9" s="208">
        <v>0</v>
      </c>
      <c r="D9" s="208">
        <v>0</v>
      </c>
      <c r="E9" s="208">
        <v>0</v>
      </c>
      <c r="F9" s="208">
        <v>0</v>
      </c>
      <c r="G9" s="208">
        <v>0</v>
      </c>
      <c r="H9" s="208">
        <v>0</v>
      </c>
      <c r="I9" s="208">
        <v>0</v>
      </c>
      <c r="J9" s="208">
        <v>0</v>
      </c>
      <c r="K9" s="208">
        <v>0</v>
      </c>
      <c r="L9" s="208">
        <v>0</v>
      </c>
      <c r="M9" s="208">
        <v>0</v>
      </c>
      <c r="N9" s="208">
        <v>0</v>
      </c>
      <c r="O9" s="208">
        <v>0</v>
      </c>
      <c r="P9" s="208">
        <v>0</v>
      </c>
      <c r="Q9" s="208">
        <v>0</v>
      </c>
      <c r="R9" s="208">
        <v>0</v>
      </c>
      <c r="S9" s="208">
        <v>0</v>
      </c>
      <c r="T9" s="208">
        <v>0</v>
      </c>
      <c r="U9" s="208">
        <v>0</v>
      </c>
      <c r="V9" s="208">
        <v>0</v>
      </c>
      <c r="W9" s="208">
        <v>0</v>
      </c>
      <c r="X9" s="208">
        <v>0</v>
      </c>
      <c r="Y9" s="208">
        <v>0</v>
      </c>
      <c r="Z9" s="208">
        <v>0</v>
      </c>
      <c r="AA9" s="208">
        <v>0</v>
      </c>
      <c r="AB9" s="208">
        <v>0</v>
      </c>
      <c r="AC9" s="208">
        <v>0</v>
      </c>
      <c r="AD9" s="208">
        <v>0</v>
      </c>
      <c r="AE9" s="208">
        <v>0</v>
      </c>
      <c r="AF9" s="208">
        <v>0</v>
      </c>
      <c r="AG9" s="208">
        <v>0</v>
      </c>
      <c r="AH9" s="208">
        <v>0</v>
      </c>
      <c r="AI9" s="208">
        <v>0</v>
      </c>
      <c r="AJ9" s="208">
        <v>0</v>
      </c>
      <c r="AK9" s="208">
        <v>0</v>
      </c>
      <c r="AL9" s="208">
        <v>0</v>
      </c>
      <c r="AM9" s="208">
        <v>0</v>
      </c>
      <c r="AN9" s="208">
        <v>0</v>
      </c>
      <c r="AO9" s="208">
        <v>0</v>
      </c>
      <c r="AP9" s="208">
        <v>0</v>
      </c>
      <c r="AQ9" s="208">
        <v>0</v>
      </c>
      <c r="AR9" s="208">
        <v>0</v>
      </c>
      <c r="AS9" s="208">
        <v>0</v>
      </c>
      <c r="AT9" s="208">
        <v>0</v>
      </c>
      <c r="AU9" s="208">
        <v>0</v>
      </c>
      <c r="AV9" s="208">
        <v>0</v>
      </c>
      <c r="AW9" s="208">
        <v>0</v>
      </c>
      <c r="AX9" s="208">
        <v>0</v>
      </c>
      <c r="AY9" s="208">
        <v>0</v>
      </c>
      <c r="AZ9" s="208">
        <v>0</v>
      </c>
      <c r="BA9" s="208">
        <v>0</v>
      </c>
      <c r="BB9" s="208">
        <v>0</v>
      </c>
      <c r="BC9" s="208">
        <v>0</v>
      </c>
      <c r="BD9" s="208">
        <v>0</v>
      </c>
      <c r="BE9" s="208">
        <v>0</v>
      </c>
      <c r="BF9" s="208">
        <v>0</v>
      </c>
      <c r="BG9" s="208">
        <v>0</v>
      </c>
      <c r="BH9" s="208">
        <v>0</v>
      </c>
      <c r="BI9" s="208">
        <v>0</v>
      </c>
      <c r="BJ9" s="208">
        <v>0</v>
      </c>
      <c r="BK9" s="208">
        <v>0</v>
      </c>
      <c r="BL9" s="208">
        <v>0</v>
      </c>
      <c r="BM9" s="208">
        <v>0</v>
      </c>
      <c r="BN9" s="208">
        <v>0</v>
      </c>
      <c r="BO9" s="208">
        <v>0</v>
      </c>
      <c r="BP9" s="208">
        <v>0</v>
      </c>
      <c r="BQ9" s="208">
        <v>0</v>
      </c>
      <c r="BR9" s="208">
        <v>0</v>
      </c>
      <c r="BS9" s="208">
        <v>0</v>
      </c>
      <c r="BT9" s="208">
        <v>0</v>
      </c>
      <c r="BU9" s="208">
        <v>0</v>
      </c>
      <c r="BV9" s="208">
        <v>0</v>
      </c>
      <c r="BW9" s="208">
        <v>0</v>
      </c>
      <c r="BX9" s="208">
        <v>0</v>
      </c>
      <c r="BY9" s="208">
        <v>0</v>
      </c>
      <c r="BZ9" s="208">
        <v>0</v>
      </c>
      <c r="CA9" s="208">
        <v>0</v>
      </c>
      <c r="CB9" s="208">
        <v>0</v>
      </c>
      <c r="CC9" s="208">
        <v>0</v>
      </c>
      <c r="CD9" s="209">
        <v>0</v>
      </c>
    </row>
    <row r="10" spans="1:82" x14ac:dyDescent="0.25">
      <c r="A10" s="31" t="s">
        <v>35</v>
      </c>
      <c r="B10" s="208">
        <v>0</v>
      </c>
      <c r="C10" s="208">
        <v>0</v>
      </c>
      <c r="D10" s="208">
        <v>0</v>
      </c>
      <c r="E10" s="208">
        <v>0</v>
      </c>
      <c r="F10" s="208">
        <v>0</v>
      </c>
      <c r="G10" s="208">
        <v>0</v>
      </c>
      <c r="H10" s="208">
        <v>0</v>
      </c>
      <c r="I10" s="208">
        <v>0</v>
      </c>
      <c r="J10" s="208">
        <v>0</v>
      </c>
      <c r="K10" s="208">
        <v>0</v>
      </c>
      <c r="L10" s="208">
        <v>0</v>
      </c>
      <c r="M10" s="208">
        <v>0</v>
      </c>
      <c r="N10" s="208">
        <v>0</v>
      </c>
      <c r="O10" s="208">
        <v>0</v>
      </c>
      <c r="P10" s="208">
        <v>0</v>
      </c>
      <c r="Q10" s="208">
        <v>0</v>
      </c>
      <c r="R10" s="208">
        <v>0</v>
      </c>
      <c r="S10" s="208">
        <v>0</v>
      </c>
      <c r="T10" s="208">
        <v>0</v>
      </c>
      <c r="U10" s="208">
        <v>0</v>
      </c>
      <c r="V10" s="208">
        <v>0</v>
      </c>
      <c r="W10" s="208">
        <v>0</v>
      </c>
      <c r="X10" s="208">
        <v>0</v>
      </c>
      <c r="Y10" s="208">
        <v>0</v>
      </c>
      <c r="Z10" s="208">
        <v>0</v>
      </c>
      <c r="AA10" s="208">
        <v>0</v>
      </c>
      <c r="AB10" s="208">
        <v>0</v>
      </c>
      <c r="AC10" s="208">
        <v>0</v>
      </c>
      <c r="AD10" s="208">
        <v>0</v>
      </c>
      <c r="AE10" s="208">
        <v>0</v>
      </c>
      <c r="AF10" s="208">
        <v>0</v>
      </c>
      <c r="AG10" s="208">
        <v>0</v>
      </c>
      <c r="AH10" s="208">
        <v>0</v>
      </c>
      <c r="AI10" s="208">
        <v>0</v>
      </c>
      <c r="AJ10" s="208">
        <v>0</v>
      </c>
      <c r="AK10" s="208">
        <v>0</v>
      </c>
      <c r="AL10" s="208">
        <v>0</v>
      </c>
      <c r="AM10" s="208">
        <v>0</v>
      </c>
      <c r="AN10" s="208">
        <v>0</v>
      </c>
      <c r="AO10" s="208">
        <v>0</v>
      </c>
      <c r="AP10" s="208">
        <v>0</v>
      </c>
      <c r="AQ10" s="208">
        <v>0</v>
      </c>
      <c r="AR10" s="208">
        <v>0</v>
      </c>
      <c r="AS10" s="208">
        <v>0</v>
      </c>
      <c r="AT10" s="208">
        <v>0</v>
      </c>
      <c r="AU10" s="208">
        <v>0</v>
      </c>
      <c r="AV10" s="208">
        <v>0</v>
      </c>
      <c r="AW10" s="208">
        <v>0</v>
      </c>
      <c r="AX10" s="208">
        <v>0</v>
      </c>
      <c r="AY10" s="208">
        <v>0</v>
      </c>
      <c r="AZ10" s="208">
        <v>0</v>
      </c>
      <c r="BA10" s="208">
        <v>0</v>
      </c>
      <c r="BB10" s="208">
        <v>0</v>
      </c>
      <c r="BC10" s="208">
        <v>0</v>
      </c>
      <c r="BD10" s="208">
        <v>0</v>
      </c>
      <c r="BE10" s="208">
        <v>0</v>
      </c>
      <c r="BF10" s="208">
        <v>0</v>
      </c>
      <c r="BG10" s="208">
        <v>0</v>
      </c>
      <c r="BH10" s="208">
        <v>0</v>
      </c>
      <c r="BI10" s="208">
        <v>0</v>
      </c>
      <c r="BJ10" s="208">
        <v>0</v>
      </c>
      <c r="BK10" s="208">
        <v>0</v>
      </c>
      <c r="BL10" s="208">
        <v>0</v>
      </c>
      <c r="BM10" s="208">
        <v>0</v>
      </c>
      <c r="BN10" s="208">
        <v>0</v>
      </c>
      <c r="BO10" s="208">
        <v>0</v>
      </c>
      <c r="BP10" s="208">
        <v>0</v>
      </c>
      <c r="BQ10" s="208">
        <v>0</v>
      </c>
      <c r="BR10" s="208">
        <v>0</v>
      </c>
      <c r="BS10" s="208">
        <v>0</v>
      </c>
      <c r="BT10" s="208">
        <v>0</v>
      </c>
      <c r="BU10" s="208">
        <v>0</v>
      </c>
      <c r="BV10" s="208">
        <v>0</v>
      </c>
      <c r="BW10" s="208">
        <v>0</v>
      </c>
      <c r="BX10" s="208">
        <v>0</v>
      </c>
      <c r="BY10" s="208">
        <v>0</v>
      </c>
      <c r="BZ10" s="208">
        <v>0</v>
      </c>
      <c r="CA10" s="208">
        <v>0</v>
      </c>
      <c r="CB10" s="208">
        <v>0</v>
      </c>
      <c r="CC10" s="208">
        <v>0</v>
      </c>
      <c r="CD10" s="209">
        <v>0</v>
      </c>
    </row>
    <row r="11" spans="1:82" x14ac:dyDescent="0.25">
      <c r="A11" s="30" t="s">
        <v>36</v>
      </c>
      <c r="B11" s="208">
        <v>0</v>
      </c>
      <c r="C11" s="208">
        <v>0</v>
      </c>
      <c r="D11" s="208">
        <v>0</v>
      </c>
      <c r="E11" s="208">
        <v>0</v>
      </c>
      <c r="F11" s="208">
        <v>0</v>
      </c>
      <c r="G11" s="208">
        <v>0</v>
      </c>
      <c r="H11" s="208">
        <v>0</v>
      </c>
      <c r="I11" s="208">
        <v>0</v>
      </c>
      <c r="J11" s="208">
        <v>0</v>
      </c>
      <c r="K11" s="208">
        <v>0</v>
      </c>
      <c r="L11" s="208">
        <v>0</v>
      </c>
      <c r="M11" s="208">
        <v>0</v>
      </c>
      <c r="N11" s="208">
        <v>0</v>
      </c>
      <c r="O11" s="208">
        <v>0</v>
      </c>
      <c r="P11" s="208">
        <v>0</v>
      </c>
      <c r="Q11" s="208">
        <v>0</v>
      </c>
      <c r="R11" s="208">
        <v>0</v>
      </c>
      <c r="S11" s="208">
        <v>0</v>
      </c>
      <c r="T11" s="208">
        <v>0</v>
      </c>
      <c r="U11" s="208">
        <v>0</v>
      </c>
      <c r="V11" s="208">
        <v>0</v>
      </c>
      <c r="W11" s="208">
        <v>0</v>
      </c>
      <c r="X11" s="208">
        <v>0</v>
      </c>
      <c r="Y11" s="208">
        <v>0</v>
      </c>
      <c r="Z11" s="208">
        <v>0</v>
      </c>
      <c r="AA11" s="208">
        <v>0</v>
      </c>
      <c r="AB11" s="208">
        <v>0</v>
      </c>
      <c r="AC11" s="208">
        <v>0</v>
      </c>
      <c r="AD11" s="208">
        <v>0</v>
      </c>
      <c r="AE11" s="208">
        <v>0</v>
      </c>
      <c r="AF11" s="208">
        <v>0</v>
      </c>
      <c r="AG11" s="208">
        <v>0</v>
      </c>
      <c r="AH11" s="208">
        <v>0</v>
      </c>
      <c r="AI11" s="208">
        <v>0</v>
      </c>
      <c r="AJ11" s="208">
        <v>0</v>
      </c>
      <c r="AK11" s="208">
        <v>0</v>
      </c>
      <c r="AL11" s="208">
        <v>0</v>
      </c>
      <c r="AM11" s="208">
        <v>0</v>
      </c>
      <c r="AN11" s="208">
        <v>0</v>
      </c>
      <c r="AO11" s="208">
        <v>0</v>
      </c>
      <c r="AP11" s="208">
        <v>0</v>
      </c>
      <c r="AQ11" s="208">
        <v>0</v>
      </c>
      <c r="AR11" s="208">
        <v>0</v>
      </c>
      <c r="AS11" s="208">
        <v>0</v>
      </c>
      <c r="AT11" s="208">
        <v>0</v>
      </c>
      <c r="AU11" s="208">
        <v>0</v>
      </c>
      <c r="AV11" s="208">
        <v>0</v>
      </c>
      <c r="AW11" s="208">
        <v>0</v>
      </c>
      <c r="AX11" s="208">
        <v>0</v>
      </c>
      <c r="AY11" s="208">
        <v>0</v>
      </c>
      <c r="AZ11" s="208">
        <v>0</v>
      </c>
      <c r="BA11" s="208">
        <v>0</v>
      </c>
      <c r="BB11" s="208">
        <v>0</v>
      </c>
      <c r="BC11" s="208">
        <v>0</v>
      </c>
      <c r="BD11" s="208">
        <v>0</v>
      </c>
      <c r="BE11" s="208">
        <v>0</v>
      </c>
      <c r="BF11" s="208">
        <v>0</v>
      </c>
      <c r="BG11" s="208">
        <v>0</v>
      </c>
      <c r="BH11" s="208">
        <v>0</v>
      </c>
      <c r="BI11" s="208">
        <v>0</v>
      </c>
      <c r="BJ11" s="208">
        <v>0</v>
      </c>
      <c r="BK11" s="208">
        <v>0</v>
      </c>
      <c r="BL11" s="208">
        <v>0</v>
      </c>
      <c r="BM11" s="208">
        <v>0</v>
      </c>
      <c r="BN11" s="208">
        <v>0</v>
      </c>
      <c r="BO11" s="208">
        <v>0</v>
      </c>
      <c r="BP11" s="208">
        <v>0</v>
      </c>
      <c r="BQ11" s="208">
        <v>0</v>
      </c>
      <c r="BR11" s="208">
        <v>0</v>
      </c>
      <c r="BS11" s="208">
        <v>0</v>
      </c>
      <c r="BT11" s="208">
        <v>0</v>
      </c>
      <c r="BU11" s="208">
        <v>0</v>
      </c>
      <c r="BV11" s="208">
        <v>0</v>
      </c>
      <c r="BW11" s="208">
        <v>0</v>
      </c>
      <c r="BX11" s="208">
        <v>0</v>
      </c>
      <c r="BY11" s="208">
        <v>0</v>
      </c>
      <c r="BZ11" s="208">
        <v>0</v>
      </c>
      <c r="CA11" s="208">
        <v>0</v>
      </c>
      <c r="CB11" s="208">
        <v>0</v>
      </c>
      <c r="CC11" s="208">
        <v>0</v>
      </c>
      <c r="CD11" s="209">
        <v>0</v>
      </c>
    </row>
    <row r="12" spans="1:82" x14ac:dyDescent="0.25">
      <c r="A12" s="30" t="s">
        <v>37</v>
      </c>
      <c r="B12" s="208">
        <v>0.14205000000000001</v>
      </c>
      <c r="C12" s="208">
        <v>0.14205000000000001</v>
      </c>
      <c r="D12" s="208">
        <v>0.14205000000000001</v>
      </c>
      <c r="E12" s="208">
        <v>0.14205000000000001</v>
      </c>
      <c r="F12" s="208">
        <v>0.14205000000000001</v>
      </c>
      <c r="G12" s="208">
        <v>0.14205000000000001</v>
      </c>
      <c r="H12" s="208">
        <v>0.14205000000000001</v>
      </c>
      <c r="I12" s="208">
        <v>0.14205000000000001</v>
      </c>
      <c r="J12" s="208">
        <v>0.14205000000000001</v>
      </c>
      <c r="K12" s="208">
        <v>0.14205000000000001</v>
      </c>
      <c r="L12" s="208">
        <v>0.14205000000000001</v>
      </c>
      <c r="M12" s="208">
        <v>0.14205000000000001</v>
      </c>
      <c r="N12" s="208">
        <v>0.14205000000000001</v>
      </c>
      <c r="O12" s="208">
        <v>0.14205000000000001</v>
      </c>
      <c r="P12" s="208">
        <v>0.14205000000000001</v>
      </c>
      <c r="Q12" s="208">
        <v>0.14205000000000001</v>
      </c>
      <c r="R12" s="208">
        <v>0.14205000000000001</v>
      </c>
      <c r="S12" s="208">
        <v>0.14205000000000001</v>
      </c>
      <c r="T12" s="208">
        <v>0.14205000000000001</v>
      </c>
      <c r="U12" s="208">
        <v>0.14205000000000001</v>
      </c>
      <c r="V12" s="208">
        <v>0.14205000000000001</v>
      </c>
      <c r="W12" s="208">
        <v>0.14205000000000001</v>
      </c>
      <c r="X12" s="208">
        <v>0.14205000000000001</v>
      </c>
      <c r="Y12" s="208">
        <v>0.14205000000000001</v>
      </c>
      <c r="Z12" s="208">
        <v>0.14205000000000001</v>
      </c>
      <c r="AA12" s="208">
        <v>0.14205000000000001</v>
      </c>
      <c r="AB12" s="208">
        <v>0.14205000000000001</v>
      </c>
      <c r="AC12" s="208">
        <v>0.14205000000000001</v>
      </c>
      <c r="AD12" s="208">
        <v>0.14205000000000001</v>
      </c>
      <c r="AE12" s="208">
        <v>0.14205000000000001</v>
      </c>
      <c r="AF12" s="208">
        <v>0.14205000000000001</v>
      </c>
      <c r="AG12" s="208">
        <v>0.14205000000000001</v>
      </c>
      <c r="AH12" s="208">
        <v>0.14205000000000001</v>
      </c>
      <c r="AI12" s="208">
        <v>0.14205000000000001</v>
      </c>
      <c r="AJ12" s="208">
        <v>0.14205000000000001</v>
      </c>
      <c r="AK12" s="208">
        <v>0.14349000000000001</v>
      </c>
      <c r="AL12" s="208">
        <v>0.14493</v>
      </c>
      <c r="AM12" s="208">
        <v>0.14637</v>
      </c>
      <c r="AN12" s="208">
        <v>0.14781</v>
      </c>
      <c r="AO12" s="208">
        <v>0.14924999999999999</v>
      </c>
      <c r="AP12" s="208">
        <v>0.15068999999999999</v>
      </c>
      <c r="AQ12" s="208">
        <v>0.12919</v>
      </c>
      <c r="AR12" s="208">
        <v>0.10768</v>
      </c>
      <c r="AS12" s="208">
        <v>8.6169999999999997E-2</v>
      </c>
      <c r="AT12" s="208">
        <v>6.4670000000000005E-2</v>
      </c>
      <c r="AU12" s="208">
        <v>4.3159999999999997E-2</v>
      </c>
      <c r="AV12" s="208">
        <v>2.1649999999999999E-2</v>
      </c>
      <c r="AW12" s="208">
        <v>2.333E-2</v>
      </c>
      <c r="AX12" s="208">
        <v>2.5010000000000001E-2</v>
      </c>
      <c r="AY12" s="208">
        <v>2.6689999999999998E-2</v>
      </c>
      <c r="AZ12" s="208">
        <v>2.836E-2</v>
      </c>
      <c r="BA12" s="208">
        <v>2.836E-2</v>
      </c>
      <c r="BB12" s="208">
        <v>2.836E-2</v>
      </c>
      <c r="BC12" s="208">
        <v>2.836E-2</v>
      </c>
      <c r="BD12" s="208">
        <v>2.836E-2</v>
      </c>
      <c r="BE12" s="208">
        <v>2.836E-2</v>
      </c>
      <c r="BF12" s="208">
        <v>2.836E-2</v>
      </c>
      <c r="BG12" s="208">
        <v>2.836E-2</v>
      </c>
      <c r="BH12" s="208">
        <v>2.836E-2</v>
      </c>
      <c r="BI12" s="208">
        <v>2.836E-2</v>
      </c>
      <c r="BJ12" s="208">
        <v>2.836E-2</v>
      </c>
      <c r="BK12" s="208">
        <v>2.836E-2</v>
      </c>
      <c r="BL12" s="208">
        <v>2.836E-2</v>
      </c>
      <c r="BM12" s="208">
        <v>2.836E-2</v>
      </c>
      <c r="BN12" s="208">
        <v>2.836E-2</v>
      </c>
      <c r="BO12" s="208">
        <v>2.836E-2</v>
      </c>
      <c r="BP12" s="208">
        <v>2.836E-2</v>
      </c>
      <c r="BQ12" s="208">
        <v>2.836E-2</v>
      </c>
      <c r="BR12" s="208">
        <v>2.836E-2</v>
      </c>
      <c r="BS12" s="208">
        <v>2.836E-2</v>
      </c>
      <c r="BT12" s="208">
        <v>2.836E-2</v>
      </c>
      <c r="BU12" s="208">
        <v>2.836E-2</v>
      </c>
      <c r="BV12" s="208">
        <v>2.836E-2</v>
      </c>
      <c r="BW12" s="208">
        <v>2.836E-2</v>
      </c>
      <c r="BX12" s="208">
        <v>2.836E-2</v>
      </c>
      <c r="BY12" s="208">
        <v>2.836E-2</v>
      </c>
      <c r="BZ12" s="208">
        <v>2.836E-2</v>
      </c>
      <c r="CA12" s="208">
        <v>2.836E-2</v>
      </c>
      <c r="CB12" s="208">
        <v>2.836E-2</v>
      </c>
      <c r="CC12" s="208">
        <v>2.836E-2</v>
      </c>
      <c r="CD12" s="209">
        <v>2.836E-2</v>
      </c>
    </row>
    <row r="13" spans="1:82" x14ac:dyDescent="0.25">
      <c r="A13" s="32" t="s">
        <v>38</v>
      </c>
      <c r="B13" s="208">
        <v>0.74077000000000004</v>
      </c>
      <c r="C13" s="208">
        <v>0.74077000000000004</v>
      </c>
      <c r="D13" s="208">
        <v>0.74077000000000004</v>
      </c>
      <c r="E13" s="208">
        <v>0.74077000000000004</v>
      </c>
      <c r="F13" s="208">
        <v>0.74077000000000004</v>
      </c>
      <c r="G13" s="208">
        <v>0.74077000000000004</v>
      </c>
      <c r="H13" s="208">
        <v>0.74077000000000004</v>
      </c>
      <c r="I13" s="208">
        <v>0.74077000000000004</v>
      </c>
      <c r="J13" s="208">
        <v>0.74077000000000004</v>
      </c>
      <c r="K13" s="208">
        <v>0.74077000000000004</v>
      </c>
      <c r="L13" s="208">
        <v>0.74077000000000004</v>
      </c>
      <c r="M13" s="208">
        <v>0.74077000000000004</v>
      </c>
      <c r="N13" s="208">
        <v>0.74077000000000004</v>
      </c>
      <c r="O13" s="208">
        <v>0.74077000000000004</v>
      </c>
      <c r="P13" s="208">
        <v>0.74077000000000004</v>
      </c>
      <c r="Q13" s="208">
        <v>0.74077000000000004</v>
      </c>
      <c r="R13" s="208">
        <v>0.74077000000000004</v>
      </c>
      <c r="S13" s="208">
        <v>0.74077000000000004</v>
      </c>
      <c r="T13" s="208">
        <v>0.74077000000000004</v>
      </c>
      <c r="U13" s="208">
        <v>0.74077000000000004</v>
      </c>
      <c r="V13" s="208">
        <v>0.74077000000000004</v>
      </c>
      <c r="W13" s="208">
        <v>0.74077000000000004</v>
      </c>
      <c r="X13" s="208">
        <v>0.74077000000000004</v>
      </c>
      <c r="Y13" s="208">
        <v>0.74077000000000004</v>
      </c>
      <c r="Z13" s="208">
        <v>0.74077000000000004</v>
      </c>
      <c r="AA13" s="208">
        <v>0.74077000000000004</v>
      </c>
      <c r="AB13" s="208">
        <v>0.74077000000000004</v>
      </c>
      <c r="AC13" s="208">
        <v>0.74077000000000004</v>
      </c>
      <c r="AD13" s="208">
        <v>0.74077000000000004</v>
      </c>
      <c r="AE13" s="208">
        <v>0.74077000000000004</v>
      </c>
      <c r="AF13" s="208">
        <v>0.74077000000000004</v>
      </c>
      <c r="AG13" s="208">
        <v>0.74077000000000004</v>
      </c>
      <c r="AH13" s="208">
        <v>0.74077000000000004</v>
      </c>
      <c r="AI13" s="208">
        <v>0.74077000000000004</v>
      </c>
      <c r="AJ13" s="208">
        <v>0.74077000000000004</v>
      </c>
      <c r="AK13" s="208">
        <v>0.74631999999999998</v>
      </c>
      <c r="AL13" s="208">
        <v>0.75185999999999997</v>
      </c>
      <c r="AM13" s="208">
        <v>0.75741000000000003</v>
      </c>
      <c r="AN13" s="208">
        <v>0.76295000000000002</v>
      </c>
      <c r="AO13" s="208">
        <v>0.76849000000000001</v>
      </c>
      <c r="AP13" s="208">
        <v>0.77403999999999995</v>
      </c>
      <c r="AQ13" s="208">
        <v>0.70506000000000002</v>
      </c>
      <c r="AR13" s="208">
        <v>0.63607999999999998</v>
      </c>
      <c r="AS13" s="208">
        <v>0.56710000000000005</v>
      </c>
      <c r="AT13" s="208">
        <v>0.49812000000000001</v>
      </c>
      <c r="AU13" s="208">
        <v>0.42914999999999998</v>
      </c>
      <c r="AV13" s="208">
        <v>0.36016999999999999</v>
      </c>
      <c r="AW13" s="208">
        <v>0.37872</v>
      </c>
      <c r="AX13" s="208">
        <v>0.39728000000000002</v>
      </c>
      <c r="AY13" s="208">
        <v>0.41582999999999998</v>
      </c>
      <c r="AZ13" s="208">
        <v>0.43437999999999999</v>
      </c>
      <c r="BA13" s="208">
        <v>0.43437999999999999</v>
      </c>
      <c r="BB13" s="208">
        <v>0.43437999999999999</v>
      </c>
      <c r="BC13" s="208">
        <v>0.43437999999999999</v>
      </c>
      <c r="BD13" s="208">
        <v>0.43437999999999999</v>
      </c>
      <c r="BE13" s="208">
        <v>0.43437999999999999</v>
      </c>
      <c r="BF13" s="208">
        <v>0.43437999999999999</v>
      </c>
      <c r="BG13" s="208">
        <v>0.43437999999999999</v>
      </c>
      <c r="BH13" s="208">
        <v>0.43437999999999999</v>
      </c>
      <c r="BI13" s="208">
        <v>0.43437999999999999</v>
      </c>
      <c r="BJ13" s="208">
        <v>0.43437999999999999</v>
      </c>
      <c r="BK13" s="208">
        <v>0.43437999999999999</v>
      </c>
      <c r="BL13" s="208">
        <v>0.43437999999999999</v>
      </c>
      <c r="BM13" s="208">
        <v>0.43437999999999999</v>
      </c>
      <c r="BN13" s="208">
        <v>0.43437999999999999</v>
      </c>
      <c r="BO13" s="208">
        <v>0.43437999999999999</v>
      </c>
      <c r="BP13" s="208">
        <v>0.43437999999999999</v>
      </c>
      <c r="BQ13" s="208">
        <v>0.43437999999999999</v>
      </c>
      <c r="BR13" s="208">
        <v>0.43437999999999999</v>
      </c>
      <c r="BS13" s="208">
        <v>0.43437999999999999</v>
      </c>
      <c r="BT13" s="208">
        <v>0.43437999999999999</v>
      </c>
      <c r="BU13" s="208">
        <v>0.43437999999999999</v>
      </c>
      <c r="BV13" s="208">
        <v>0.43437999999999999</v>
      </c>
      <c r="BW13" s="208">
        <v>0.43437999999999999</v>
      </c>
      <c r="BX13" s="208">
        <v>0.43437999999999999</v>
      </c>
      <c r="BY13" s="208">
        <v>0.43437999999999999</v>
      </c>
      <c r="BZ13" s="208">
        <v>0.43437999999999999</v>
      </c>
      <c r="CA13" s="208">
        <v>0.43437999999999999</v>
      </c>
      <c r="CB13" s="208">
        <v>0.43437999999999999</v>
      </c>
      <c r="CC13" s="208">
        <v>0.43437999999999999</v>
      </c>
      <c r="CD13" s="209">
        <v>0.43437999999999999</v>
      </c>
    </row>
    <row r="14" spans="1:82" x14ac:dyDescent="0.25">
      <c r="A14" s="32" t="s">
        <v>39</v>
      </c>
      <c r="B14" s="208">
        <v>1</v>
      </c>
      <c r="C14" s="208">
        <v>1</v>
      </c>
      <c r="D14" s="208">
        <v>1</v>
      </c>
      <c r="E14" s="208">
        <v>1</v>
      </c>
      <c r="F14" s="208">
        <v>1</v>
      </c>
      <c r="G14" s="208">
        <v>1</v>
      </c>
      <c r="H14" s="208">
        <v>1</v>
      </c>
      <c r="I14" s="208">
        <v>1</v>
      </c>
      <c r="J14" s="208">
        <v>1</v>
      </c>
      <c r="K14" s="208">
        <v>1</v>
      </c>
      <c r="L14" s="208">
        <v>1</v>
      </c>
      <c r="M14" s="208">
        <v>1</v>
      </c>
      <c r="N14" s="208">
        <v>1</v>
      </c>
      <c r="O14" s="208">
        <v>1</v>
      </c>
      <c r="P14" s="208">
        <v>1</v>
      </c>
      <c r="Q14" s="208">
        <v>1</v>
      </c>
      <c r="R14" s="208">
        <v>1</v>
      </c>
      <c r="S14" s="208">
        <v>1</v>
      </c>
      <c r="T14" s="208">
        <v>1</v>
      </c>
      <c r="U14" s="208">
        <v>1</v>
      </c>
      <c r="V14" s="208">
        <v>1</v>
      </c>
      <c r="W14" s="208">
        <v>1</v>
      </c>
      <c r="X14" s="208">
        <v>1</v>
      </c>
      <c r="Y14" s="208">
        <v>1</v>
      </c>
      <c r="Z14" s="208">
        <v>1</v>
      </c>
      <c r="AA14" s="208">
        <v>1</v>
      </c>
      <c r="AB14" s="208">
        <v>1</v>
      </c>
      <c r="AC14" s="208">
        <v>1</v>
      </c>
      <c r="AD14" s="208">
        <v>1</v>
      </c>
      <c r="AE14" s="208">
        <v>1</v>
      </c>
      <c r="AF14" s="208">
        <v>1</v>
      </c>
      <c r="AG14" s="208">
        <v>1</v>
      </c>
      <c r="AH14" s="208">
        <v>1</v>
      </c>
      <c r="AI14" s="208">
        <v>1</v>
      </c>
      <c r="AJ14" s="208">
        <v>1</v>
      </c>
      <c r="AK14" s="208">
        <v>1</v>
      </c>
      <c r="AL14" s="208">
        <v>1</v>
      </c>
      <c r="AM14" s="208">
        <v>1</v>
      </c>
      <c r="AN14" s="208">
        <v>1</v>
      </c>
      <c r="AO14" s="208">
        <v>1</v>
      </c>
      <c r="AP14" s="208">
        <v>1</v>
      </c>
      <c r="AQ14" s="208">
        <v>1</v>
      </c>
      <c r="AR14" s="208">
        <v>1</v>
      </c>
      <c r="AS14" s="208">
        <v>1</v>
      </c>
      <c r="AT14" s="208">
        <v>1</v>
      </c>
      <c r="AU14" s="208">
        <v>1</v>
      </c>
      <c r="AV14" s="208">
        <v>1</v>
      </c>
      <c r="AW14" s="208">
        <v>1</v>
      </c>
      <c r="AX14" s="208">
        <v>1</v>
      </c>
      <c r="AY14" s="208">
        <v>1</v>
      </c>
      <c r="AZ14" s="208">
        <v>1</v>
      </c>
      <c r="BA14" s="208">
        <v>1</v>
      </c>
      <c r="BB14" s="208">
        <v>1</v>
      </c>
      <c r="BC14" s="208">
        <v>1</v>
      </c>
      <c r="BD14" s="208">
        <v>1</v>
      </c>
      <c r="BE14" s="208">
        <v>1</v>
      </c>
      <c r="BF14" s="208">
        <v>1</v>
      </c>
      <c r="BG14" s="208">
        <v>1</v>
      </c>
      <c r="BH14" s="208">
        <v>1</v>
      </c>
      <c r="BI14" s="208">
        <v>1</v>
      </c>
      <c r="BJ14" s="208">
        <v>1</v>
      </c>
      <c r="BK14" s="208">
        <v>1</v>
      </c>
      <c r="BL14" s="208">
        <v>1</v>
      </c>
      <c r="BM14" s="208">
        <v>1</v>
      </c>
      <c r="BN14" s="208">
        <v>1</v>
      </c>
      <c r="BO14" s="208">
        <v>1</v>
      </c>
      <c r="BP14" s="208">
        <v>1</v>
      </c>
      <c r="BQ14" s="208">
        <v>1</v>
      </c>
      <c r="BR14" s="208">
        <v>1</v>
      </c>
      <c r="BS14" s="208">
        <v>1</v>
      </c>
      <c r="BT14" s="208">
        <v>1</v>
      </c>
      <c r="BU14" s="208">
        <v>1</v>
      </c>
      <c r="BV14" s="208">
        <v>1</v>
      </c>
      <c r="BW14" s="208">
        <v>1</v>
      </c>
      <c r="BX14" s="208">
        <v>1</v>
      </c>
      <c r="BY14" s="208">
        <v>1</v>
      </c>
      <c r="BZ14" s="208">
        <v>1</v>
      </c>
      <c r="CA14" s="208">
        <v>1</v>
      </c>
      <c r="CB14" s="208">
        <v>1</v>
      </c>
      <c r="CC14" s="208">
        <v>1</v>
      </c>
      <c r="CD14" s="209">
        <v>1</v>
      </c>
    </row>
    <row r="15" spans="1:82" x14ac:dyDescent="0.25">
      <c r="A15" s="32" t="s">
        <v>40</v>
      </c>
      <c r="B15" s="208">
        <v>0.95904999999999996</v>
      </c>
      <c r="C15" s="208">
        <v>0.95904999999999996</v>
      </c>
      <c r="D15" s="208">
        <v>0.95904999999999996</v>
      </c>
      <c r="E15" s="208">
        <v>0.95904999999999996</v>
      </c>
      <c r="F15" s="208">
        <v>0.95904999999999996</v>
      </c>
      <c r="G15" s="208">
        <v>0.95904999999999996</v>
      </c>
      <c r="H15" s="208">
        <v>0.95904999999999996</v>
      </c>
      <c r="I15" s="208">
        <v>0.95904999999999996</v>
      </c>
      <c r="J15" s="208">
        <v>0.95904999999999996</v>
      </c>
      <c r="K15" s="208">
        <v>0.95904999999999996</v>
      </c>
      <c r="L15" s="208">
        <v>0.95904999999999996</v>
      </c>
      <c r="M15" s="208">
        <v>0.95904999999999996</v>
      </c>
      <c r="N15" s="208">
        <v>0.95904999999999996</v>
      </c>
      <c r="O15" s="208">
        <v>0.95904999999999996</v>
      </c>
      <c r="P15" s="208">
        <v>0.95904999999999996</v>
      </c>
      <c r="Q15" s="208">
        <v>0.95904999999999996</v>
      </c>
      <c r="R15" s="208">
        <v>0.95904999999999996</v>
      </c>
      <c r="S15" s="208">
        <v>0.95904999999999996</v>
      </c>
      <c r="T15" s="208">
        <v>0.95904999999999996</v>
      </c>
      <c r="U15" s="208">
        <v>0.95904999999999996</v>
      </c>
      <c r="V15" s="208">
        <v>0.95904999999999996</v>
      </c>
      <c r="W15" s="208">
        <v>0.95904999999999996</v>
      </c>
      <c r="X15" s="208">
        <v>0.95904999999999996</v>
      </c>
      <c r="Y15" s="208">
        <v>0.95904999999999996</v>
      </c>
      <c r="Z15" s="208">
        <v>0.95904999999999996</v>
      </c>
      <c r="AA15" s="208">
        <v>0.95904999999999996</v>
      </c>
      <c r="AB15" s="208">
        <v>0.95904999999999996</v>
      </c>
      <c r="AC15" s="208">
        <v>0.95904999999999996</v>
      </c>
      <c r="AD15" s="208">
        <v>0.95904999999999996</v>
      </c>
      <c r="AE15" s="208">
        <v>0.95904999999999996</v>
      </c>
      <c r="AF15" s="208">
        <v>0.95904999999999996</v>
      </c>
      <c r="AG15" s="208">
        <v>0.95904999999999996</v>
      </c>
      <c r="AH15" s="208">
        <v>0.95904999999999996</v>
      </c>
      <c r="AI15" s="208">
        <v>0.95904999999999996</v>
      </c>
      <c r="AJ15" s="208">
        <v>0.95904999999999996</v>
      </c>
      <c r="AK15" s="208">
        <v>0.95748999999999995</v>
      </c>
      <c r="AL15" s="208">
        <v>0.95592999999999995</v>
      </c>
      <c r="AM15" s="208">
        <v>0.95437000000000005</v>
      </c>
      <c r="AN15" s="208">
        <v>0.95281000000000005</v>
      </c>
      <c r="AO15" s="208">
        <v>0.95125000000000004</v>
      </c>
      <c r="AP15" s="208">
        <v>0.94969000000000003</v>
      </c>
      <c r="AQ15" s="208">
        <v>1.04816</v>
      </c>
      <c r="AR15" s="208">
        <v>1.14662</v>
      </c>
      <c r="AS15" s="208">
        <v>1.24508</v>
      </c>
      <c r="AT15" s="208">
        <v>1.34354</v>
      </c>
      <c r="AU15" s="208">
        <v>1.44201</v>
      </c>
      <c r="AV15" s="208">
        <v>1.54047</v>
      </c>
      <c r="AW15" s="208">
        <v>1.4846699999999999</v>
      </c>
      <c r="AX15" s="208">
        <v>1.4288700000000001</v>
      </c>
      <c r="AY15" s="208">
        <v>1.37307</v>
      </c>
      <c r="AZ15" s="208">
        <v>1.3172699999999999</v>
      </c>
      <c r="BA15" s="208">
        <v>1.3172699999999999</v>
      </c>
      <c r="BB15" s="208">
        <v>1.3172699999999999</v>
      </c>
      <c r="BC15" s="208">
        <v>1.3172699999999999</v>
      </c>
      <c r="BD15" s="208">
        <v>1.3172699999999999</v>
      </c>
      <c r="BE15" s="208">
        <v>1.3172699999999999</v>
      </c>
      <c r="BF15" s="208">
        <v>1.3172699999999999</v>
      </c>
      <c r="BG15" s="208">
        <v>1.3172699999999999</v>
      </c>
      <c r="BH15" s="208">
        <v>1.3172699999999999</v>
      </c>
      <c r="BI15" s="208">
        <v>1.3172699999999999</v>
      </c>
      <c r="BJ15" s="208">
        <v>1.3172699999999999</v>
      </c>
      <c r="BK15" s="208">
        <v>1.3172699999999999</v>
      </c>
      <c r="BL15" s="208">
        <v>1.3172699999999999</v>
      </c>
      <c r="BM15" s="208">
        <v>1.3172699999999999</v>
      </c>
      <c r="BN15" s="208">
        <v>1.3172699999999999</v>
      </c>
      <c r="BO15" s="208">
        <v>1.3172699999999999</v>
      </c>
      <c r="BP15" s="208">
        <v>1.3172699999999999</v>
      </c>
      <c r="BQ15" s="208">
        <v>1.3172699999999999</v>
      </c>
      <c r="BR15" s="208">
        <v>1.3172699999999999</v>
      </c>
      <c r="BS15" s="208">
        <v>1.3172699999999999</v>
      </c>
      <c r="BT15" s="208">
        <v>1.3172699999999999</v>
      </c>
      <c r="BU15" s="208">
        <v>1.3172699999999999</v>
      </c>
      <c r="BV15" s="208">
        <v>1.3172699999999999</v>
      </c>
      <c r="BW15" s="208">
        <v>1.3172699999999999</v>
      </c>
      <c r="BX15" s="208">
        <v>1.3172699999999999</v>
      </c>
      <c r="BY15" s="208">
        <v>1.3172699999999999</v>
      </c>
      <c r="BZ15" s="208">
        <v>1.3172699999999999</v>
      </c>
      <c r="CA15" s="208">
        <v>1.3172699999999999</v>
      </c>
      <c r="CB15" s="208">
        <v>1.3172699999999999</v>
      </c>
      <c r="CC15" s="208">
        <v>1.3172699999999999</v>
      </c>
      <c r="CD15" s="209">
        <v>1.3172699999999999</v>
      </c>
    </row>
    <row r="16" spans="1:82" x14ac:dyDescent="0.25">
      <c r="A16" s="32" t="s">
        <v>41</v>
      </c>
      <c r="B16" s="208">
        <v>0.80923</v>
      </c>
      <c r="C16" s="208">
        <v>0.80923</v>
      </c>
      <c r="D16" s="208">
        <v>0.80923</v>
      </c>
      <c r="E16" s="208">
        <v>0.80923</v>
      </c>
      <c r="F16" s="208">
        <v>0.80923</v>
      </c>
      <c r="G16" s="208">
        <v>0.80923</v>
      </c>
      <c r="H16" s="208">
        <v>0.80923</v>
      </c>
      <c r="I16" s="208">
        <v>0.80923</v>
      </c>
      <c r="J16" s="208">
        <v>0.80923</v>
      </c>
      <c r="K16" s="208">
        <v>0.80923</v>
      </c>
      <c r="L16" s="208">
        <v>0.80923</v>
      </c>
      <c r="M16" s="208">
        <v>0.80923</v>
      </c>
      <c r="N16" s="208">
        <v>0.80923</v>
      </c>
      <c r="O16" s="208">
        <v>0.80923</v>
      </c>
      <c r="P16" s="208">
        <v>0.80923</v>
      </c>
      <c r="Q16" s="208">
        <v>0.80923</v>
      </c>
      <c r="R16" s="208">
        <v>0.80923</v>
      </c>
      <c r="S16" s="208">
        <v>0.80923</v>
      </c>
      <c r="T16" s="208">
        <v>0.80923</v>
      </c>
      <c r="U16" s="208">
        <v>0.80923</v>
      </c>
      <c r="V16" s="208">
        <v>0.80923</v>
      </c>
      <c r="W16" s="208">
        <v>0.80923</v>
      </c>
      <c r="X16" s="208">
        <v>0.80923</v>
      </c>
      <c r="Y16" s="208">
        <v>0.80923</v>
      </c>
      <c r="Z16" s="208">
        <v>0.80923</v>
      </c>
      <c r="AA16" s="208">
        <v>0.80923</v>
      </c>
      <c r="AB16" s="208">
        <v>0.80923</v>
      </c>
      <c r="AC16" s="208">
        <v>0.80923</v>
      </c>
      <c r="AD16" s="208">
        <v>0.80923</v>
      </c>
      <c r="AE16" s="208">
        <v>0.80923</v>
      </c>
      <c r="AF16" s="208">
        <v>0.80923</v>
      </c>
      <c r="AG16" s="208">
        <v>0.80923</v>
      </c>
      <c r="AH16" s="208">
        <v>0.80923</v>
      </c>
      <c r="AI16" s="208">
        <v>0.80923</v>
      </c>
      <c r="AJ16" s="208">
        <v>0.80923</v>
      </c>
      <c r="AK16" s="208">
        <v>0.80920999999999998</v>
      </c>
      <c r="AL16" s="208">
        <v>0.80920000000000003</v>
      </c>
      <c r="AM16" s="208">
        <v>0.80918000000000001</v>
      </c>
      <c r="AN16" s="208">
        <v>0.80915999999999999</v>
      </c>
      <c r="AO16" s="208">
        <v>0.80915000000000004</v>
      </c>
      <c r="AP16" s="208">
        <v>0.80913000000000002</v>
      </c>
      <c r="AQ16" s="208">
        <v>0.97704999999999997</v>
      </c>
      <c r="AR16" s="208">
        <v>1.14496</v>
      </c>
      <c r="AS16" s="208">
        <v>1.31288</v>
      </c>
      <c r="AT16" s="208">
        <v>1.4807999999999999</v>
      </c>
      <c r="AU16" s="208">
        <v>1.6487099999999999</v>
      </c>
      <c r="AV16" s="208">
        <v>1.81663</v>
      </c>
      <c r="AW16" s="208">
        <v>1.7046399999999999</v>
      </c>
      <c r="AX16" s="208">
        <v>1.5926499999999999</v>
      </c>
      <c r="AY16" s="208">
        <v>1.4806699999999999</v>
      </c>
      <c r="AZ16" s="208">
        <v>1.3686799999999999</v>
      </c>
      <c r="BA16" s="208">
        <v>1.3686799999999999</v>
      </c>
      <c r="BB16" s="208">
        <v>1.3686799999999999</v>
      </c>
      <c r="BC16" s="208">
        <v>1.3686799999999999</v>
      </c>
      <c r="BD16" s="208">
        <v>1.3686799999999999</v>
      </c>
      <c r="BE16" s="208">
        <v>1.3686799999999999</v>
      </c>
      <c r="BF16" s="208">
        <v>1.3686799999999999</v>
      </c>
      <c r="BG16" s="208">
        <v>1.3686799999999999</v>
      </c>
      <c r="BH16" s="208">
        <v>1.3686799999999999</v>
      </c>
      <c r="BI16" s="208">
        <v>1.3686799999999999</v>
      </c>
      <c r="BJ16" s="208">
        <v>1.3686799999999999</v>
      </c>
      <c r="BK16" s="208">
        <v>1.3686799999999999</v>
      </c>
      <c r="BL16" s="208">
        <v>1.3686799999999999</v>
      </c>
      <c r="BM16" s="208">
        <v>1.3686799999999999</v>
      </c>
      <c r="BN16" s="208">
        <v>1.3686799999999999</v>
      </c>
      <c r="BO16" s="208">
        <v>1.3686799999999999</v>
      </c>
      <c r="BP16" s="208">
        <v>1.3686799999999999</v>
      </c>
      <c r="BQ16" s="208">
        <v>1.3686799999999999</v>
      </c>
      <c r="BR16" s="208">
        <v>1.3686799999999999</v>
      </c>
      <c r="BS16" s="208">
        <v>1.3686799999999999</v>
      </c>
      <c r="BT16" s="208">
        <v>1.3686799999999999</v>
      </c>
      <c r="BU16" s="208">
        <v>1.3686799999999999</v>
      </c>
      <c r="BV16" s="208">
        <v>1.3686799999999999</v>
      </c>
      <c r="BW16" s="208">
        <v>1.3686799999999999</v>
      </c>
      <c r="BX16" s="208">
        <v>1.3686799999999999</v>
      </c>
      <c r="BY16" s="208">
        <v>1.3686799999999999</v>
      </c>
      <c r="BZ16" s="208">
        <v>1.3686799999999999</v>
      </c>
      <c r="CA16" s="208">
        <v>1.3686799999999999</v>
      </c>
      <c r="CB16" s="208">
        <v>1.3686799999999999</v>
      </c>
      <c r="CC16" s="208">
        <v>1.3686799999999999</v>
      </c>
      <c r="CD16" s="209">
        <v>1.3686799999999999</v>
      </c>
    </row>
    <row r="17" spans="1:82" x14ac:dyDescent="0.25">
      <c r="A17" s="32" t="s">
        <v>42</v>
      </c>
      <c r="B17" s="208">
        <v>0.64595999999999998</v>
      </c>
      <c r="C17" s="208">
        <v>0.64595999999999998</v>
      </c>
      <c r="D17" s="208">
        <v>0.64595999999999998</v>
      </c>
      <c r="E17" s="208">
        <v>0.64595999999999998</v>
      </c>
      <c r="F17" s="208">
        <v>0.64595999999999998</v>
      </c>
      <c r="G17" s="208">
        <v>0.64595999999999998</v>
      </c>
      <c r="H17" s="208">
        <v>0.64595999999999998</v>
      </c>
      <c r="I17" s="208">
        <v>0.64595999999999998</v>
      </c>
      <c r="J17" s="208">
        <v>0.64595999999999998</v>
      </c>
      <c r="K17" s="208">
        <v>0.64595999999999998</v>
      </c>
      <c r="L17" s="208">
        <v>0.64595999999999998</v>
      </c>
      <c r="M17" s="208">
        <v>0.64595999999999998</v>
      </c>
      <c r="N17" s="208">
        <v>0.64595999999999998</v>
      </c>
      <c r="O17" s="208">
        <v>0.64595999999999998</v>
      </c>
      <c r="P17" s="208">
        <v>0.64595999999999998</v>
      </c>
      <c r="Q17" s="208">
        <v>0.64595999999999998</v>
      </c>
      <c r="R17" s="208">
        <v>0.64595999999999998</v>
      </c>
      <c r="S17" s="208">
        <v>0.64595999999999998</v>
      </c>
      <c r="T17" s="208">
        <v>0.64595999999999998</v>
      </c>
      <c r="U17" s="208">
        <v>0.64595999999999998</v>
      </c>
      <c r="V17" s="208">
        <v>0.64595999999999998</v>
      </c>
      <c r="W17" s="208">
        <v>0.64595999999999998</v>
      </c>
      <c r="X17" s="208">
        <v>0.64595999999999998</v>
      </c>
      <c r="Y17" s="208">
        <v>0.64595999999999998</v>
      </c>
      <c r="Z17" s="208">
        <v>0.64595999999999998</v>
      </c>
      <c r="AA17" s="208">
        <v>0.64595999999999998</v>
      </c>
      <c r="AB17" s="208">
        <v>0.64595999999999998</v>
      </c>
      <c r="AC17" s="208">
        <v>0.64595999999999998</v>
      </c>
      <c r="AD17" s="208">
        <v>0.64595999999999998</v>
      </c>
      <c r="AE17" s="208">
        <v>0.64595999999999998</v>
      </c>
      <c r="AF17" s="208">
        <v>0.64595999999999998</v>
      </c>
      <c r="AG17" s="208">
        <v>0.64595999999999998</v>
      </c>
      <c r="AH17" s="208">
        <v>0.64595999999999998</v>
      </c>
      <c r="AI17" s="208">
        <v>0.64595999999999998</v>
      </c>
      <c r="AJ17" s="208">
        <v>0.64595999999999998</v>
      </c>
      <c r="AK17" s="208">
        <v>0.64817999999999998</v>
      </c>
      <c r="AL17" s="208">
        <v>0.65039999999999998</v>
      </c>
      <c r="AM17" s="208">
        <v>0.65261999999999998</v>
      </c>
      <c r="AN17" s="208">
        <v>0.65483999999999998</v>
      </c>
      <c r="AO17" s="208">
        <v>0.65705999999999998</v>
      </c>
      <c r="AP17" s="208">
        <v>0.65927999999999998</v>
      </c>
      <c r="AQ17" s="208">
        <v>0.85929</v>
      </c>
      <c r="AR17" s="208">
        <v>1.0592999999999999</v>
      </c>
      <c r="AS17" s="208">
        <v>1.25932</v>
      </c>
      <c r="AT17" s="208">
        <v>1.45933</v>
      </c>
      <c r="AU17" s="208">
        <v>1.65934</v>
      </c>
      <c r="AV17" s="208">
        <v>1.8593500000000001</v>
      </c>
      <c r="AW17" s="208">
        <v>1.7101299999999999</v>
      </c>
      <c r="AX17" s="208">
        <v>1.56091</v>
      </c>
      <c r="AY17" s="208">
        <v>1.4116899999999999</v>
      </c>
      <c r="AZ17" s="208">
        <v>1.26247</v>
      </c>
      <c r="BA17" s="208">
        <v>1.26247</v>
      </c>
      <c r="BB17" s="208">
        <v>1.26247</v>
      </c>
      <c r="BC17" s="208">
        <v>1.26247</v>
      </c>
      <c r="BD17" s="208">
        <v>1.26247</v>
      </c>
      <c r="BE17" s="208">
        <v>1.26247</v>
      </c>
      <c r="BF17" s="208">
        <v>1.26247</v>
      </c>
      <c r="BG17" s="208">
        <v>1.26247</v>
      </c>
      <c r="BH17" s="208">
        <v>1.26247</v>
      </c>
      <c r="BI17" s="208">
        <v>1.26247</v>
      </c>
      <c r="BJ17" s="208">
        <v>1.26247</v>
      </c>
      <c r="BK17" s="208">
        <v>1.26247</v>
      </c>
      <c r="BL17" s="208">
        <v>1.26247</v>
      </c>
      <c r="BM17" s="208">
        <v>1.26247</v>
      </c>
      <c r="BN17" s="208">
        <v>1.26247</v>
      </c>
      <c r="BO17" s="208">
        <v>1.26247</v>
      </c>
      <c r="BP17" s="208">
        <v>1.26247</v>
      </c>
      <c r="BQ17" s="208">
        <v>1.26247</v>
      </c>
      <c r="BR17" s="208">
        <v>1.26247</v>
      </c>
      <c r="BS17" s="208">
        <v>1.26247</v>
      </c>
      <c r="BT17" s="208">
        <v>1.26247</v>
      </c>
      <c r="BU17" s="208">
        <v>1.26247</v>
      </c>
      <c r="BV17" s="208">
        <v>1.26247</v>
      </c>
      <c r="BW17" s="208">
        <v>1.26247</v>
      </c>
      <c r="BX17" s="208">
        <v>1.26247</v>
      </c>
      <c r="BY17" s="208">
        <v>1.26247</v>
      </c>
      <c r="BZ17" s="208">
        <v>1.26247</v>
      </c>
      <c r="CA17" s="208">
        <v>1.26247</v>
      </c>
      <c r="CB17" s="208">
        <v>1.26247</v>
      </c>
      <c r="CC17" s="208">
        <v>1.26247</v>
      </c>
      <c r="CD17" s="209">
        <v>1.26247</v>
      </c>
    </row>
    <row r="18" spans="1:82" x14ac:dyDescent="0.25">
      <c r="A18" s="32" t="s">
        <v>43</v>
      </c>
      <c r="B18" s="208">
        <v>0.50297000000000003</v>
      </c>
      <c r="C18" s="208">
        <v>0.50297000000000003</v>
      </c>
      <c r="D18" s="208">
        <v>0.50297000000000003</v>
      </c>
      <c r="E18" s="208">
        <v>0.50297000000000003</v>
      </c>
      <c r="F18" s="208">
        <v>0.50297000000000003</v>
      </c>
      <c r="G18" s="208">
        <v>0.50297000000000003</v>
      </c>
      <c r="H18" s="208">
        <v>0.50297000000000003</v>
      </c>
      <c r="I18" s="208">
        <v>0.50297000000000003</v>
      </c>
      <c r="J18" s="208">
        <v>0.50297000000000003</v>
      </c>
      <c r="K18" s="208">
        <v>0.50297000000000003</v>
      </c>
      <c r="L18" s="208">
        <v>0.50297000000000003</v>
      </c>
      <c r="M18" s="208">
        <v>0.50297000000000003</v>
      </c>
      <c r="N18" s="208">
        <v>0.50297000000000003</v>
      </c>
      <c r="O18" s="208">
        <v>0.50297000000000003</v>
      </c>
      <c r="P18" s="208">
        <v>0.50297000000000003</v>
      </c>
      <c r="Q18" s="208">
        <v>0.50297000000000003</v>
      </c>
      <c r="R18" s="208">
        <v>0.50297000000000003</v>
      </c>
      <c r="S18" s="208">
        <v>0.50297000000000003</v>
      </c>
      <c r="T18" s="208">
        <v>0.50297000000000003</v>
      </c>
      <c r="U18" s="208">
        <v>0.50297000000000003</v>
      </c>
      <c r="V18" s="208">
        <v>0.50297000000000003</v>
      </c>
      <c r="W18" s="208">
        <v>0.50297000000000003</v>
      </c>
      <c r="X18" s="208">
        <v>0.50297000000000003</v>
      </c>
      <c r="Y18" s="208">
        <v>0.50297000000000003</v>
      </c>
      <c r="Z18" s="208">
        <v>0.50297000000000003</v>
      </c>
      <c r="AA18" s="208">
        <v>0.50297000000000003</v>
      </c>
      <c r="AB18" s="208">
        <v>0.50297000000000003</v>
      </c>
      <c r="AC18" s="208">
        <v>0.50297000000000003</v>
      </c>
      <c r="AD18" s="208">
        <v>0.50297000000000003</v>
      </c>
      <c r="AE18" s="208">
        <v>0.50297000000000003</v>
      </c>
      <c r="AF18" s="208">
        <v>0.50297000000000003</v>
      </c>
      <c r="AG18" s="208">
        <v>0.50297000000000003</v>
      </c>
      <c r="AH18" s="208">
        <v>0.50297000000000003</v>
      </c>
      <c r="AI18" s="208">
        <v>0.50297000000000003</v>
      </c>
      <c r="AJ18" s="208">
        <v>0.50297000000000003</v>
      </c>
      <c r="AK18" s="208">
        <v>0.50702000000000003</v>
      </c>
      <c r="AL18" s="208">
        <v>0.51107000000000002</v>
      </c>
      <c r="AM18" s="208">
        <v>0.51510999999999996</v>
      </c>
      <c r="AN18" s="208">
        <v>0.51915999999999995</v>
      </c>
      <c r="AO18" s="208">
        <v>0.52320999999999995</v>
      </c>
      <c r="AP18" s="208">
        <v>0.52725</v>
      </c>
      <c r="AQ18" s="208">
        <v>0.73150999999999999</v>
      </c>
      <c r="AR18" s="208">
        <v>0.93576000000000004</v>
      </c>
      <c r="AS18" s="208">
        <v>1.14001</v>
      </c>
      <c r="AT18" s="208">
        <v>1.3442700000000001</v>
      </c>
      <c r="AU18" s="208">
        <v>1.5485199999999999</v>
      </c>
      <c r="AV18" s="208">
        <v>1.75278</v>
      </c>
      <c r="AW18" s="208">
        <v>1.58727</v>
      </c>
      <c r="AX18" s="208">
        <v>1.4217599999999999</v>
      </c>
      <c r="AY18" s="208">
        <v>1.2562599999999999</v>
      </c>
      <c r="AZ18" s="208">
        <v>1.0907500000000001</v>
      </c>
      <c r="BA18" s="208">
        <v>1.0907500000000001</v>
      </c>
      <c r="BB18" s="208">
        <v>1.0907500000000001</v>
      </c>
      <c r="BC18" s="208">
        <v>1.0907500000000001</v>
      </c>
      <c r="BD18" s="208">
        <v>1.0907500000000001</v>
      </c>
      <c r="BE18" s="208">
        <v>1.0907500000000001</v>
      </c>
      <c r="BF18" s="208">
        <v>1.0907500000000001</v>
      </c>
      <c r="BG18" s="208">
        <v>1.0907500000000001</v>
      </c>
      <c r="BH18" s="208">
        <v>1.0907500000000001</v>
      </c>
      <c r="BI18" s="208">
        <v>1.0907500000000001</v>
      </c>
      <c r="BJ18" s="208">
        <v>1.0907500000000001</v>
      </c>
      <c r="BK18" s="208">
        <v>1.0907500000000001</v>
      </c>
      <c r="BL18" s="208">
        <v>1.0907500000000001</v>
      </c>
      <c r="BM18" s="208">
        <v>1.0907500000000001</v>
      </c>
      <c r="BN18" s="208">
        <v>1.0907500000000001</v>
      </c>
      <c r="BO18" s="208">
        <v>1.0907500000000001</v>
      </c>
      <c r="BP18" s="208">
        <v>1.0907500000000001</v>
      </c>
      <c r="BQ18" s="208">
        <v>1.0907500000000001</v>
      </c>
      <c r="BR18" s="208">
        <v>1.0907500000000001</v>
      </c>
      <c r="BS18" s="208">
        <v>1.0907500000000001</v>
      </c>
      <c r="BT18" s="208">
        <v>1.0907500000000001</v>
      </c>
      <c r="BU18" s="208">
        <v>1.0907500000000001</v>
      </c>
      <c r="BV18" s="208">
        <v>1.0907500000000001</v>
      </c>
      <c r="BW18" s="208">
        <v>1.0907500000000001</v>
      </c>
      <c r="BX18" s="208">
        <v>1.0907500000000001</v>
      </c>
      <c r="BY18" s="208">
        <v>1.0907500000000001</v>
      </c>
      <c r="BZ18" s="208">
        <v>1.0907500000000001</v>
      </c>
      <c r="CA18" s="208">
        <v>1.0907500000000001</v>
      </c>
      <c r="CB18" s="208">
        <v>1.0907500000000001</v>
      </c>
      <c r="CC18" s="208">
        <v>1.0907500000000001</v>
      </c>
      <c r="CD18" s="209">
        <v>1.0907500000000001</v>
      </c>
    </row>
    <row r="19" spans="1:82" x14ac:dyDescent="0.25">
      <c r="A19" s="30" t="s">
        <v>44</v>
      </c>
      <c r="B19" s="208">
        <v>0.38764999999999999</v>
      </c>
      <c r="C19" s="208">
        <v>0.38764999999999999</v>
      </c>
      <c r="D19" s="208">
        <v>0.38764999999999999</v>
      </c>
      <c r="E19" s="208">
        <v>0.38764999999999999</v>
      </c>
      <c r="F19" s="208">
        <v>0.38764999999999999</v>
      </c>
      <c r="G19" s="208">
        <v>0.38764999999999999</v>
      </c>
      <c r="H19" s="208">
        <v>0.38764999999999999</v>
      </c>
      <c r="I19" s="208">
        <v>0.38764999999999999</v>
      </c>
      <c r="J19" s="208">
        <v>0.38764999999999999</v>
      </c>
      <c r="K19" s="208">
        <v>0.38764999999999999</v>
      </c>
      <c r="L19" s="208">
        <v>0.38764999999999999</v>
      </c>
      <c r="M19" s="208">
        <v>0.38764999999999999</v>
      </c>
      <c r="N19" s="208">
        <v>0.38764999999999999</v>
      </c>
      <c r="O19" s="208">
        <v>0.38764999999999999</v>
      </c>
      <c r="P19" s="208">
        <v>0.38764999999999999</v>
      </c>
      <c r="Q19" s="208">
        <v>0.38764999999999999</v>
      </c>
      <c r="R19" s="208">
        <v>0.38764999999999999</v>
      </c>
      <c r="S19" s="208">
        <v>0.38764999999999999</v>
      </c>
      <c r="T19" s="208">
        <v>0.38764999999999999</v>
      </c>
      <c r="U19" s="208">
        <v>0.38764999999999999</v>
      </c>
      <c r="V19" s="208">
        <v>0.38764999999999999</v>
      </c>
      <c r="W19" s="208">
        <v>0.38764999999999999</v>
      </c>
      <c r="X19" s="208">
        <v>0.38764999999999999</v>
      </c>
      <c r="Y19" s="208">
        <v>0.38764999999999999</v>
      </c>
      <c r="Z19" s="208">
        <v>0.38764999999999999</v>
      </c>
      <c r="AA19" s="208">
        <v>0.38764999999999999</v>
      </c>
      <c r="AB19" s="208">
        <v>0.38764999999999999</v>
      </c>
      <c r="AC19" s="208">
        <v>0.38764999999999999</v>
      </c>
      <c r="AD19" s="208">
        <v>0.38764999999999999</v>
      </c>
      <c r="AE19" s="208">
        <v>0.38764999999999999</v>
      </c>
      <c r="AF19" s="208">
        <v>0.38764999999999999</v>
      </c>
      <c r="AG19" s="208">
        <v>0.38764999999999999</v>
      </c>
      <c r="AH19" s="208">
        <v>0.38764999999999999</v>
      </c>
      <c r="AI19" s="208">
        <v>0.38764999999999999</v>
      </c>
      <c r="AJ19" s="208">
        <v>0.38764999999999999</v>
      </c>
      <c r="AK19" s="208">
        <v>0.39284999999999998</v>
      </c>
      <c r="AL19" s="208">
        <v>0.39806000000000002</v>
      </c>
      <c r="AM19" s="208">
        <v>0.40326000000000001</v>
      </c>
      <c r="AN19" s="208">
        <v>0.40847</v>
      </c>
      <c r="AO19" s="208">
        <v>0.41366999999999998</v>
      </c>
      <c r="AP19" s="208">
        <v>0.41887999999999997</v>
      </c>
      <c r="AQ19" s="208">
        <v>0.61085999999999996</v>
      </c>
      <c r="AR19" s="208">
        <v>0.80284</v>
      </c>
      <c r="AS19" s="208">
        <v>0.99482000000000004</v>
      </c>
      <c r="AT19" s="208">
        <v>1.1868099999999999</v>
      </c>
      <c r="AU19" s="208">
        <v>1.37879</v>
      </c>
      <c r="AV19" s="208">
        <v>1.57077</v>
      </c>
      <c r="AW19" s="208">
        <v>1.4049400000000001</v>
      </c>
      <c r="AX19" s="208">
        <v>1.2391099999999999</v>
      </c>
      <c r="AY19" s="208">
        <v>1.07328</v>
      </c>
      <c r="AZ19" s="208">
        <v>0.90744999999999998</v>
      </c>
      <c r="BA19" s="208">
        <v>0.90744999999999998</v>
      </c>
      <c r="BB19" s="208">
        <v>0.90744999999999998</v>
      </c>
      <c r="BC19" s="208">
        <v>0.90744999999999998</v>
      </c>
      <c r="BD19" s="208">
        <v>0.90744999999999998</v>
      </c>
      <c r="BE19" s="208">
        <v>0.90744999999999998</v>
      </c>
      <c r="BF19" s="208">
        <v>0.90744999999999998</v>
      </c>
      <c r="BG19" s="208">
        <v>0.90744999999999998</v>
      </c>
      <c r="BH19" s="208">
        <v>0.90744999999999998</v>
      </c>
      <c r="BI19" s="208">
        <v>0.90744999999999998</v>
      </c>
      <c r="BJ19" s="208">
        <v>0.90744999999999998</v>
      </c>
      <c r="BK19" s="208">
        <v>0.90744999999999998</v>
      </c>
      <c r="BL19" s="208">
        <v>0.90744999999999998</v>
      </c>
      <c r="BM19" s="208">
        <v>0.90744999999999998</v>
      </c>
      <c r="BN19" s="208">
        <v>0.90744999999999998</v>
      </c>
      <c r="BO19" s="208">
        <v>0.90744999999999998</v>
      </c>
      <c r="BP19" s="208">
        <v>0.90744999999999998</v>
      </c>
      <c r="BQ19" s="208">
        <v>0.90744999999999998</v>
      </c>
      <c r="BR19" s="208">
        <v>0.90744999999999998</v>
      </c>
      <c r="BS19" s="208">
        <v>0.90744999999999998</v>
      </c>
      <c r="BT19" s="208">
        <v>0.90744999999999998</v>
      </c>
      <c r="BU19" s="208">
        <v>0.90744999999999998</v>
      </c>
      <c r="BV19" s="208">
        <v>0.90744999999999998</v>
      </c>
      <c r="BW19" s="208">
        <v>0.90744999999999998</v>
      </c>
      <c r="BX19" s="208">
        <v>0.90744999999999998</v>
      </c>
      <c r="BY19" s="208">
        <v>0.90744999999999998</v>
      </c>
      <c r="BZ19" s="208">
        <v>0.90744999999999998</v>
      </c>
      <c r="CA19" s="208">
        <v>0.90744999999999998</v>
      </c>
      <c r="CB19" s="208">
        <v>0.90744999999999998</v>
      </c>
      <c r="CC19" s="208">
        <v>0.90744999999999998</v>
      </c>
      <c r="CD19" s="209">
        <v>0.90744999999999998</v>
      </c>
    </row>
    <row r="20" spans="1:82" x14ac:dyDescent="0.25">
      <c r="A20" s="30" t="s">
        <v>45</v>
      </c>
      <c r="B20" s="208">
        <v>0.29796</v>
      </c>
      <c r="C20" s="208">
        <v>0.29796</v>
      </c>
      <c r="D20" s="208">
        <v>0.29796</v>
      </c>
      <c r="E20" s="208">
        <v>0.29796</v>
      </c>
      <c r="F20" s="208">
        <v>0.29796</v>
      </c>
      <c r="G20" s="208">
        <v>0.29796</v>
      </c>
      <c r="H20" s="208">
        <v>0.29796</v>
      </c>
      <c r="I20" s="208">
        <v>0.29796</v>
      </c>
      <c r="J20" s="208">
        <v>0.29796</v>
      </c>
      <c r="K20" s="208">
        <v>0.29796</v>
      </c>
      <c r="L20" s="208">
        <v>0.29796</v>
      </c>
      <c r="M20" s="208">
        <v>0.29796</v>
      </c>
      <c r="N20" s="208">
        <v>0.29796</v>
      </c>
      <c r="O20" s="208">
        <v>0.29796</v>
      </c>
      <c r="P20" s="208">
        <v>0.29796</v>
      </c>
      <c r="Q20" s="208">
        <v>0.29796</v>
      </c>
      <c r="R20" s="208">
        <v>0.29796</v>
      </c>
      <c r="S20" s="208">
        <v>0.29796</v>
      </c>
      <c r="T20" s="208">
        <v>0.29796</v>
      </c>
      <c r="U20" s="208">
        <v>0.29796</v>
      </c>
      <c r="V20" s="208">
        <v>0.29796</v>
      </c>
      <c r="W20" s="208">
        <v>0.29796</v>
      </c>
      <c r="X20" s="208">
        <v>0.29796</v>
      </c>
      <c r="Y20" s="208">
        <v>0.29796</v>
      </c>
      <c r="Z20" s="208">
        <v>0.29796</v>
      </c>
      <c r="AA20" s="208">
        <v>0.29796</v>
      </c>
      <c r="AB20" s="208">
        <v>0.29796</v>
      </c>
      <c r="AC20" s="208">
        <v>0.29796</v>
      </c>
      <c r="AD20" s="208">
        <v>0.29796</v>
      </c>
      <c r="AE20" s="208">
        <v>0.29796</v>
      </c>
      <c r="AF20" s="208">
        <v>0.29796</v>
      </c>
      <c r="AG20" s="208">
        <v>0.29796</v>
      </c>
      <c r="AH20" s="208">
        <v>0.29796</v>
      </c>
      <c r="AI20" s="208">
        <v>0.29796</v>
      </c>
      <c r="AJ20" s="208">
        <v>0.29796</v>
      </c>
      <c r="AK20" s="208">
        <v>0.30373</v>
      </c>
      <c r="AL20" s="208">
        <v>0.3095</v>
      </c>
      <c r="AM20" s="208">
        <v>0.31526999999999999</v>
      </c>
      <c r="AN20" s="208">
        <v>0.32102999999999998</v>
      </c>
      <c r="AO20" s="208">
        <v>0.32679999999999998</v>
      </c>
      <c r="AP20" s="208">
        <v>0.33256999999999998</v>
      </c>
      <c r="AQ20" s="208">
        <v>0.50429999999999997</v>
      </c>
      <c r="AR20" s="208">
        <v>0.67603000000000002</v>
      </c>
      <c r="AS20" s="208">
        <v>0.84775999999999996</v>
      </c>
      <c r="AT20" s="208">
        <v>1.0195000000000001</v>
      </c>
      <c r="AU20" s="208">
        <v>1.19123</v>
      </c>
      <c r="AV20" s="208">
        <v>1.3629599999999999</v>
      </c>
      <c r="AW20" s="208">
        <v>1.20679</v>
      </c>
      <c r="AX20" s="208">
        <v>1.05063</v>
      </c>
      <c r="AY20" s="208">
        <v>0.89446000000000003</v>
      </c>
      <c r="AZ20" s="208">
        <v>0.73829</v>
      </c>
      <c r="BA20" s="208">
        <v>0.73829</v>
      </c>
      <c r="BB20" s="208">
        <v>0.73829</v>
      </c>
      <c r="BC20" s="208">
        <v>0.73829</v>
      </c>
      <c r="BD20" s="208">
        <v>0.73829</v>
      </c>
      <c r="BE20" s="208">
        <v>0.73829</v>
      </c>
      <c r="BF20" s="208">
        <v>0.73829</v>
      </c>
      <c r="BG20" s="208">
        <v>0.73829</v>
      </c>
      <c r="BH20" s="208">
        <v>0.73829</v>
      </c>
      <c r="BI20" s="208">
        <v>0.73829</v>
      </c>
      <c r="BJ20" s="208">
        <v>0.73829</v>
      </c>
      <c r="BK20" s="208">
        <v>0.73829</v>
      </c>
      <c r="BL20" s="208">
        <v>0.73829</v>
      </c>
      <c r="BM20" s="208">
        <v>0.73829</v>
      </c>
      <c r="BN20" s="208">
        <v>0.73829</v>
      </c>
      <c r="BO20" s="208">
        <v>0.73829</v>
      </c>
      <c r="BP20" s="208">
        <v>0.73829</v>
      </c>
      <c r="BQ20" s="208">
        <v>0.73829</v>
      </c>
      <c r="BR20" s="208">
        <v>0.73829</v>
      </c>
      <c r="BS20" s="208">
        <v>0.73829</v>
      </c>
      <c r="BT20" s="208">
        <v>0.73829</v>
      </c>
      <c r="BU20" s="208">
        <v>0.73829</v>
      </c>
      <c r="BV20" s="208">
        <v>0.73829</v>
      </c>
      <c r="BW20" s="208">
        <v>0.73829</v>
      </c>
      <c r="BX20" s="208">
        <v>0.73829</v>
      </c>
      <c r="BY20" s="208">
        <v>0.73829</v>
      </c>
      <c r="BZ20" s="208">
        <v>0.73829</v>
      </c>
      <c r="CA20" s="208">
        <v>0.73829</v>
      </c>
      <c r="CB20" s="208">
        <v>0.73829</v>
      </c>
      <c r="CC20" s="208">
        <v>0.73829</v>
      </c>
      <c r="CD20" s="209">
        <v>0.73829</v>
      </c>
    </row>
    <row r="21" spans="1:82" x14ac:dyDescent="0.25">
      <c r="A21" s="30" t="s">
        <v>46</v>
      </c>
      <c r="B21" s="208">
        <v>0.22933999999999999</v>
      </c>
      <c r="C21" s="208">
        <v>0.22933999999999999</v>
      </c>
      <c r="D21" s="208">
        <v>0.22933999999999999</v>
      </c>
      <c r="E21" s="208">
        <v>0.22933999999999999</v>
      </c>
      <c r="F21" s="208">
        <v>0.22933999999999999</v>
      </c>
      <c r="G21" s="208">
        <v>0.22933999999999999</v>
      </c>
      <c r="H21" s="208">
        <v>0.22933999999999999</v>
      </c>
      <c r="I21" s="208">
        <v>0.22933999999999999</v>
      </c>
      <c r="J21" s="208">
        <v>0.22933999999999999</v>
      </c>
      <c r="K21" s="208">
        <v>0.22933999999999999</v>
      </c>
      <c r="L21" s="208">
        <v>0.22933999999999999</v>
      </c>
      <c r="M21" s="208">
        <v>0.22933999999999999</v>
      </c>
      <c r="N21" s="208">
        <v>0.22933999999999999</v>
      </c>
      <c r="O21" s="208">
        <v>0.22933999999999999</v>
      </c>
      <c r="P21" s="208">
        <v>0.22933999999999999</v>
      </c>
      <c r="Q21" s="208">
        <v>0.22933999999999999</v>
      </c>
      <c r="R21" s="208">
        <v>0.22933999999999999</v>
      </c>
      <c r="S21" s="208">
        <v>0.22933999999999999</v>
      </c>
      <c r="T21" s="208">
        <v>0.22933999999999999</v>
      </c>
      <c r="U21" s="208">
        <v>0.22933999999999999</v>
      </c>
      <c r="V21" s="208">
        <v>0.22933999999999999</v>
      </c>
      <c r="W21" s="208">
        <v>0.22933999999999999</v>
      </c>
      <c r="X21" s="208">
        <v>0.22933999999999999</v>
      </c>
      <c r="Y21" s="208">
        <v>0.22933999999999999</v>
      </c>
      <c r="Z21" s="208">
        <v>0.22933999999999999</v>
      </c>
      <c r="AA21" s="208">
        <v>0.22933999999999999</v>
      </c>
      <c r="AB21" s="208">
        <v>0.22933999999999999</v>
      </c>
      <c r="AC21" s="208">
        <v>0.22933999999999999</v>
      </c>
      <c r="AD21" s="208">
        <v>0.22933999999999999</v>
      </c>
      <c r="AE21" s="208">
        <v>0.22933999999999999</v>
      </c>
      <c r="AF21" s="208">
        <v>0.22933999999999999</v>
      </c>
      <c r="AG21" s="208">
        <v>0.22933999999999999</v>
      </c>
      <c r="AH21" s="208">
        <v>0.22933999999999999</v>
      </c>
      <c r="AI21" s="208">
        <v>0.22933999999999999</v>
      </c>
      <c r="AJ21" s="208">
        <v>0.22933999999999999</v>
      </c>
      <c r="AK21" s="208">
        <v>0.23522999999999999</v>
      </c>
      <c r="AL21" s="208">
        <v>0.24113000000000001</v>
      </c>
      <c r="AM21" s="208">
        <v>0.24701999999999999</v>
      </c>
      <c r="AN21" s="208">
        <v>0.25291999999999998</v>
      </c>
      <c r="AO21" s="208">
        <v>0.25880999999999998</v>
      </c>
      <c r="AP21" s="208">
        <v>0.26469999999999999</v>
      </c>
      <c r="AQ21" s="208">
        <v>0.41360000000000002</v>
      </c>
      <c r="AR21" s="208">
        <v>0.56249000000000005</v>
      </c>
      <c r="AS21" s="208">
        <v>0.71138000000000001</v>
      </c>
      <c r="AT21" s="208">
        <v>0.86026999999999998</v>
      </c>
      <c r="AU21" s="208">
        <v>1.0091699999999999</v>
      </c>
      <c r="AV21" s="208">
        <v>1.1580600000000001</v>
      </c>
      <c r="AW21" s="208">
        <v>1.0167600000000001</v>
      </c>
      <c r="AX21" s="208">
        <v>0.87546000000000002</v>
      </c>
      <c r="AY21" s="208">
        <v>0.73416000000000003</v>
      </c>
      <c r="AZ21" s="208">
        <v>0.59286000000000005</v>
      </c>
      <c r="BA21" s="208">
        <v>0.59286000000000005</v>
      </c>
      <c r="BB21" s="208">
        <v>0.59286000000000005</v>
      </c>
      <c r="BC21" s="208">
        <v>0.59286000000000005</v>
      </c>
      <c r="BD21" s="208">
        <v>0.59286000000000005</v>
      </c>
      <c r="BE21" s="208">
        <v>0.59286000000000005</v>
      </c>
      <c r="BF21" s="208">
        <v>0.59286000000000005</v>
      </c>
      <c r="BG21" s="208">
        <v>0.59286000000000005</v>
      </c>
      <c r="BH21" s="208">
        <v>0.59286000000000005</v>
      </c>
      <c r="BI21" s="208">
        <v>0.59286000000000005</v>
      </c>
      <c r="BJ21" s="208">
        <v>0.59286000000000005</v>
      </c>
      <c r="BK21" s="208">
        <v>0.59286000000000005</v>
      </c>
      <c r="BL21" s="208">
        <v>0.59286000000000005</v>
      </c>
      <c r="BM21" s="208">
        <v>0.59286000000000005</v>
      </c>
      <c r="BN21" s="208">
        <v>0.59286000000000005</v>
      </c>
      <c r="BO21" s="208">
        <v>0.59286000000000005</v>
      </c>
      <c r="BP21" s="208">
        <v>0.59286000000000005</v>
      </c>
      <c r="BQ21" s="208">
        <v>0.59286000000000005</v>
      </c>
      <c r="BR21" s="208">
        <v>0.59286000000000005</v>
      </c>
      <c r="BS21" s="208">
        <v>0.59286000000000005</v>
      </c>
      <c r="BT21" s="208">
        <v>0.59286000000000005</v>
      </c>
      <c r="BU21" s="208">
        <v>0.59286000000000005</v>
      </c>
      <c r="BV21" s="208">
        <v>0.59286000000000005</v>
      </c>
      <c r="BW21" s="208">
        <v>0.59286000000000005</v>
      </c>
      <c r="BX21" s="208">
        <v>0.59286000000000005</v>
      </c>
      <c r="BY21" s="208">
        <v>0.59286000000000005</v>
      </c>
      <c r="BZ21" s="208">
        <v>0.59286000000000005</v>
      </c>
      <c r="CA21" s="208">
        <v>0.59286000000000005</v>
      </c>
      <c r="CB21" s="208">
        <v>0.59286000000000005</v>
      </c>
      <c r="CC21" s="208">
        <v>0.59286000000000005</v>
      </c>
      <c r="CD21" s="209">
        <v>0.59286000000000005</v>
      </c>
    </row>
    <row r="22" spans="1:82" x14ac:dyDescent="0.25">
      <c r="A22" s="30" t="s">
        <v>47</v>
      </c>
      <c r="B22" s="208">
        <v>0.17716000000000001</v>
      </c>
      <c r="C22" s="208">
        <v>0.17716000000000001</v>
      </c>
      <c r="D22" s="208">
        <v>0.17716000000000001</v>
      </c>
      <c r="E22" s="208">
        <v>0.17716000000000001</v>
      </c>
      <c r="F22" s="208">
        <v>0.17716000000000001</v>
      </c>
      <c r="G22" s="208">
        <v>0.17716000000000001</v>
      </c>
      <c r="H22" s="208">
        <v>0.17716000000000001</v>
      </c>
      <c r="I22" s="208">
        <v>0.17716000000000001</v>
      </c>
      <c r="J22" s="208">
        <v>0.17716000000000001</v>
      </c>
      <c r="K22" s="208">
        <v>0.17716000000000001</v>
      </c>
      <c r="L22" s="208">
        <v>0.17716000000000001</v>
      </c>
      <c r="M22" s="208">
        <v>0.17716000000000001</v>
      </c>
      <c r="N22" s="208">
        <v>0.17716000000000001</v>
      </c>
      <c r="O22" s="208">
        <v>0.17716000000000001</v>
      </c>
      <c r="P22" s="208">
        <v>0.17716000000000001</v>
      </c>
      <c r="Q22" s="208">
        <v>0.17716000000000001</v>
      </c>
      <c r="R22" s="208">
        <v>0.17716000000000001</v>
      </c>
      <c r="S22" s="208">
        <v>0.17716000000000001</v>
      </c>
      <c r="T22" s="208">
        <v>0.17716000000000001</v>
      </c>
      <c r="U22" s="208">
        <v>0.17716000000000001</v>
      </c>
      <c r="V22" s="208">
        <v>0.17716000000000001</v>
      </c>
      <c r="W22" s="208">
        <v>0.17716000000000001</v>
      </c>
      <c r="X22" s="208">
        <v>0.17716000000000001</v>
      </c>
      <c r="Y22" s="208">
        <v>0.17716000000000001</v>
      </c>
      <c r="Z22" s="208">
        <v>0.17716000000000001</v>
      </c>
      <c r="AA22" s="208">
        <v>0.17716000000000001</v>
      </c>
      <c r="AB22" s="208">
        <v>0.17716000000000001</v>
      </c>
      <c r="AC22" s="208">
        <v>0.17716000000000001</v>
      </c>
      <c r="AD22" s="208">
        <v>0.17716000000000001</v>
      </c>
      <c r="AE22" s="208">
        <v>0.17716000000000001</v>
      </c>
      <c r="AF22" s="208">
        <v>0.17716000000000001</v>
      </c>
      <c r="AG22" s="208">
        <v>0.17716000000000001</v>
      </c>
      <c r="AH22" s="208">
        <v>0.17716000000000001</v>
      </c>
      <c r="AI22" s="208">
        <v>0.17716000000000001</v>
      </c>
      <c r="AJ22" s="208">
        <v>0.17716000000000001</v>
      </c>
      <c r="AK22" s="208">
        <v>0.18289</v>
      </c>
      <c r="AL22" s="208">
        <v>0.18862000000000001</v>
      </c>
      <c r="AM22" s="208">
        <v>0.19436</v>
      </c>
      <c r="AN22" s="208">
        <v>0.20008999999999999</v>
      </c>
      <c r="AO22" s="208">
        <v>0.20583000000000001</v>
      </c>
      <c r="AP22" s="208">
        <v>0.21156</v>
      </c>
      <c r="AQ22" s="208">
        <v>0.33805000000000002</v>
      </c>
      <c r="AR22" s="208">
        <v>0.46454000000000001</v>
      </c>
      <c r="AS22" s="208">
        <v>0.59103000000000006</v>
      </c>
      <c r="AT22" s="208">
        <v>0.71752000000000005</v>
      </c>
      <c r="AU22" s="208">
        <v>0.84401000000000004</v>
      </c>
      <c r="AV22" s="208">
        <v>0.97050000000000003</v>
      </c>
      <c r="AW22" s="208">
        <v>0.84601999999999999</v>
      </c>
      <c r="AX22" s="208">
        <v>0.72155000000000002</v>
      </c>
      <c r="AY22" s="208">
        <v>0.59706999999999999</v>
      </c>
      <c r="AZ22" s="208">
        <v>0.47260000000000002</v>
      </c>
      <c r="BA22" s="208">
        <v>0.47260000000000002</v>
      </c>
      <c r="BB22" s="208">
        <v>0.47260000000000002</v>
      </c>
      <c r="BC22" s="208">
        <v>0.47260000000000002</v>
      </c>
      <c r="BD22" s="208">
        <v>0.47260000000000002</v>
      </c>
      <c r="BE22" s="208">
        <v>0.47260000000000002</v>
      </c>
      <c r="BF22" s="208">
        <v>0.47260000000000002</v>
      </c>
      <c r="BG22" s="208">
        <v>0.47260000000000002</v>
      </c>
      <c r="BH22" s="208">
        <v>0.47260000000000002</v>
      </c>
      <c r="BI22" s="208">
        <v>0.47260000000000002</v>
      </c>
      <c r="BJ22" s="208">
        <v>0.47260000000000002</v>
      </c>
      <c r="BK22" s="208">
        <v>0.47260000000000002</v>
      </c>
      <c r="BL22" s="208">
        <v>0.47260000000000002</v>
      </c>
      <c r="BM22" s="208">
        <v>0.47260000000000002</v>
      </c>
      <c r="BN22" s="208">
        <v>0.47260000000000002</v>
      </c>
      <c r="BO22" s="208">
        <v>0.47260000000000002</v>
      </c>
      <c r="BP22" s="208">
        <v>0.47260000000000002</v>
      </c>
      <c r="BQ22" s="208">
        <v>0.47260000000000002</v>
      </c>
      <c r="BR22" s="208">
        <v>0.47260000000000002</v>
      </c>
      <c r="BS22" s="208">
        <v>0.47260000000000002</v>
      </c>
      <c r="BT22" s="208">
        <v>0.47260000000000002</v>
      </c>
      <c r="BU22" s="208">
        <v>0.47260000000000002</v>
      </c>
      <c r="BV22" s="208">
        <v>0.47260000000000002</v>
      </c>
      <c r="BW22" s="208">
        <v>0.47260000000000002</v>
      </c>
      <c r="BX22" s="208">
        <v>0.47260000000000002</v>
      </c>
      <c r="BY22" s="208">
        <v>0.47260000000000002</v>
      </c>
      <c r="BZ22" s="208">
        <v>0.47260000000000002</v>
      </c>
      <c r="CA22" s="208">
        <v>0.47260000000000002</v>
      </c>
      <c r="CB22" s="208">
        <v>0.47260000000000002</v>
      </c>
      <c r="CC22" s="208">
        <v>0.47260000000000002</v>
      </c>
      <c r="CD22" s="209">
        <v>0.47260000000000002</v>
      </c>
    </row>
    <row r="23" spans="1:82" x14ac:dyDescent="0.25">
      <c r="A23" s="30" t="s">
        <v>48</v>
      </c>
      <c r="B23" s="208">
        <v>0.13750999999999999</v>
      </c>
      <c r="C23" s="208">
        <v>0.13750999999999999</v>
      </c>
      <c r="D23" s="208">
        <v>0.13750999999999999</v>
      </c>
      <c r="E23" s="208">
        <v>0.13750999999999999</v>
      </c>
      <c r="F23" s="208">
        <v>0.13750999999999999</v>
      </c>
      <c r="G23" s="208">
        <v>0.13750999999999999</v>
      </c>
      <c r="H23" s="208">
        <v>0.13750999999999999</v>
      </c>
      <c r="I23" s="208">
        <v>0.13750999999999999</v>
      </c>
      <c r="J23" s="208">
        <v>0.13750999999999999</v>
      </c>
      <c r="K23" s="208">
        <v>0.13750999999999999</v>
      </c>
      <c r="L23" s="208">
        <v>0.13750999999999999</v>
      </c>
      <c r="M23" s="208">
        <v>0.13750999999999999</v>
      </c>
      <c r="N23" s="208">
        <v>0.13750999999999999</v>
      </c>
      <c r="O23" s="208">
        <v>0.13750999999999999</v>
      </c>
      <c r="P23" s="208">
        <v>0.13750999999999999</v>
      </c>
      <c r="Q23" s="208">
        <v>0.13750999999999999</v>
      </c>
      <c r="R23" s="208">
        <v>0.13750999999999999</v>
      </c>
      <c r="S23" s="208">
        <v>0.13750999999999999</v>
      </c>
      <c r="T23" s="208">
        <v>0.13750999999999999</v>
      </c>
      <c r="U23" s="208">
        <v>0.13750999999999999</v>
      </c>
      <c r="V23" s="208">
        <v>0.13750999999999999</v>
      </c>
      <c r="W23" s="208">
        <v>0.13750999999999999</v>
      </c>
      <c r="X23" s="208">
        <v>0.13750999999999999</v>
      </c>
      <c r="Y23" s="208">
        <v>0.13750999999999999</v>
      </c>
      <c r="Z23" s="208">
        <v>0.13750999999999999</v>
      </c>
      <c r="AA23" s="208">
        <v>0.13750999999999999</v>
      </c>
      <c r="AB23" s="208">
        <v>0.13750999999999999</v>
      </c>
      <c r="AC23" s="208">
        <v>0.13750999999999999</v>
      </c>
      <c r="AD23" s="208">
        <v>0.13750999999999999</v>
      </c>
      <c r="AE23" s="208">
        <v>0.13750999999999999</v>
      </c>
      <c r="AF23" s="208">
        <v>0.13750999999999999</v>
      </c>
      <c r="AG23" s="208">
        <v>0.13750999999999999</v>
      </c>
      <c r="AH23" s="208">
        <v>0.13750999999999999</v>
      </c>
      <c r="AI23" s="208">
        <v>0.13750999999999999</v>
      </c>
      <c r="AJ23" s="208">
        <v>0.13750999999999999</v>
      </c>
      <c r="AK23" s="208">
        <v>0.14291000000000001</v>
      </c>
      <c r="AL23" s="208">
        <v>0.14831</v>
      </c>
      <c r="AM23" s="208">
        <v>0.15372</v>
      </c>
      <c r="AN23" s="208">
        <v>0.15912000000000001</v>
      </c>
      <c r="AO23" s="208">
        <v>0.16453000000000001</v>
      </c>
      <c r="AP23" s="208">
        <v>0.16993</v>
      </c>
      <c r="AQ23" s="208">
        <v>0.27594999999999997</v>
      </c>
      <c r="AR23" s="208">
        <v>0.38196999999999998</v>
      </c>
      <c r="AS23" s="208">
        <v>0.48799999999999999</v>
      </c>
      <c r="AT23" s="208">
        <v>0.59401999999999999</v>
      </c>
      <c r="AU23" s="208">
        <v>0.70004</v>
      </c>
      <c r="AV23" s="208">
        <v>0.80606</v>
      </c>
      <c r="AW23" s="208">
        <v>0.69838999999999996</v>
      </c>
      <c r="AX23" s="208">
        <v>0.59070999999999996</v>
      </c>
      <c r="AY23" s="208">
        <v>0.48303000000000001</v>
      </c>
      <c r="AZ23" s="208">
        <v>0.37535000000000002</v>
      </c>
      <c r="BA23" s="208">
        <v>0.37535000000000002</v>
      </c>
      <c r="BB23" s="208">
        <v>0.37535000000000002</v>
      </c>
      <c r="BC23" s="208">
        <v>0.37535000000000002</v>
      </c>
      <c r="BD23" s="208">
        <v>0.37535000000000002</v>
      </c>
      <c r="BE23" s="208">
        <v>0.37535000000000002</v>
      </c>
      <c r="BF23" s="208">
        <v>0.37535000000000002</v>
      </c>
      <c r="BG23" s="208">
        <v>0.37535000000000002</v>
      </c>
      <c r="BH23" s="208">
        <v>0.37535000000000002</v>
      </c>
      <c r="BI23" s="208">
        <v>0.37535000000000002</v>
      </c>
      <c r="BJ23" s="208">
        <v>0.37535000000000002</v>
      </c>
      <c r="BK23" s="208">
        <v>0.37535000000000002</v>
      </c>
      <c r="BL23" s="208">
        <v>0.37535000000000002</v>
      </c>
      <c r="BM23" s="208">
        <v>0.37535000000000002</v>
      </c>
      <c r="BN23" s="208">
        <v>0.37535000000000002</v>
      </c>
      <c r="BO23" s="208">
        <v>0.37535000000000002</v>
      </c>
      <c r="BP23" s="208">
        <v>0.37535000000000002</v>
      </c>
      <c r="BQ23" s="208">
        <v>0.37535000000000002</v>
      </c>
      <c r="BR23" s="208">
        <v>0.37535000000000002</v>
      </c>
      <c r="BS23" s="208">
        <v>0.37535000000000002</v>
      </c>
      <c r="BT23" s="208">
        <v>0.37535000000000002</v>
      </c>
      <c r="BU23" s="208">
        <v>0.37535000000000002</v>
      </c>
      <c r="BV23" s="208">
        <v>0.37535000000000002</v>
      </c>
      <c r="BW23" s="208">
        <v>0.37535000000000002</v>
      </c>
      <c r="BX23" s="208">
        <v>0.37535000000000002</v>
      </c>
      <c r="BY23" s="208">
        <v>0.37535000000000002</v>
      </c>
      <c r="BZ23" s="208">
        <v>0.37535000000000002</v>
      </c>
      <c r="CA23" s="208">
        <v>0.37535000000000002</v>
      </c>
      <c r="CB23" s="208">
        <v>0.37535000000000002</v>
      </c>
      <c r="CC23" s="208">
        <v>0.37535000000000002</v>
      </c>
      <c r="CD23" s="209">
        <v>0.37535000000000002</v>
      </c>
    </row>
    <row r="24" spans="1:82" x14ac:dyDescent="0.25">
      <c r="A24" s="30" t="s">
        <v>49</v>
      </c>
      <c r="B24" s="208">
        <v>0.10731</v>
      </c>
      <c r="C24" s="208">
        <v>0.10731</v>
      </c>
      <c r="D24" s="208">
        <v>0.10731</v>
      </c>
      <c r="E24" s="208">
        <v>0.10731</v>
      </c>
      <c r="F24" s="208">
        <v>0.10731</v>
      </c>
      <c r="G24" s="208">
        <v>0.10731</v>
      </c>
      <c r="H24" s="208">
        <v>0.10731</v>
      </c>
      <c r="I24" s="208">
        <v>0.10731</v>
      </c>
      <c r="J24" s="208">
        <v>0.10731</v>
      </c>
      <c r="K24" s="208">
        <v>0.10731</v>
      </c>
      <c r="L24" s="208">
        <v>0.10731</v>
      </c>
      <c r="M24" s="208">
        <v>0.10731</v>
      </c>
      <c r="N24" s="208">
        <v>0.10731</v>
      </c>
      <c r="O24" s="208">
        <v>0.10731</v>
      </c>
      <c r="P24" s="208">
        <v>0.10731</v>
      </c>
      <c r="Q24" s="208">
        <v>0.10731</v>
      </c>
      <c r="R24" s="208">
        <v>0.10731</v>
      </c>
      <c r="S24" s="208">
        <v>0.10731</v>
      </c>
      <c r="T24" s="208">
        <v>0.10731</v>
      </c>
      <c r="U24" s="208">
        <v>0.10731</v>
      </c>
      <c r="V24" s="208">
        <v>0.10731</v>
      </c>
      <c r="W24" s="208">
        <v>0.10731</v>
      </c>
      <c r="X24" s="208">
        <v>0.10731</v>
      </c>
      <c r="Y24" s="208">
        <v>0.10731</v>
      </c>
      <c r="Z24" s="208">
        <v>0.10731</v>
      </c>
      <c r="AA24" s="208">
        <v>0.10731</v>
      </c>
      <c r="AB24" s="208">
        <v>0.10731</v>
      </c>
      <c r="AC24" s="208">
        <v>0.10731</v>
      </c>
      <c r="AD24" s="208">
        <v>0.10731</v>
      </c>
      <c r="AE24" s="208">
        <v>0.10731</v>
      </c>
      <c r="AF24" s="208">
        <v>0.10731</v>
      </c>
      <c r="AG24" s="208">
        <v>0.10731</v>
      </c>
      <c r="AH24" s="208">
        <v>0.10731</v>
      </c>
      <c r="AI24" s="208">
        <v>0.10731</v>
      </c>
      <c r="AJ24" s="208">
        <v>0.10731</v>
      </c>
      <c r="AK24" s="208">
        <v>0.1123</v>
      </c>
      <c r="AL24" s="208">
        <v>0.11728</v>
      </c>
      <c r="AM24" s="208">
        <v>0.12227</v>
      </c>
      <c r="AN24" s="208">
        <v>0.12725</v>
      </c>
      <c r="AO24" s="208">
        <v>0.13224</v>
      </c>
      <c r="AP24" s="208">
        <v>0.13722000000000001</v>
      </c>
      <c r="AQ24" s="208">
        <v>0.2253</v>
      </c>
      <c r="AR24" s="208">
        <v>0.31337999999999999</v>
      </c>
      <c r="AS24" s="208">
        <v>0.40145999999999998</v>
      </c>
      <c r="AT24" s="208">
        <v>0.48953999999999998</v>
      </c>
      <c r="AU24" s="208">
        <v>0.57762000000000002</v>
      </c>
      <c r="AV24" s="208">
        <v>0.66571000000000002</v>
      </c>
      <c r="AW24" s="208">
        <v>0.57371000000000005</v>
      </c>
      <c r="AX24" s="208">
        <v>0.48171999999999998</v>
      </c>
      <c r="AY24" s="208">
        <v>0.38973000000000002</v>
      </c>
      <c r="AZ24" s="208">
        <v>0.29774</v>
      </c>
      <c r="BA24" s="208">
        <v>0.29774</v>
      </c>
      <c r="BB24" s="208">
        <v>0.29774</v>
      </c>
      <c r="BC24" s="208">
        <v>0.29774</v>
      </c>
      <c r="BD24" s="208">
        <v>0.29774</v>
      </c>
      <c r="BE24" s="208">
        <v>0.29774</v>
      </c>
      <c r="BF24" s="208">
        <v>0.29774</v>
      </c>
      <c r="BG24" s="208">
        <v>0.29774</v>
      </c>
      <c r="BH24" s="208">
        <v>0.29774</v>
      </c>
      <c r="BI24" s="208">
        <v>0.29774</v>
      </c>
      <c r="BJ24" s="208">
        <v>0.29774</v>
      </c>
      <c r="BK24" s="208">
        <v>0.29774</v>
      </c>
      <c r="BL24" s="208">
        <v>0.29774</v>
      </c>
      <c r="BM24" s="208">
        <v>0.29774</v>
      </c>
      <c r="BN24" s="208">
        <v>0.29774</v>
      </c>
      <c r="BO24" s="208">
        <v>0.29774</v>
      </c>
      <c r="BP24" s="208">
        <v>0.29774</v>
      </c>
      <c r="BQ24" s="208">
        <v>0.29774</v>
      </c>
      <c r="BR24" s="208">
        <v>0.29774</v>
      </c>
      <c r="BS24" s="208">
        <v>0.29774</v>
      </c>
      <c r="BT24" s="208">
        <v>0.29774</v>
      </c>
      <c r="BU24" s="208">
        <v>0.29774</v>
      </c>
      <c r="BV24" s="208">
        <v>0.29774</v>
      </c>
      <c r="BW24" s="208">
        <v>0.29774</v>
      </c>
      <c r="BX24" s="208">
        <v>0.29774</v>
      </c>
      <c r="BY24" s="208">
        <v>0.29774</v>
      </c>
      <c r="BZ24" s="208">
        <v>0.29774</v>
      </c>
      <c r="CA24" s="208">
        <v>0.29774</v>
      </c>
      <c r="CB24" s="208">
        <v>0.29774</v>
      </c>
      <c r="CC24" s="208">
        <v>0.29774</v>
      </c>
      <c r="CD24" s="209">
        <v>0.29774</v>
      </c>
    </row>
    <row r="25" spans="1:82" x14ac:dyDescent="0.25">
      <c r="A25" s="30" t="s">
        <v>50</v>
      </c>
      <c r="B25" s="208">
        <v>0</v>
      </c>
      <c r="C25" s="208">
        <v>0</v>
      </c>
      <c r="D25" s="208">
        <v>0</v>
      </c>
      <c r="E25" s="208">
        <v>0</v>
      </c>
      <c r="F25" s="208">
        <v>0</v>
      </c>
      <c r="G25" s="208">
        <v>0</v>
      </c>
      <c r="H25" s="208">
        <v>0</v>
      </c>
      <c r="I25" s="208">
        <v>0</v>
      </c>
      <c r="J25" s="208">
        <v>0</v>
      </c>
      <c r="K25" s="208">
        <v>0</v>
      </c>
      <c r="L25" s="208">
        <v>0</v>
      </c>
      <c r="M25" s="208">
        <v>0</v>
      </c>
      <c r="N25" s="208">
        <v>0</v>
      </c>
      <c r="O25" s="208">
        <v>0</v>
      </c>
      <c r="P25" s="208">
        <v>0</v>
      </c>
      <c r="Q25" s="208">
        <v>0</v>
      </c>
      <c r="R25" s="208">
        <v>0</v>
      </c>
      <c r="S25" s="208">
        <v>0</v>
      </c>
      <c r="T25" s="208">
        <v>0</v>
      </c>
      <c r="U25" s="208">
        <v>0</v>
      </c>
      <c r="V25" s="208">
        <v>0</v>
      </c>
      <c r="W25" s="208">
        <v>0</v>
      </c>
      <c r="X25" s="208">
        <v>0</v>
      </c>
      <c r="Y25" s="208">
        <v>0</v>
      </c>
      <c r="Z25" s="208">
        <v>0</v>
      </c>
      <c r="AA25" s="208">
        <v>0</v>
      </c>
      <c r="AB25" s="208">
        <v>0</v>
      </c>
      <c r="AC25" s="208">
        <v>0</v>
      </c>
      <c r="AD25" s="208">
        <v>0</v>
      </c>
      <c r="AE25" s="208">
        <v>0</v>
      </c>
      <c r="AF25" s="208">
        <v>0</v>
      </c>
      <c r="AG25" s="208">
        <v>0</v>
      </c>
      <c r="AH25" s="208">
        <v>0</v>
      </c>
      <c r="AI25" s="208">
        <v>0</v>
      </c>
      <c r="AJ25" s="208">
        <v>0</v>
      </c>
      <c r="AK25" s="208">
        <v>0</v>
      </c>
      <c r="AL25" s="208">
        <v>0</v>
      </c>
      <c r="AM25" s="208">
        <v>0</v>
      </c>
      <c r="AN25" s="208">
        <v>0</v>
      </c>
      <c r="AO25" s="208">
        <v>0</v>
      </c>
      <c r="AP25" s="208">
        <v>0</v>
      </c>
      <c r="AQ25" s="208">
        <v>0</v>
      </c>
      <c r="AR25" s="208">
        <v>0</v>
      </c>
      <c r="AS25" s="208">
        <v>0</v>
      </c>
      <c r="AT25" s="208">
        <v>0</v>
      </c>
      <c r="AU25" s="208">
        <v>0</v>
      </c>
      <c r="AV25" s="208">
        <v>0</v>
      </c>
      <c r="AW25" s="208">
        <v>0</v>
      </c>
      <c r="AX25" s="208">
        <v>0</v>
      </c>
      <c r="AY25" s="208">
        <v>0</v>
      </c>
      <c r="AZ25" s="208">
        <v>0</v>
      </c>
      <c r="BA25" s="208">
        <v>0</v>
      </c>
      <c r="BB25" s="208">
        <v>0</v>
      </c>
      <c r="BC25" s="208">
        <v>0</v>
      </c>
      <c r="BD25" s="208">
        <v>0</v>
      </c>
      <c r="BE25" s="208">
        <v>0</v>
      </c>
      <c r="BF25" s="208">
        <v>0</v>
      </c>
      <c r="BG25" s="208">
        <v>0</v>
      </c>
      <c r="BH25" s="208">
        <v>0</v>
      </c>
      <c r="BI25" s="208">
        <v>0</v>
      </c>
      <c r="BJ25" s="208">
        <v>0</v>
      </c>
      <c r="BK25" s="208">
        <v>0</v>
      </c>
      <c r="BL25" s="208">
        <v>0</v>
      </c>
      <c r="BM25" s="208">
        <v>0</v>
      </c>
      <c r="BN25" s="208">
        <v>0</v>
      </c>
      <c r="BO25" s="208">
        <v>0</v>
      </c>
      <c r="BP25" s="208">
        <v>0</v>
      </c>
      <c r="BQ25" s="208">
        <v>0</v>
      </c>
      <c r="BR25" s="208">
        <v>0</v>
      </c>
      <c r="BS25" s="208">
        <v>0</v>
      </c>
      <c r="BT25" s="208">
        <v>0</v>
      </c>
      <c r="BU25" s="208">
        <v>0</v>
      </c>
      <c r="BV25" s="208">
        <v>0</v>
      </c>
      <c r="BW25" s="208">
        <v>0</v>
      </c>
      <c r="BX25" s="208">
        <v>0</v>
      </c>
      <c r="BY25" s="208">
        <v>0</v>
      </c>
      <c r="BZ25" s="208">
        <v>0</v>
      </c>
      <c r="CA25" s="208">
        <v>0</v>
      </c>
      <c r="CB25" s="208">
        <v>0</v>
      </c>
      <c r="CC25" s="208">
        <v>0</v>
      </c>
      <c r="CD25" s="209">
        <v>0</v>
      </c>
    </row>
    <row r="26" spans="1:82" x14ac:dyDescent="0.25">
      <c r="A26" s="207"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2">
        <v>2050</v>
      </c>
    </row>
    <row r="27" spans="1:82" x14ac:dyDescent="0.25">
      <c r="A27" s="30" t="s">
        <v>34</v>
      </c>
      <c r="B27" s="208">
        <v>0</v>
      </c>
      <c r="C27" s="208">
        <v>0</v>
      </c>
      <c r="D27" s="208">
        <v>0</v>
      </c>
      <c r="E27" s="208">
        <v>0</v>
      </c>
      <c r="F27" s="208">
        <v>0</v>
      </c>
      <c r="G27" s="208">
        <v>0</v>
      </c>
      <c r="H27" s="208">
        <v>0</v>
      </c>
      <c r="I27" s="208">
        <v>0</v>
      </c>
      <c r="J27" s="208">
        <v>0</v>
      </c>
      <c r="K27" s="208">
        <v>0</v>
      </c>
      <c r="L27" s="208">
        <v>0</v>
      </c>
      <c r="M27" s="208">
        <v>0</v>
      </c>
      <c r="N27" s="208">
        <v>0</v>
      </c>
      <c r="O27" s="208">
        <v>0</v>
      </c>
      <c r="P27" s="208">
        <v>0</v>
      </c>
      <c r="Q27" s="208">
        <v>0</v>
      </c>
      <c r="R27" s="208">
        <v>0</v>
      </c>
      <c r="S27" s="208">
        <v>0</v>
      </c>
      <c r="T27" s="208">
        <v>0</v>
      </c>
      <c r="U27" s="208">
        <v>0</v>
      </c>
      <c r="V27" s="208">
        <v>0</v>
      </c>
      <c r="W27" s="208">
        <v>0</v>
      </c>
      <c r="X27" s="208">
        <v>0</v>
      </c>
      <c r="Y27" s="208">
        <v>0</v>
      </c>
      <c r="Z27" s="208">
        <v>0</v>
      </c>
      <c r="AA27" s="208">
        <v>0</v>
      </c>
      <c r="AB27" s="208">
        <v>0</v>
      </c>
      <c r="AC27" s="208">
        <v>0</v>
      </c>
      <c r="AD27" s="208">
        <v>0</v>
      </c>
      <c r="AE27" s="208">
        <v>0</v>
      </c>
      <c r="AF27" s="208">
        <v>0</v>
      </c>
      <c r="AG27" s="208">
        <v>0</v>
      </c>
      <c r="AH27" s="208">
        <v>0</v>
      </c>
      <c r="AI27" s="208">
        <v>0</v>
      </c>
      <c r="AJ27" s="208">
        <v>0</v>
      </c>
      <c r="AK27" s="208">
        <v>0</v>
      </c>
      <c r="AL27" s="208">
        <v>0</v>
      </c>
      <c r="AM27" s="208">
        <v>0</v>
      </c>
      <c r="AN27" s="208">
        <v>0</v>
      </c>
      <c r="AO27" s="208">
        <v>0</v>
      </c>
      <c r="AP27" s="208">
        <v>0</v>
      </c>
      <c r="AQ27" s="208">
        <v>0</v>
      </c>
      <c r="AR27" s="208">
        <v>0</v>
      </c>
      <c r="AS27" s="208">
        <v>0</v>
      </c>
      <c r="AT27" s="208">
        <v>0</v>
      </c>
      <c r="AU27" s="208">
        <v>0</v>
      </c>
      <c r="AV27" s="208">
        <v>0</v>
      </c>
      <c r="AW27" s="208">
        <v>0</v>
      </c>
      <c r="AX27" s="208">
        <v>0</v>
      </c>
      <c r="AY27" s="208">
        <v>0</v>
      </c>
      <c r="AZ27" s="208">
        <v>0</v>
      </c>
      <c r="BA27" s="208">
        <v>0</v>
      </c>
      <c r="BB27" s="208">
        <v>0</v>
      </c>
      <c r="BC27" s="208">
        <v>0</v>
      </c>
      <c r="BD27" s="208">
        <v>0</v>
      </c>
      <c r="BE27" s="208">
        <v>0</v>
      </c>
      <c r="BF27" s="208">
        <v>0</v>
      </c>
      <c r="BG27" s="208">
        <v>0</v>
      </c>
      <c r="BH27" s="208">
        <v>0</v>
      </c>
      <c r="BI27" s="208">
        <v>0</v>
      </c>
      <c r="BJ27" s="208">
        <v>0</v>
      </c>
      <c r="BK27" s="208">
        <v>0</v>
      </c>
      <c r="BL27" s="208">
        <v>0</v>
      </c>
      <c r="BM27" s="208">
        <v>0</v>
      </c>
      <c r="BN27" s="208">
        <v>0</v>
      </c>
      <c r="BO27" s="208">
        <v>0</v>
      </c>
      <c r="BP27" s="208">
        <v>0</v>
      </c>
      <c r="BQ27" s="208">
        <v>0</v>
      </c>
      <c r="BR27" s="208">
        <v>0</v>
      </c>
      <c r="BS27" s="208">
        <v>0</v>
      </c>
      <c r="BT27" s="208">
        <v>0</v>
      </c>
      <c r="BU27" s="208">
        <v>0</v>
      </c>
      <c r="BV27" s="208">
        <v>0</v>
      </c>
      <c r="BW27" s="208">
        <v>0</v>
      </c>
      <c r="BX27" s="208">
        <v>0</v>
      </c>
      <c r="BY27" s="208">
        <v>0</v>
      </c>
      <c r="BZ27" s="208">
        <v>0</v>
      </c>
      <c r="CA27" s="208">
        <v>0</v>
      </c>
      <c r="CB27" s="208">
        <v>0</v>
      </c>
      <c r="CC27" s="208">
        <v>0</v>
      </c>
      <c r="CD27" s="209">
        <v>0</v>
      </c>
    </row>
    <row r="28" spans="1:82" x14ac:dyDescent="0.25">
      <c r="A28" s="31" t="s">
        <v>35</v>
      </c>
      <c r="B28" s="208">
        <v>0</v>
      </c>
      <c r="C28" s="208">
        <v>0</v>
      </c>
      <c r="D28" s="208">
        <v>0</v>
      </c>
      <c r="E28" s="208">
        <v>0</v>
      </c>
      <c r="F28" s="208">
        <v>0</v>
      </c>
      <c r="G28" s="208">
        <v>0</v>
      </c>
      <c r="H28" s="208">
        <v>0</v>
      </c>
      <c r="I28" s="208">
        <v>0</v>
      </c>
      <c r="J28" s="208">
        <v>0</v>
      </c>
      <c r="K28" s="208">
        <v>0</v>
      </c>
      <c r="L28" s="208">
        <v>0</v>
      </c>
      <c r="M28" s="208">
        <v>0</v>
      </c>
      <c r="N28" s="208">
        <v>0</v>
      </c>
      <c r="O28" s="208">
        <v>0</v>
      </c>
      <c r="P28" s="208">
        <v>0</v>
      </c>
      <c r="Q28" s="208">
        <v>0</v>
      </c>
      <c r="R28" s="208">
        <v>0</v>
      </c>
      <c r="S28" s="208">
        <v>0</v>
      </c>
      <c r="T28" s="208">
        <v>0</v>
      </c>
      <c r="U28" s="208">
        <v>0</v>
      </c>
      <c r="V28" s="208">
        <v>0</v>
      </c>
      <c r="W28" s="208">
        <v>0</v>
      </c>
      <c r="X28" s="208">
        <v>0</v>
      </c>
      <c r="Y28" s="208">
        <v>0</v>
      </c>
      <c r="Z28" s="208">
        <v>0</v>
      </c>
      <c r="AA28" s="208">
        <v>0</v>
      </c>
      <c r="AB28" s="208">
        <v>0</v>
      </c>
      <c r="AC28" s="208">
        <v>0</v>
      </c>
      <c r="AD28" s="208">
        <v>0</v>
      </c>
      <c r="AE28" s="208">
        <v>0</v>
      </c>
      <c r="AF28" s="208">
        <v>0</v>
      </c>
      <c r="AG28" s="208">
        <v>0</v>
      </c>
      <c r="AH28" s="208">
        <v>0</v>
      </c>
      <c r="AI28" s="208">
        <v>0</v>
      </c>
      <c r="AJ28" s="208">
        <v>0</v>
      </c>
      <c r="AK28" s="208">
        <v>0</v>
      </c>
      <c r="AL28" s="208">
        <v>0</v>
      </c>
      <c r="AM28" s="208">
        <v>0</v>
      </c>
      <c r="AN28" s="208">
        <v>0</v>
      </c>
      <c r="AO28" s="208">
        <v>0</v>
      </c>
      <c r="AP28" s="208">
        <v>0</v>
      </c>
      <c r="AQ28" s="208">
        <v>0</v>
      </c>
      <c r="AR28" s="208">
        <v>0</v>
      </c>
      <c r="AS28" s="208">
        <v>0</v>
      </c>
      <c r="AT28" s="208">
        <v>0</v>
      </c>
      <c r="AU28" s="208">
        <v>0</v>
      </c>
      <c r="AV28" s="208">
        <v>0</v>
      </c>
      <c r="AW28" s="208">
        <v>0</v>
      </c>
      <c r="AX28" s="208">
        <v>0</v>
      </c>
      <c r="AY28" s="208">
        <v>0</v>
      </c>
      <c r="AZ28" s="208">
        <v>0</v>
      </c>
      <c r="BA28" s="208">
        <v>0</v>
      </c>
      <c r="BB28" s="208">
        <v>0</v>
      </c>
      <c r="BC28" s="208">
        <v>0</v>
      </c>
      <c r="BD28" s="208">
        <v>0</v>
      </c>
      <c r="BE28" s="208">
        <v>0</v>
      </c>
      <c r="BF28" s="208">
        <v>0</v>
      </c>
      <c r="BG28" s="208">
        <v>0</v>
      </c>
      <c r="BH28" s="208">
        <v>0</v>
      </c>
      <c r="BI28" s="208">
        <v>0</v>
      </c>
      <c r="BJ28" s="208">
        <v>0</v>
      </c>
      <c r="BK28" s="208">
        <v>0</v>
      </c>
      <c r="BL28" s="208">
        <v>0</v>
      </c>
      <c r="BM28" s="208">
        <v>0</v>
      </c>
      <c r="BN28" s="208">
        <v>0</v>
      </c>
      <c r="BO28" s="208">
        <v>0</v>
      </c>
      <c r="BP28" s="208">
        <v>0</v>
      </c>
      <c r="BQ28" s="208">
        <v>0</v>
      </c>
      <c r="BR28" s="208">
        <v>0</v>
      </c>
      <c r="BS28" s="208">
        <v>0</v>
      </c>
      <c r="BT28" s="208">
        <v>0</v>
      </c>
      <c r="BU28" s="208">
        <v>0</v>
      </c>
      <c r="BV28" s="208">
        <v>0</v>
      </c>
      <c r="BW28" s="208">
        <v>0</v>
      </c>
      <c r="BX28" s="208">
        <v>0</v>
      </c>
      <c r="BY28" s="208">
        <v>0</v>
      </c>
      <c r="BZ28" s="208">
        <v>0</v>
      </c>
      <c r="CA28" s="208">
        <v>0</v>
      </c>
      <c r="CB28" s="208">
        <v>0</v>
      </c>
      <c r="CC28" s="208">
        <v>0</v>
      </c>
      <c r="CD28" s="209">
        <v>0</v>
      </c>
    </row>
    <row r="29" spans="1:82" x14ac:dyDescent="0.25">
      <c r="A29" s="30" t="s">
        <v>36</v>
      </c>
      <c r="B29" s="208">
        <v>0</v>
      </c>
      <c r="C29" s="208">
        <v>0</v>
      </c>
      <c r="D29" s="208">
        <v>0</v>
      </c>
      <c r="E29" s="208">
        <v>0</v>
      </c>
      <c r="F29" s="208">
        <v>0</v>
      </c>
      <c r="G29" s="208">
        <v>0</v>
      </c>
      <c r="H29" s="208">
        <v>0</v>
      </c>
      <c r="I29" s="208">
        <v>0</v>
      </c>
      <c r="J29" s="208">
        <v>0</v>
      </c>
      <c r="K29" s="208">
        <v>0</v>
      </c>
      <c r="L29" s="208">
        <v>0</v>
      </c>
      <c r="M29" s="208">
        <v>0</v>
      </c>
      <c r="N29" s="208">
        <v>0</v>
      </c>
      <c r="O29" s="208">
        <v>0</v>
      </c>
      <c r="P29" s="208">
        <v>0</v>
      </c>
      <c r="Q29" s="208">
        <v>0</v>
      </c>
      <c r="R29" s="208">
        <v>0</v>
      </c>
      <c r="S29" s="208">
        <v>0</v>
      </c>
      <c r="T29" s="208">
        <v>0</v>
      </c>
      <c r="U29" s="208">
        <v>0</v>
      </c>
      <c r="V29" s="208">
        <v>0</v>
      </c>
      <c r="W29" s="208">
        <v>0</v>
      </c>
      <c r="X29" s="208">
        <v>0</v>
      </c>
      <c r="Y29" s="208">
        <v>0</v>
      </c>
      <c r="Z29" s="208">
        <v>0</v>
      </c>
      <c r="AA29" s="208">
        <v>0</v>
      </c>
      <c r="AB29" s="208">
        <v>0</v>
      </c>
      <c r="AC29" s="208">
        <v>0</v>
      </c>
      <c r="AD29" s="208">
        <v>0</v>
      </c>
      <c r="AE29" s="208">
        <v>0</v>
      </c>
      <c r="AF29" s="208">
        <v>0</v>
      </c>
      <c r="AG29" s="208">
        <v>0</v>
      </c>
      <c r="AH29" s="208">
        <v>0</v>
      </c>
      <c r="AI29" s="208">
        <v>0</v>
      </c>
      <c r="AJ29" s="208">
        <v>0</v>
      </c>
      <c r="AK29" s="208">
        <v>0</v>
      </c>
      <c r="AL29" s="208">
        <v>0</v>
      </c>
      <c r="AM29" s="208">
        <v>0</v>
      </c>
      <c r="AN29" s="208">
        <v>0</v>
      </c>
      <c r="AO29" s="208">
        <v>0</v>
      </c>
      <c r="AP29" s="208">
        <v>0</v>
      </c>
      <c r="AQ29" s="208">
        <v>0</v>
      </c>
      <c r="AR29" s="208">
        <v>0</v>
      </c>
      <c r="AS29" s="208">
        <v>0</v>
      </c>
      <c r="AT29" s="208">
        <v>0</v>
      </c>
      <c r="AU29" s="208">
        <v>0</v>
      </c>
      <c r="AV29" s="208">
        <v>0</v>
      </c>
      <c r="AW29" s="208">
        <v>0</v>
      </c>
      <c r="AX29" s="208">
        <v>0</v>
      </c>
      <c r="AY29" s="208">
        <v>0</v>
      </c>
      <c r="AZ29" s="208">
        <v>0</v>
      </c>
      <c r="BA29" s="208">
        <v>0</v>
      </c>
      <c r="BB29" s="208">
        <v>0</v>
      </c>
      <c r="BC29" s="208">
        <v>0</v>
      </c>
      <c r="BD29" s="208">
        <v>0</v>
      </c>
      <c r="BE29" s="208">
        <v>0</v>
      </c>
      <c r="BF29" s="208">
        <v>0</v>
      </c>
      <c r="BG29" s="208">
        <v>0</v>
      </c>
      <c r="BH29" s="208">
        <v>0</v>
      </c>
      <c r="BI29" s="208">
        <v>0</v>
      </c>
      <c r="BJ29" s="208">
        <v>0</v>
      </c>
      <c r="BK29" s="208">
        <v>0</v>
      </c>
      <c r="BL29" s="208">
        <v>0</v>
      </c>
      <c r="BM29" s="208">
        <v>0</v>
      </c>
      <c r="BN29" s="208">
        <v>0</v>
      </c>
      <c r="BO29" s="208">
        <v>0</v>
      </c>
      <c r="BP29" s="208">
        <v>0</v>
      </c>
      <c r="BQ29" s="208">
        <v>0</v>
      </c>
      <c r="BR29" s="208">
        <v>0</v>
      </c>
      <c r="BS29" s="208">
        <v>0</v>
      </c>
      <c r="BT29" s="208">
        <v>0</v>
      </c>
      <c r="BU29" s="208">
        <v>0</v>
      </c>
      <c r="BV29" s="208">
        <v>0</v>
      </c>
      <c r="BW29" s="208">
        <v>0</v>
      </c>
      <c r="BX29" s="208">
        <v>0</v>
      </c>
      <c r="BY29" s="208">
        <v>0</v>
      </c>
      <c r="BZ29" s="208">
        <v>0</v>
      </c>
      <c r="CA29" s="208">
        <v>0</v>
      </c>
      <c r="CB29" s="208">
        <v>0</v>
      </c>
      <c r="CC29" s="208">
        <v>0</v>
      </c>
      <c r="CD29" s="209">
        <v>0</v>
      </c>
    </row>
    <row r="30" spans="1:82" x14ac:dyDescent="0.25">
      <c r="A30" s="30" t="s">
        <v>37</v>
      </c>
      <c r="B30" s="208">
        <v>0.85819000000000001</v>
      </c>
      <c r="C30" s="208">
        <v>0.85819000000000001</v>
      </c>
      <c r="D30" s="208">
        <v>0.85819000000000001</v>
      </c>
      <c r="E30" s="208">
        <v>0.85819000000000001</v>
      </c>
      <c r="F30" s="208">
        <v>0.85819000000000001</v>
      </c>
      <c r="G30" s="208">
        <v>0.85819000000000001</v>
      </c>
      <c r="H30" s="208">
        <v>0.85819000000000001</v>
      </c>
      <c r="I30" s="208">
        <v>0.85819000000000001</v>
      </c>
      <c r="J30" s="208">
        <v>0.85819000000000001</v>
      </c>
      <c r="K30" s="208">
        <v>0.85819000000000001</v>
      </c>
      <c r="L30" s="208">
        <v>0.85819000000000001</v>
      </c>
      <c r="M30" s="208">
        <v>0.85819000000000001</v>
      </c>
      <c r="N30" s="208">
        <v>0.85819000000000001</v>
      </c>
      <c r="O30" s="208">
        <v>0.85819000000000001</v>
      </c>
      <c r="P30" s="208">
        <v>0.85819000000000001</v>
      </c>
      <c r="Q30" s="208">
        <v>0.85819000000000001</v>
      </c>
      <c r="R30" s="208">
        <v>0.85819000000000001</v>
      </c>
      <c r="S30" s="208">
        <v>0.85819000000000001</v>
      </c>
      <c r="T30" s="208">
        <v>0.85819000000000001</v>
      </c>
      <c r="U30" s="208">
        <v>0.85819000000000001</v>
      </c>
      <c r="V30" s="208">
        <v>0.85819000000000001</v>
      </c>
      <c r="W30" s="208">
        <v>0.85819000000000001</v>
      </c>
      <c r="X30" s="208">
        <v>0.85819000000000001</v>
      </c>
      <c r="Y30" s="208">
        <v>0.85819000000000001</v>
      </c>
      <c r="Z30" s="208">
        <v>0.85819000000000001</v>
      </c>
      <c r="AA30" s="208">
        <v>0.85819000000000001</v>
      </c>
      <c r="AB30" s="208">
        <v>0.85819000000000001</v>
      </c>
      <c r="AC30" s="208">
        <v>0.85819000000000001</v>
      </c>
      <c r="AD30" s="208">
        <v>0.85819000000000001</v>
      </c>
      <c r="AE30" s="208">
        <v>0.85819000000000001</v>
      </c>
      <c r="AF30" s="208">
        <v>0.85819000000000001</v>
      </c>
      <c r="AG30" s="208">
        <v>0.85819000000000001</v>
      </c>
      <c r="AH30" s="208">
        <v>0.85819000000000001</v>
      </c>
      <c r="AI30" s="208">
        <v>0.85819000000000001</v>
      </c>
      <c r="AJ30" s="208">
        <v>0.85819000000000001</v>
      </c>
      <c r="AK30" s="208">
        <v>0.82796999999999998</v>
      </c>
      <c r="AL30" s="208">
        <v>0.79774999999999996</v>
      </c>
      <c r="AM30" s="208">
        <v>0.76753000000000005</v>
      </c>
      <c r="AN30" s="208">
        <v>0.73731000000000002</v>
      </c>
      <c r="AO30" s="208">
        <v>0.70709</v>
      </c>
      <c r="AP30" s="208">
        <v>0.67688000000000004</v>
      </c>
      <c r="AQ30" s="208">
        <v>0.59130000000000005</v>
      </c>
      <c r="AR30" s="208">
        <v>0.50573000000000001</v>
      </c>
      <c r="AS30" s="208">
        <v>0.42015000000000002</v>
      </c>
      <c r="AT30" s="208">
        <v>0.33457999999999999</v>
      </c>
      <c r="AU30" s="208">
        <v>0.249</v>
      </c>
      <c r="AV30" s="208">
        <v>0.16342999999999999</v>
      </c>
      <c r="AW30" s="208">
        <v>0.20255000000000001</v>
      </c>
      <c r="AX30" s="208">
        <v>0.24166000000000001</v>
      </c>
      <c r="AY30" s="208">
        <v>0.28077999999999997</v>
      </c>
      <c r="AZ30" s="208">
        <v>0.31990000000000002</v>
      </c>
      <c r="BA30" s="208">
        <v>0.31990000000000002</v>
      </c>
      <c r="BB30" s="208">
        <v>0.31990000000000002</v>
      </c>
      <c r="BC30" s="208">
        <v>0.31990000000000002</v>
      </c>
      <c r="BD30" s="208">
        <v>0.31990000000000002</v>
      </c>
      <c r="BE30" s="208">
        <v>0.31990000000000002</v>
      </c>
      <c r="BF30" s="208">
        <v>0.31990000000000002</v>
      </c>
      <c r="BG30" s="208">
        <v>0.31990000000000002</v>
      </c>
      <c r="BH30" s="208">
        <v>0.31990000000000002</v>
      </c>
      <c r="BI30" s="208">
        <v>0.31990000000000002</v>
      </c>
      <c r="BJ30" s="208">
        <v>0.31990000000000002</v>
      </c>
      <c r="BK30" s="208">
        <v>0.31990000000000002</v>
      </c>
      <c r="BL30" s="208">
        <v>0.31990000000000002</v>
      </c>
      <c r="BM30" s="208">
        <v>0.31990000000000002</v>
      </c>
      <c r="BN30" s="208">
        <v>0.31990000000000002</v>
      </c>
      <c r="BO30" s="208">
        <v>0.31990000000000002</v>
      </c>
      <c r="BP30" s="208">
        <v>0.31990000000000002</v>
      </c>
      <c r="BQ30" s="208">
        <v>0.31990000000000002</v>
      </c>
      <c r="BR30" s="208">
        <v>0.31990000000000002</v>
      </c>
      <c r="BS30" s="208">
        <v>0.31990000000000002</v>
      </c>
      <c r="BT30" s="208">
        <v>0.31990000000000002</v>
      </c>
      <c r="BU30" s="208">
        <v>0.31990000000000002</v>
      </c>
      <c r="BV30" s="208">
        <v>0.31990000000000002</v>
      </c>
      <c r="BW30" s="208">
        <v>0.31990000000000002</v>
      </c>
      <c r="BX30" s="208">
        <v>0.31990000000000002</v>
      </c>
      <c r="BY30" s="208">
        <v>0.31990000000000002</v>
      </c>
      <c r="BZ30" s="208">
        <v>0.31990000000000002</v>
      </c>
      <c r="CA30" s="208">
        <v>0.31990000000000002</v>
      </c>
      <c r="CB30" s="208">
        <v>0.31990000000000002</v>
      </c>
      <c r="CC30" s="208">
        <v>0.31990000000000002</v>
      </c>
      <c r="CD30" s="209">
        <v>0.31990000000000002</v>
      </c>
    </row>
    <row r="31" spans="1:82" x14ac:dyDescent="0.25">
      <c r="A31" s="32" t="s">
        <v>38</v>
      </c>
      <c r="B31" s="208">
        <v>1.0865800000000001</v>
      </c>
      <c r="C31" s="208">
        <v>1.0865800000000001</v>
      </c>
      <c r="D31" s="208">
        <v>1.0865800000000001</v>
      </c>
      <c r="E31" s="208">
        <v>1.0865800000000001</v>
      </c>
      <c r="F31" s="208">
        <v>1.0865800000000001</v>
      </c>
      <c r="G31" s="208">
        <v>1.0865800000000001</v>
      </c>
      <c r="H31" s="208">
        <v>1.0865800000000001</v>
      </c>
      <c r="I31" s="208">
        <v>1.0865800000000001</v>
      </c>
      <c r="J31" s="208">
        <v>1.0865800000000001</v>
      </c>
      <c r="K31" s="208">
        <v>1.0865800000000001</v>
      </c>
      <c r="L31" s="208">
        <v>1.0865800000000001</v>
      </c>
      <c r="M31" s="208">
        <v>1.0865800000000001</v>
      </c>
      <c r="N31" s="208">
        <v>1.0865800000000001</v>
      </c>
      <c r="O31" s="208">
        <v>1.0865800000000001</v>
      </c>
      <c r="P31" s="208">
        <v>1.0865800000000001</v>
      </c>
      <c r="Q31" s="208">
        <v>1.0865800000000001</v>
      </c>
      <c r="R31" s="208">
        <v>1.0865800000000001</v>
      </c>
      <c r="S31" s="208">
        <v>1.0865800000000001</v>
      </c>
      <c r="T31" s="208">
        <v>1.0865800000000001</v>
      </c>
      <c r="U31" s="208">
        <v>1.0865800000000001</v>
      </c>
      <c r="V31" s="208">
        <v>1.0865800000000001</v>
      </c>
      <c r="W31" s="208">
        <v>1.0865800000000001</v>
      </c>
      <c r="X31" s="208">
        <v>1.0865800000000001</v>
      </c>
      <c r="Y31" s="208">
        <v>1.0865800000000001</v>
      </c>
      <c r="Z31" s="208">
        <v>1.0865800000000001</v>
      </c>
      <c r="AA31" s="208">
        <v>1.0865800000000001</v>
      </c>
      <c r="AB31" s="208">
        <v>1.0865800000000001</v>
      </c>
      <c r="AC31" s="208">
        <v>1.0865800000000001</v>
      </c>
      <c r="AD31" s="208">
        <v>1.0865800000000001</v>
      </c>
      <c r="AE31" s="208">
        <v>1.0865800000000001</v>
      </c>
      <c r="AF31" s="208">
        <v>1.0865800000000001</v>
      </c>
      <c r="AG31" s="208">
        <v>1.0865800000000001</v>
      </c>
      <c r="AH31" s="208">
        <v>1.0865800000000001</v>
      </c>
      <c r="AI31" s="208">
        <v>1.0865800000000001</v>
      </c>
      <c r="AJ31" s="208">
        <v>1.0865800000000001</v>
      </c>
      <c r="AK31" s="208">
        <v>1.08484</v>
      </c>
      <c r="AL31" s="208">
        <v>1.08311</v>
      </c>
      <c r="AM31" s="208">
        <v>1.0813699999999999</v>
      </c>
      <c r="AN31" s="208">
        <v>1.0796399999999999</v>
      </c>
      <c r="AO31" s="208">
        <v>1.0779099999999999</v>
      </c>
      <c r="AP31" s="208">
        <v>1.0761700000000001</v>
      </c>
      <c r="AQ31" s="208">
        <v>1.02539</v>
      </c>
      <c r="AR31" s="208">
        <v>0.97460999999999998</v>
      </c>
      <c r="AS31" s="208">
        <v>0.92383000000000004</v>
      </c>
      <c r="AT31" s="208">
        <v>0.87304000000000004</v>
      </c>
      <c r="AU31" s="208">
        <v>0.82225999999999999</v>
      </c>
      <c r="AV31" s="208">
        <v>0.77148000000000005</v>
      </c>
      <c r="AW31" s="208">
        <v>0.81781000000000004</v>
      </c>
      <c r="AX31" s="208">
        <v>0.86414000000000002</v>
      </c>
      <c r="AY31" s="208">
        <v>0.91046000000000005</v>
      </c>
      <c r="AZ31" s="208">
        <v>0.95679000000000003</v>
      </c>
      <c r="BA31" s="208">
        <v>0.95679000000000003</v>
      </c>
      <c r="BB31" s="208">
        <v>0.95679000000000003</v>
      </c>
      <c r="BC31" s="208">
        <v>0.95679000000000003</v>
      </c>
      <c r="BD31" s="208">
        <v>0.95679000000000003</v>
      </c>
      <c r="BE31" s="208">
        <v>0.95679000000000003</v>
      </c>
      <c r="BF31" s="208">
        <v>0.95679000000000003</v>
      </c>
      <c r="BG31" s="208">
        <v>0.95679000000000003</v>
      </c>
      <c r="BH31" s="208">
        <v>0.95679000000000003</v>
      </c>
      <c r="BI31" s="208">
        <v>0.95679000000000003</v>
      </c>
      <c r="BJ31" s="208">
        <v>0.95679000000000003</v>
      </c>
      <c r="BK31" s="208">
        <v>0.95679000000000003</v>
      </c>
      <c r="BL31" s="208">
        <v>0.95679000000000003</v>
      </c>
      <c r="BM31" s="208">
        <v>0.95679000000000003</v>
      </c>
      <c r="BN31" s="208">
        <v>0.95679000000000003</v>
      </c>
      <c r="BO31" s="208">
        <v>0.95679000000000003</v>
      </c>
      <c r="BP31" s="208">
        <v>0.95679000000000003</v>
      </c>
      <c r="BQ31" s="208">
        <v>0.95679000000000003</v>
      </c>
      <c r="BR31" s="208">
        <v>0.95679000000000003</v>
      </c>
      <c r="BS31" s="208">
        <v>0.95679000000000003</v>
      </c>
      <c r="BT31" s="208">
        <v>0.95679000000000003</v>
      </c>
      <c r="BU31" s="208">
        <v>0.95679000000000003</v>
      </c>
      <c r="BV31" s="208">
        <v>0.95679000000000003</v>
      </c>
      <c r="BW31" s="208">
        <v>0.95679000000000003</v>
      </c>
      <c r="BX31" s="208">
        <v>0.95679000000000003</v>
      </c>
      <c r="BY31" s="208">
        <v>0.95679000000000003</v>
      </c>
      <c r="BZ31" s="208">
        <v>0.95679000000000003</v>
      </c>
      <c r="CA31" s="208">
        <v>0.95679000000000003</v>
      </c>
      <c r="CB31" s="208">
        <v>0.95679000000000003</v>
      </c>
      <c r="CC31" s="208">
        <v>0.95679000000000003</v>
      </c>
      <c r="CD31" s="209">
        <v>0.95679000000000003</v>
      </c>
    </row>
    <row r="32" spans="1:82" x14ac:dyDescent="0.25">
      <c r="A32" s="32" t="s">
        <v>39</v>
      </c>
      <c r="B32" s="208">
        <v>1</v>
      </c>
      <c r="C32" s="208">
        <v>1</v>
      </c>
      <c r="D32" s="208">
        <v>1</v>
      </c>
      <c r="E32" s="208">
        <v>1</v>
      </c>
      <c r="F32" s="208">
        <v>1</v>
      </c>
      <c r="G32" s="208">
        <v>1</v>
      </c>
      <c r="H32" s="208">
        <v>1</v>
      </c>
      <c r="I32" s="208">
        <v>1</v>
      </c>
      <c r="J32" s="208">
        <v>1</v>
      </c>
      <c r="K32" s="208">
        <v>1</v>
      </c>
      <c r="L32" s="208">
        <v>1</v>
      </c>
      <c r="M32" s="208">
        <v>1</v>
      </c>
      <c r="N32" s="208">
        <v>1</v>
      </c>
      <c r="O32" s="208">
        <v>1</v>
      </c>
      <c r="P32" s="208">
        <v>1</v>
      </c>
      <c r="Q32" s="208">
        <v>1</v>
      </c>
      <c r="R32" s="208">
        <v>1</v>
      </c>
      <c r="S32" s="208">
        <v>1</v>
      </c>
      <c r="T32" s="208">
        <v>1</v>
      </c>
      <c r="U32" s="208">
        <v>1</v>
      </c>
      <c r="V32" s="208">
        <v>1</v>
      </c>
      <c r="W32" s="208">
        <v>1</v>
      </c>
      <c r="X32" s="208">
        <v>1</v>
      </c>
      <c r="Y32" s="208">
        <v>1</v>
      </c>
      <c r="Z32" s="208">
        <v>1</v>
      </c>
      <c r="AA32" s="208">
        <v>1</v>
      </c>
      <c r="AB32" s="208">
        <v>1</v>
      </c>
      <c r="AC32" s="208">
        <v>1</v>
      </c>
      <c r="AD32" s="208">
        <v>1</v>
      </c>
      <c r="AE32" s="208">
        <v>1</v>
      </c>
      <c r="AF32" s="208">
        <v>1</v>
      </c>
      <c r="AG32" s="208">
        <v>1</v>
      </c>
      <c r="AH32" s="208">
        <v>1</v>
      </c>
      <c r="AI32" s="208">
        <v>1</v>
      </c>
      <c r="AJ32" s="208">
        <v>1</v>
      </c>
      <c r="AK32" s="208">
        <v>1</v>
      </c>
      <c r="AL32" s="208">
        <v>1</v>
      </c>
      <c r="AM32" s="208">
        <v>1</v>
      </c>
      <c r="AN32" s="208">
        <v>1</v>
      </c>
      <c r="AO32" s="208">
        <v>1</v>
      </c>
      <c r="AP32" s="208">
        <v>1</v>
      </c>
      <c r="AQ32" s="208">
        <v>1</v>
      </c>
      <c r="AR32" s="208">
        <v>1</v>
      </c>
      <c r="AS32" s="208">
        <v>1</v>
      </c>
      <c r="AT32" s="208">
        <v>1</v>
      </c>
      <c r="AU32" s="208">
        <v>1</v>
      </c>
      <c r="AV32" s="208">
        <v>1</v>
      </c>
      <c r="AW32" s="208">
        <v>1</v>
      </c>
      <c r="AX32" s="208">
        <v>1</v>
      </c>
      <c r="AY32" s="208">
        <v>1</v>
      </c>
      <c r="AZ32" s="208">
        <v>1</v>
      </c>
      <c r="BA32" s="208">
        <v>1</v>
      </c>
      <c r="BB32" s="208">
        <v>1</v>
      </c>
      <c r="BC32" s="208">
        <v>1</v>
      </c>
      <c r="BD32" s="208">
        <v>1</v>
      </c>
      <c r="BE32" s="208">
        <v>1</v>
      </c>
      <c r="BF32" s="208">
        <v>1</v>
      </c>
      <c r="BG32" s="208">
        <v>1</v>
      </c>
      <c r="BH32" s="208">
        <v>1</v>
      </c>
      <c r="BI32" s="208">
        <v>1</v>
      </c>
      <c r="BJ32" s="208">
        <v>1</v>
      </c>
      <c r="BK32" s="208">
        <v>1</v>
      </c>
      <c r="BL32" s="208">
        <v>1</v>
      </c>
      <c r="BM32" s="208">
        <v>1</v>
      </c>
      <c r="BN32" s="208">
        <v>1</v>
      </c>
      <c r="BO32" s="208">
        <v>1</v>
      </c>
      <c r="BP32" s="208">
        <v>1</v>
      </c>
      <c r="BQ32" s="208">
        <v>1</v>
      </c>
      <c r="BR32" s="208">
        <v>1</v>
      </c>
      <c r="BS32" s="208">
        <v>1</v>
      </c>
      <c r="BT32" s="208">
        <v>1</v>
      </c>
      <c r="BU32" s="208">
        <v>1</v>
      </c>
      <c r="BV32" s="208">
        <v>1</v>
      </c>
      <c r="BW32" s="208">
        <v>1</v>
      </c>
      <c r="BX32" s="208">
        <v>1</v>
      </c>
      <c r="BY32" s="208">
        <v>1</v>
      </c>
      <c r="BZ32" s="208">
        <v>1</v>
      </c>
      <c r="CA32" s="208">
        <v>1</v>
      </c>
      <c r="CB32" s="208">
        <v>1</v>
      </c>
      <c r="CC32" s="208">
        <v>1</v>
      </c>
      <c r="CD32" s="209">
        <v>1</v>
      </c>
    </row>
    <row r="33" spans="1:82" x14ac:dyDescent="0.25">
      <c r="A33" s="32" t="s">
        <v>40</v>
      </c>
      <c r="B33" s="208">
        <v>0.83313999999999999</v>
      </c>
      <c r="C33" s="208">
        <v>0.83313999999999999</v>
      </c>
      <c r="D33" s="208">
        <v>0.83313999999999999</v>
      </c>
      <c r="E33" s="208">
        <v>0.83313999999999999</v>
      </c>
      <c r="F33" s="208">
        <v>0.83313999999999999</v>
      </c>
      <c r="G33" s="208">
        <v>0.83313999999999999</v>
      </c>
      <c r="H33" s="208">
        <v>0.83313999999999999</v>
      </c>
      <c r="I33" s="208">
        <v>0.83313999999999999</v>
      </c>
      <c r="J33" s="208">
        <v>0.83313999999999999</v>
      </c>
      <c r="K33" s="208">
        <v>0.83313999999999999</v>
      </c>
      <c r="L33" s="208">
        <v>0.83313999999999999</v>
      </c>
      <c r="M33" s="208">
        <v>0.83313999999999999</v>
      </c>
      <c r="N33" s="208">
        <v>0.83313999999999999</v>
      </c>
      <c r="O33" s="208">
        <v>0.83313999999999999</v>
      </c>
      <c r="P33" s="208">
        <v>0.83313999999999999</v>
      </c>
      <c r="Q33" s="208">
        <v>0.83313999999999999</v>
      </c>
      <c r="R33" s="208">
        <v>0.83313999999999999</v>
      </c>
      <c r="S33" s="208">
        <v>0.83313999999999999</v>
      </c>
      <c r="T33" s="208">
        <v>0.83313999999999999</v>
      </c>
      <c r="U33" s="208">
        <v>0.83313999999999999</v>
      </c>
      <c r="V33" s="208">
        <v>0.83313999999999999</v>
      </c>
      <c r="W33" s="208">
        <v>0.83313999999999999</v>
      </c>
      <c r="X33" s="208">
        <v>0.83313999999999999</v>
      </c>
      <c r="Y33" s="208">
        <v>0.83313999999999999</v>
      </c>
      <c r="Z33" s="208">
        <v>0.83313999999999999</v>
      </c>
      <c r="AA33" s="208">
        <v>0.83313999999999999</v>
      </c>
      <c r="AB33" s="208">
        <v>0.83313999999999999</v>
      </c>
      <c r="AC33" s="208">
        <v>0.83313999999999999</v>
      </c>
      <c r="AD33" s="208">
        <v>0.83313999999999999</v>
      </c>
      <c r="AE33" s="208">
        <v>0.83313999999999999</v>
      </c>
      <c r="AF33" s="208">
        <v>0.83313999999999999</v>
      </c>
      <c r="AG33" s="208">
        <v>0.83313999999999999</v>
      </c>
      <c r="AH33" s="208">
        <v>0.83313999999999999</v>
      </c>
      <c r="AI33" s="208">
        <v>0.83313999999999999</v>
      </c>
      <c r="AJ33" s="208">
        <v>0.83313999999999999</v>
      </c>
      <c r="AK33" s="208">
        <v>0.82772000000000001</v>
      </c>
      <c r="AL33" s="208">
        <v>0.82230999999999999</v>
      </c>
      <c r="AM33" s="208">
        <v>0.81689999999999996</v>
      </c>
      <c r="AN33" s="208">
        <v>0.81149000000000004</v>
      </c>
      <c r="AO33" s="208">
        <v>0.80606999999999995</v>
      </c>
      <c r="AP33" s="208">
        <v>0.80066000000000004</v>
      </c>
      <c r="AQ33" s="208">
        <v>0.82116</v>
      </c>
      <c r="AR33" s="208">
        <v>0.84167000000000003</v>
      </c>
      <c r="AS33" s="208">
        <v>0.86216999999999999</v>
      </c>
      <c r="AT33" s="208">
        <v>0.88266999999999995</v>
      </c>
      <c r="AU33" s="208">
        <v>0.90317999999999998</v>
      </c>
      <c r="AV33" s="208">
        <v>0.92367999999999995</v>
      </c>
      <c r="AW33" s="208">
        <v>0.89592000000000005</v>
      </c>
      <c r="AX33" s="208">
        <v>0.86817</v>
      </c>
      <c r="AY33" s="208">
        <v>0.84040999999999999</v>
      </c>
      <c r="AZ33" s="208">
        <v>0.81264999999999998</v>
      </c>
      <c r="BA33" s="208">
        <v>0.81264999999999998</v>
      </c>
      <c r="BB33" s="208">
        <v>0.81264999999999998</v>
      </c>
      <c r="BC33" s="208">
        <v>0.81264999999999998</v>
      </c>
      <c r="BD33" s="208">
        <v>0.81264999999999998</v>
      </c>
      <c r="BE33" s="208">
        <v>0.81264999999999998</v>
      </c>
      <c r="BF33" s="208">
        <v>0.81264999999999998</v>
      </c>
      <c r="BG33" s="208">
        <v>0.81264999999999998</v>
      </c>
      <c r="BH33" s="208">
        <v>0.81264999999999998</v>
      </c>
      <c r="BI33" s="208">
        <v>0.81264999999999998</v>
      </c>
      <c r="BJ33" s="208">
        <v>0.81264999999999998</v>
      </c>
      <c r="BK33" s="208">
        <v>0.81264999999999998</v>
      </c>
      <c r="BL33" s="208">
        <v>0.81264999999999998</v>
      </c>
      <c r="BM33" s="208">
        <v>0.81264999999999998</v>
      </c>
      <c r="BN33" s="208">
        <v>0.81264999999999998</v>
      </c>
      <c r="BO33" s="208">
        <v>0.81264999999999998</v>
      </c>
      <c r="BP33" s="208">
        <v>0.81264999999999998</v>
      </c>
      <c r="BQ33" s="208">
        <v>0.81264999999999998</v>
      </c>
      <c r="BR33" s="208">
        <v>0.81264999999999998</v>
      </c>
      <c r="BS33" s="208">
        <v>0.81264999999999998</v>
      </c>
      <c r="BT33" s="208">
        <v>0.81264999999999998</v>
      </c>
      <c r="BU33" s="208">
        <v>0.81264999999999998</v>
      </c>
      <c r="BV33" s="208">
        <v>0.81264999999999998</v>
      </c>
      <c r="BW33" s="208">
        <v>0.81264999999999998</v>
      </c>
      <c r="BX33" s="208">
        <v>0.81264999999999998</v>
      </c>
      <c r="BY33" s="208">
        <v>0.81264999999999998</v>
      </c>
      <c r="BZ33" s="208">
        <v>0.81264999999999998</v>
      </c>
      <c r="CA33" s="208">
        <v>0.81264999999999998</v>
      </c>
      <c r="CB33" s="208">
        <v>0.81264999999999998</v>
      </c>
      <c r="CC33" s="208">
        <v>0.81264999999999998</v>
      </c>
      <c r="CD33" s="209">
        <v>0.81264999999999998</v>
      </c>
    </row>
    <row r="34" spans="1:82" x14ac:dyDescent="0.25">
      <c r="A34" s="32" t="s">
        <v>41</v>
      </c>
      <c r="B34" s="208">
        <v>0.66930000000000001</v>
      </c>
      <c r="C34" s="208">
        <v>0.66930000000000001</v>
      </c>
      <c r="D34" s="208">
        <v>0.66930000000000001</v>
      </c>
      <c r="E34" s="208">
        <v>0.66930000000000001</v>
      </c>
      <c r="F34" s="208">
        <v>0.66930000000000001</v>
      </c>
      <c r="G34" s="208">
        <v>0.66930000000000001</v>
      </c>
      <c r="H34" s="208">
        <v>0.66930000000000001</v>
      </c>
      <c r="I34" s="208">
        <v>0.66930000000000001</v>
      </c>
      <c r="J34" s="208">
        <v>0.66930000000000001</v>
      </c>
      <c r="K34" s="208">
        <v>0.66930000000000001</v>
      </c>
      <c r="L34" s="208">
        <v>0.66930000000000001</v>
      </c>
      <c r="M34" s="208">
        <v>0.66930000000000001</v>
      </c>
      <c r="N34" s="208">
        <v>0.66930000000000001</v>
      </c>
      <c r="O34" s="208">
        <v>0.66930000000000001</v>
      </c>
      <c r="P34" s="208">
        <v>0.66930000000000001</v>
      </c>
      <c r="Q34" s="208">
        <v>0.66930000000000001</v>
      </c>
      <c r="R34" s="208">
        <v>0.66930000000000001</v>
      </c>
      <c r="S34" s="208">
        <v>0.66930000000000001</v>
      </c>
      <c r="T34" s="208">
        <v>0.66930000000000001</v>
      </c>
      <c r="U34" s="208">
        <v>0.66930000000000001</v>
      </c>
      <c r="V34" s="208">
        <v>0.66930000000000001</v>
      </c>
      <c r="W34" s="208">
        <v>0.66930000000000001</v>
      </c>
      <c r="X34" s="208">
        <v>0.66930000000000001</v>
      </c>
      <c r="Y34" s="208">
        <v>0.66930000000000001</v>
      </c>
      <c r="Z34" s="208">
        <v>0.66930000000000001</v>
      </c>
      <c r="AA34" s="208">
        <v>0.66930000000000001</v>
      </c>
      <c r="AB34" s="208">
        <v>0.66930000000000001</v>
      </c>
      <c r="AC34" s="208">
        <v>0.66930000000000001</v>
      </c>
      <c r="AD34" s="208">
        <v>0.66930000000000001</v>
      </c>
      <c r="AE34" s="208">
        <v>0.66930000000000001</v>
      </c>
      <c r="AF34" s="208">
        <v>0.66930000000000001</v>
      </c>
      <c r="AG34" s="208">
        <v>0.66930000000000001</v>
      </c>
      <c r="AH34" s="208">
        <v>0.66930000000000001</v>
      </c>
      <c r="AI34" s="208">
        <v>0.66930000000000001</v>
      </c>
      <c r="AJ34" s="208">
        <v>0.66930000000000001</v>
      </c>
      <c r="AK34" s="208">
        <v>0.65925999999999996</v>
      </c>
      <c r="AL34" s="208">
        <v>0.64922000000000002</v>
      </c>
      <c r="AM34" s="208">
        <v>0.63917999999999997</v>
      </c>
      <c r="AN34" s="208">
        <v>0.62914000000000003</v>
      </c>
      <c r="AO34" s="208">
        <v>0.61909999999999998</v>
      </c>
      <c r="AP34" s="208">
        <v>0.60906000000000005</v>
      </c>
      <c r="AQ34" s="208">
        <v>0.63271999999999995</v>
      </c>
      <c r="AR34" s="208">
        <v>0.65639000000000003</v>
      </c>
      <c r="AS34" s="208">
        <v>0.68006</v>
      </c>
      <c r="AT34" s="208">
        <v>0.70372000000000001</v>
      </c>
      <c r="AU34" s="208">
        <v>0.72738999999999998</v>
      </c>
      <c r="AV34" s="208">
        <v>0.75105999999999995</v>
      </c>
      <c r="AW34" s="208">
        <v>0.71501000000000003</v>
      </c>
      <c r="AX34" s="208">
        <v>0.67896999999999996</v>
      </c>
      <c r="AY34" s="208">
        <v>0.64293</v>
      </c>
      <c r="AZ34" s="208">
        <v>0.60689000000000004</v>
      </c>
      <c r="BA34" s="208">
        <v>0.60689000000000004</v>
      </c>
      <c r="BB34" s="208">
        <v>0.60689000000000004</v>
      </c>
      <c r="BC34" s="208">
        <v>0.60689000000000004</v>
      </c>
      <c r="BD34" s="208">
        <v>0.60689000000000004</v>
      </c>
      <c r="BE34" s="208">
        <v>0.60689000000000004</v>
      </c>
      <c r="BF34" s="208">
        <v>0.60689000000000004</v>
      </c>
      <c r="BG34" s="208">
        <v>0.60689000000000004</v>
      </c>
      <c r="BH34" s="208">
        <v>0.60689000000000004</v>
      </c>
      <c r="BI34" s="208">
        <v>0.60689000000000004</v>
      </c>
      <c r="BJ34" s="208">
        <v>0.60689000000000004</v>
      </c>
      <c r="BK34" s="208">
        <v>0.60689000000000004</v>
      </c>
      <c r="BL34" s="208">
        <v>0.60689000000000004</v>
      </c>
      <c r="BM34" s="208">
        <v>0.60689000000000004</v>
      </c>
      <c r="BN34" s="208">
        <v>0.60689000000000004</v>
      </c>
      <c r="BO34" s="208">
        <v>0.60689000000000004</v>
      </c>
      <c r="BP34" s="208">
        <v>0.60689000000000004</v>
      </c>
      <c r="BQ34" s="208">
        <v>0.60689000000000004</v>
      </c>
      <c r="BR34" s="208">
        <v>0.60689000000000004</v>
      </c>
      <c r="BS34" s="208">
        <v>0.60689000000000004</v>
      </c>
      <c r="BT34" s="208">
        <v>0.60689000000000004</v>
      </c>
      <c r="BU34" s="208">
        <v>0.60689000000000004</v>
      </c>
      <c r="BV34" s="208">
        <v>0.60689000000000004</v>
      </c>
      <c r="BW34" s="208">
        <v>0.60689000000000004</v>
      </c>
      <c r="BX34" s="208">
        <v>0.60689000000000004</v>
      </c>
      <c r="BY34" s="208">
        <v>0.60689000000000004</v>
      </c>
      <c r="BZ34" s="208">
        <v>0.60689000000000004</v>
      </c>
      <c r="CA34" s="208">
        <v>0.60689000000000004</v>
      </c>
      <c r="CB34" s="208">
        <v>0.60689000000000004</v>
      </c>
      <c r="CC34" s="208">
        <v>0.60689000000000004</v>
      </c>
      <c r="CD34" s="209">
        <v>0.60689000000000004</v>
      </c>
    </row>
    <row r="35" spans="1:82" x14ac:dyDescent="0.25">
      <c r="A35" s="32" t="s">
        <v>42</v>
      </c>
      <c r="B35" s="208">
        <v>0.53095999999999999</v>
      </c>
      <c r="C35" s="208">
        <v>0.53095999999999999</v>
      </c>
      <c r="D35" s="208">
        <v>0.53095999999999999</v>
      </c>
      <c r="E35" s="208">
        <v>0.53095999999999999</v>
      </c>
      <c r="F35" s="208">
        <v>0.53095999999999999</v>
      </c>
      <c r="G35" s="208">
        <v>0.53095999999999999</v>
      </c>
      <c r="H35" s="208">
        <v>0.53095999999999999</v>
      </c>
      <c r="I35" s="208">
        <v>0.53095999999999999</v>
      </c>
      <c r="J35" s="208">
        <v>0.53095999999999999</v>
      </c>
      <c r="K35" s="208">
        <v>0.53095999999999999</v>
      </c>
      <c r="L35" s="208">
        <v>0.53095999999999999</v>
      </c>
      <c r="M35" s="208">
        <v>0.53095999999999999</v>
      </c>
      <c r="N35" s="208">
        <v>0.53095999999999999</v>
      </c>
      <c r="O35" s="208">
        <v>0.53095999999999999</v>
      </c>
      <c r="P35" s="208">
        <v>0.53095999999999999</v>
      </c>
      <c r="Q35" s="208">
        <v>0.53095999999999999</v>
      </c>
      <c r="R35" s="208">
        <v>0.53095999999999999</v>
      </c>
      <c r="S35" s="208">
        <v>0.53095999999999999</v>
      </c>
      <c r="T35" s="208">
        <v>0.53095999999999999</v>
      </c>
      <c r="U35" s="208">
        <v>0.53095999999999999</v>
      </c>
      <c r="V35" s="208">
        <v>0.53095999999999999</v>
      </c>
      <c r="W35" s="208">
        <v>0.53095999999999999</v>
      </c>
      <c r="X35" s="208">
        <v>0.53095999999999999</v>
      </c>
      <c r="Y35" s="208">
        <v>0.53095999999999999</v>
      </c>
      <c r="Z35" s="208">
        <v>0.53095999999999999</v>
      </c>
      <c r="AA35" s="208">
        <v>0.53095999999999999</v>
      </c>
      <c r="AB35" s="208">
        <v>0.53095999999999999</v>
      </c>
      <c r="AC35" s="208">
        <v>0.53095999999999999</v>
      </c>
      <c r="AD35" s="208">
        <v>0.53095999999999999</v>
      </c>
      <c r="AE35" s="208">
        <v>0.53095999999999999</v>
      </c>
      <c r="AF35" s="208">
        <v>0.53095999999999999</v>
      </c>
      <c r="AG35" s="208">
        <v>0.53095999999999999</v>
      </c>
      <c r="AH35" s="208">
        <v>0.53095999999999999</v>
      </c>
      <c r="AI35" s="208">
        <v>0.53095999999999999</v>
      </c>
      <c r="AJ35" s="208">
        <v>0.53095999999999999</v>
      </c>
      <c r="AK35" s="208">
        <v>0.51839999999999997</v>
      </c>
      <c r="AL35" s="208">
        <v>0.50583</v>
      </c>
      <c r="AM35" s="208">
        <v>0.49326999999999999</v>
      </c>
      <c r="AN35" s="208">
        <v>0.48070000000000002</v>
      </c>
      <c r="AO35" s="208">
        <v>0.46814</v>
      </c>
      <c r="AP35" s="208">
        <v>0.45557999999999998</v>
      </c>
      <c r="AQ35" s="208">
        <v>0.47600999999999999</v>
      </c>
      <c r="AR35" s="208">
        <v>0.49645</v>
      </c>
      <c r="AS35" s="208">
        <v>0.51688999999999996</v>
      </c>
      <c r="AT35" s="208">
        <v>0.53732999999999997</v>
      </c>
      <c r="AU35" s="208">
        <v>0.55776000000000003</v>
      </c>
      <c r="AV35" s="208">
        <v>0.57820000000000005</v>
      </c>
      <c r="AW35" s="208">
        <v>0.54361999999999999</v>
      </c>
      <c r="AX35" s="208">
        <v>0.50905</v>
      </c>
      <c r="AY35" s="208">
        <v>0.47447</v>
      </c>
      <c r="AZ35" s="208">
        <v>0.43989</v>
      </c>
      <c r="BA35" s="208">
        <v>0.43989</v>
      </c>
      <c r="BB35" s="208">
        <v>0.43989</v>
      </c>
      <c r="BC35" s="208">
        <v>0.43989</v>
      </c>
      <c r="BD35" s="208">
        <v>0.43989</v>
      </c>
      <c r="BE35" s="208">
        <v>0.43989</v>
      </c>
      <c r="BF35" s="208">
        <v>0.43989</v>
      </c>
      <c r="BG35" s="208">
        <v>0.43989</v>
      </c>
      <c r="BH35" s="208">
        <v>0.43989</v>
      </c>
      <c r="BI35" s="208">
        <v>0.43989</v>
      </c>
      <c r="BJ35" s="208">
        <v>0.43989</v>
      </c>
      <c r="BK35" s="208">
        <v>0.43989</v>
      </c>
      <c r="BL35" s="208">
        <v>0.43989</v>
      </c>
      <c r="BM35" s="208">
        <v>0.43989</v>
      </c>
      <c r="BN35" s="208">
        <v>0.43989</v>
      </c>
      <c r="BO35" s="208">
        <v>0.43989</v>
      </c>
      <c r="BP35" s="208">
        <v>0.43989</v>
      </c>
      <c r="BQ35" s="208">
        <v>0.43989</v>
      </c>
      <c r="BR35" s="208">
        <v>0.43989</v>
      </c>
      <c r="BS35" s="208">
        <v>0.43989</v>
      </c>
      <c r="BT35" s="208">
        <v>0.43989</v>
      </c>
      <c r="BU35" s="208">
        <v>0.43989</v>
      </c>
      <c r="BV35" s="208">
        <v>0.43989</v>
      </c>
      <c r="BW35" s="208">
        <v>0.43989</v>
      </c>
      <c r="BX35" s="208">
        <v>0.43989</v>
      </c>
      <c r="BY35" s="208">
        <v>0.43989</v>
      </c>
      <c r="BZ35" s="208">
        <v>0.43989</v>
      </c>
      <c r="CA35" s="208">
        <v>0.43989</v>
      </c>
      <c r="CB35" s="208">
        <v>0.43989</v>
      </c>
      <c r="CC35" s="208">
        <v>0.43989</v>
      </c>
      <c r="CD35" s="209">
        <v>0.43989</v>
      </c>
    </row>
    <row r="36" spans="1:82" x14ac:dyDescent="0.25">
      <c r="A36" s="32" t="s">
        <v>43</v>
      </c>
      <c r="B36" s="208">
        <v>0.42026000000000002</v>
      </c>
      <c r="C36" s="208">
        <v>0.42026000000000002</v>
      </c>
      <c r="D36" s="208">
        <v>0.42026000000000002</v>
      </c>
      <c r="E36" s="208">
        <v>0.42026000000000002</v>
      </c>
      <c r="F36" s="208">
        <v>0.42026000000000002</v>
      </c>
      <c r="G36" s="208">
        <v>0.42026000000000002</v>
      </c>
      <c r="H36" s="208">
        <v>0.42026000000000002</v>
      </c>
      <c r="I36" s="208">
        <v>0.42026000000000002</v>
      </c>
      <c r="J36" s="208">
        <v>0.42026000000000002</v>
      </c>
      <c r="K36" s="208">
        <v>0.42026000000000002</v>
      </c>
      <c r="L36" s="208">
        <v>0.42026000000000002</v>
      </c>
      <c r="M36" s="208">
        <v>0.42026000000000002</v>
      </c>
      <c r="N36" s="208">
        <v>0.42026000000000002</v>
      </c>
      <c r="O36" s="208">
        <v>0.42026000000000002</v>
      </c>
      <c r="P36" s="208">
        <v>0.42026000000000002</v>
      </c>
      <c r="Q36" s="208">
        <v>0.42026000000000002</v>
      </c>
      <c r="R36" s="208">
        <v>0.42026000000000002</v>
      </c>
      <c r="S36" s="208">
        <v>0.42026000000000002</v>
      </c>
      <c r="T36" s="208">
        <v>0.42026000000000002</v>
      </c>
      <c r="U36" s="208">
        <v>0.42026000000000002</v>
      </c>
      <c r="V36" s="208">
        <v>0.42026000000000002</v>
      </c>
      <c r="W36" s="208">
        <v>0.42026000000000002</v>
      </c>
      <c r="X36" s="208">
        <v>0.42026000000000002</v>
      </c>
      <c r="Y36" s="208">
        <v>0.42026000000000002</v>
      </c>
      <c r="Z36" s="208">
        <v>0.42026000000000002</v>
      </c>
      <c r="AA36" s="208">
        <v>0.42026000000000002</v>
      </c>
      <c r="AB36" s="208">
        <v>0.42026000000000002</v>
      </c>
      <c r="AC36" s="208">
        <v>0.42026000000000002</v>
      </c>
      <c r="AD36" s="208">
        <v>0.42026000000000002</v>
      </c>
      <c r="AE36" s="208">
        <v>0.42026000000000002</v>
      </c>
      <c r="AF36" s="208">
        <v>0.42026000000000002</v>
      </c>
      <c r="AG36" s="208">
        <v>0.42026000000000002</v>
      </c>
      <c r="AH36" s="208">
        <v>0.42026000000000002</v>
      </c>
      <c r="AI36" s="208">
        <v>0.42026000000000002</v>
      </c>
      <c r="AJ36" s="208">
        <v>0.42026000000000002</v>
      </c>
      <c r="AK36" s="208">
        <v>0.40687000000000001</v>
      </c>
      <c r="AL36" s="208">
        <v>0.39346999999999999</v>
      </c>
      <c r="AM36" s="208">
        <v>0.38007000000000002</v>
      </c>
      <c r="AN36" s="208">
        <v>0.36668000000000001</v>
      </c>
      <c r="AO36" s="208">
        <v>0.35327999999999998</v>
      </c>
      <c r="AP36" s="208">
        <v>0.33988000000000002</v>
      </c>
      <c r="AQ36" s="208">
        <v>0.35568</v>
      </c>
      <c r="AR36" s="208">
        <v>0.37147999999999998</v>
      </c>
      <c r="AS36" s="208">
        <v>0.38727</v>
      </c>
      <c r="AT36" s="208">
        <v>0.40306999999999998</v>
      </c>
      <c r="AU36" s="208">
        <v>0.41887000000000002</v>
      </c>
      <c r="AV36" s="208">
        <v>0.43465999999999999</v>
      </c>
      <c r="AW36" s="208">
        <v>0.40506999999999999</v>
      </c>
      <c r="AX36" s="208">
        <v>0.37548999999999999</v>
      </c>
      <c r="AY36" s="208">
        <v>0.34589999999999999</v>
      </c>
      <c r="AZ36" s="208">
        <v>0.31630999999999998</v>
      </c>
      <c r="BA36" s="208">
        <v>0.31630999999999998</v>
      </c>
      <c r="BB36" s="208">
        <v>0.31630999999999998</v>
      </c>
      <c r="BC36" s="208">
        <v>0.31630999999999998</v>
      </c>
      <c r="BD36" s="208">
        <v>0.31630999999999998</v>
      </c>
      <c r="BE36" s="208">
        <v>0.31630999999999998</v>
      </c>
      <c r="BF36" s="208">
        <v>0.31630999999999998</v>
      </c>
      <c r="BG36" s="208">
        <v>0.31630999999999998</v>
      </c>
      <c r="BH36" s="208">
        <v>0.31630999999999998</v>
      </c>
      <c r="BI36" s="208">
        <v>0.31630999999999998</v>
      </c>
      <c r="BJ36" s="208">
        <v>0.31630999999999998</v>
      </c>
      <c r="BK36" s="208">
        <v>0.31630999999999998</v>
      </c>
      <c r="BL36" s="208">
        <v>0.31630999999999998</v>
      </c>
      <c r="BM36" s="208">
        <v>0.31630999999999998</v>
      </c>
      <c r="BN36" s="208">
        <v>0.31630999999999998</v>
      </c>
      <c r="BO36" s="208">
        <v>0.31630999999999998</v>
      </c>
      <c r="BP36" s="208">
        <v>0.31630999999999998</v>
      </c>
      <c r="BQ36" s="208">
        <v>0.31630999999999998</v>
      </c>
      <c r="BR36" s="208">
        <v>0.31630999999999998</v>
      </c>
      <c r="BS36" s="208">
        <v>0.31630999999999998</v>
      </c>
      <c r="BT36" s="208">
        <v>0.31630999999999998</v>
      </c>
      <c r="BU36" s="208">
        <v>0.31630999999999998</v>
      </c>
      <c r="BV36" s="208">
        <v>0.31630999999999998</v>
      </c>
      <c r="BW36" s="208">
        <v>0.31630999999999998</v>
      </c>
      <c r="BX36" s="208">
        <v>0.31630999999999998</v>
      </c>
      <c r="BY36" s="208">
        <v>0.31630999999999998</v>
      </c>
      <c r="BZ36" s="208">
        <v>0.31630999999999998</v>
      </c>
      <c r="CA36" s="208">
        <v>0.31630999999999998</v>
      </c>
      <c r="CB36" s="208">
        <v>0.31630999999999998</v>
      </c>
      <c r="CC36" s="208">
        <v>0.31630999999999998</v>
      </c>
      <c r="CD36" s="209">
        <v>0.31630999999999998</v>
      </c>
    </row>
    <row r="37" spans="1:82" x14ac:dyDescent="0.25">
      <c r="A37" s="30" t="s">
        <v>44</v>
      </c>
      <c r="B37" s="208">
        <v>0.33349000000000001</v>
      </c>
      <c r="C37" s="208">
        <v>0.33349000000000001</v>
      </c>
      <c r="D37" s="208">
        <v>0.33349000000000001</v>
      </c>
      <c r="E37" s="208">
        <v>0.33349000000000001</v>
      </c>
      <c r="F37" s="208">
        <v>0.33349000000000001</v>
      </c>
      <c r="G37" s="208">
        <v>0.33349000000000001</v>
      </c>
      <c r="H37" s="208">
        <v>0.33349000000000001</v>
      </c>
      <c r="I37" s="208">
        <v>0.33349000000000001</v>
      </c>
      <c r="J37" s="208">
        <v>0.33349000000000001</v>
      </c>
      <c r="K37" s="208">
        <v>0.33349000000000001</v>
      </c>
      <c r="L37" s="208">
        <v>0.33349000000000001</v>
      </c>
      <c r="M37" s="208">
        <v>0.33349000000000001</v>
      </c>
      <c r="N37" s="208">
        <v>0.33349000000000001</v>
      </c>
      <c r="O37" s="208">
        <v>0.33349000000000001</v>
      </c>
      <c r="P37" s="208">
        <v>0.33349000000000001</v>
      </c>
      <c r="Q37" s="208">
        <v>0.33349000000000001</v>
      </c>
      <c r="R37" s="208">
        <v>0.33349000000000001</v>
      </c>
      <c r="S37" s="208">
        <v>0.33349000000000001</v>
      </c>
      <c r="T37" s="208">
        <v>0.33349000000000001</v>
      </c>
      <c r="U37" s="208">
        <v>0.33349000000000001</v>
      </c>
      <c r="V37" s="208">
        <v>0.33349000000000001</v>
      </c>
      <c r="W37" s="208">
        <v>0.33349000000000001</v>
      </c>
      <c r="X37" s="208">
        <v>0.33349000000000001</v>
      </c>
      <c r="Y37" s="208">
        <v>0.33349000000000001</v>
      </c>
      <c r="Z37" s="208">
        <v>0.33349000000000001</v>
      </c>
      <c r="AA37" s="208">
        <v>0.33349000000000001</v>
      </c>
      <c r="AB37" s="208">
        <v>0.33349000000000001</v>
      </c>
      <c r="AC37" s="208">
        <v>0.33349000000000001</v>
      </c>
      <c r="AD37" s="208">
        <v>0.33349000000000001</v>
      </c>
      <c r="AE37" s="208">
        <v>0.33349000000000001</v>
      </c>
      <c r="AF37" s="208">
        <v>0.33349000000000001</v>
      </c>
      <c r="AG37" s="208">
        <v>0.33349000000000001</v>
      </c>
      <c r="AH37" s="208">
        <v>0.33349000000000001</v>
      </c>
      <c r="AI37" s="208">
        <v>0.33349000000000001</v>
      </c>
      <c r="AJ37" s="208">
        <v>0.33349000000000001</v>
      </c>
      <c r="AK37" s="208">
        <v>0.32033</v>
      </c>
      <c r="AL37" s="208">
        <v>0.30717</v>
      </c>
      <c r="AM37" s="208">
        <v>0.29400999999999999</v>
      </c>
      <c r="AN37" s="208">
        <v>0.28084999999999999</v>
      </c>
      <c r="AO37" s="208">
        <v>0.26768999999999998</v>
      </c>
      <c r="AP37" s="208">
        <v>0.25452999999999998</v>
      </c>
      <c r="AQ37" s="208">
        <v>0.26606999999999997</v>
      </c>
      <c r="AR37" s="208">
        <v>0.27761999999999998</v>
      </c>
      <c r="AS37" s="208">
        <v>0.28916999999999998</v>
      </c>
      <c r="AT37" s="208">
        <v>0.30071999999999999</v>
      </c>
      <c r="AU37" s="208">
        <v>0.31225999999999998</v>
      </c>
      <c r="AV37" s="208">
        <v>0.32380999999999999</v>
      </c>
      <c r="AW37" s="208">
        <v>0.29981999999999998</v>
      </c>
      <c r="AX37" s="208">
        <v>0.27582000000000001</v>
      </c>
      <c r="AY37" s="208">
        <v>0.25183</v>
      </c>
      <c r="AZ37" s="208">
        <v>0.22783</v>
      </c>
      <c r="BA37" s="208">
        <v>0.22783</v>
      </c>
      <c r="BB37" s="208">
        <v>0.22783</v>
      </c>
      <c r="BC37" s="208">
        <v>0.22783</v>
      </c>
      <c r="BD37" s="208">
        <v>0.22783</v>
      </c>
      <c r="BE37" s="208">
        <v>0.22783</v>
      </c>
      <c r="BF37" s="208">
        <v>0.22783</v>
      </c>
      <c r="BG37" s="208">
        <v>0.22783</v>
      </c>
      <c r="BH37" s="208">
        <v>0.22783</v>
      </c>
      <c r="BI37" s="208">
        <v>0.22783</v>
      </c>
      <c r="BJ37" s="208">
        <v>0.22783</v>
      </c>
      <c r="BK37" s="208">
        <v>0.22783</v>
      </c>
      <c r="BL37" s="208">
        <v>0.22783</v>
      </c>
      <c r="BM37" s="208">
        <v>0.22783</v>
      </c>
      <c r="BN37" s="208">
        <v>0.22783</v>
      </c>
      <c r="BO37" s="208">
        <v>0.22783</v>
      </c>
      <c r="BP37" s="208">
        <v>0.22783</v>
      </c>
      <c r="BQ37" s="208">
        <v>0.22783</v>
      </c>
      <c r="BR37" s="208">
        <v>0.22783</v>
      </c>
      <c r="BS37" s="208">
        <v>0.22783</v>
      </c>
      <c r="BT37" s="208">
        <v>0.22783</v>
      </c>
      <c r="BU37" s="208">
        <v>0.22783</v>
      </c>
      <c r="BV37" s="208">
        <v>0.22783</v>
      </c>
      <c r="BW37" s="208">
        <v>0.22783</v>
      </c>
      <c r="BX37" s="208">
        <v>0.22783</v>
      </c>
      <c r="BY37" s="208">
        <v>0.22783</v>
      </c>
      <c r="BZ37" s="208">
        <v>0.22783</v>
      </c>
      <c r="CA37" s="208">
        <v>0.22783</v>
      </c>
      <c r="CB37" s="208">
        <v>0.22783</v>
      </c>
      <c r="CC37" s="208">
        <v>0.22783</v>
      </c>
      <c r="CD37" s="209">
        <v>0.22783</v>
      </c>
    </row>
    <row r="38" spans="1:82" x14ac:dyDescent="0.25">
      <c r="A38" s="30" t="s">
        <v>45</v>
      </c>
      <c r="B38" s="208">
        <v>0.26591999999999999</v>
      </c>
      <c r="C38" s="208">
        <v>0.26591999999999999</v>
      </c>
      <c r="D38" s="208">
        <v>0.26591999999999999</v>
      </c>
      <c r="E38" s="208">
        <v>0.26591999999999999</v>
      </c>
      <c r="F38" s="208">
        <v>0.26591999999999999</v>
      </c>
      <c r="G38" s="208">
        <v>0.26591999999999999</v>
      </c>
      <c r="H38" s="208">
        <v>0.26591999999999999</v>
      </c>
      <c r="I38" s="208">
        <v>0.26591999999999999</v>
      </c>
      <c r="J38" s="208">
        <v>0.26591999999999999</v>
      </c>
      <c r="K38" s="208">
        <v>0.26591999999999999</v>
      </c>
      <c r="L38" s="208">
        <v>0.26591999999999999</v>
      </c>
      <c r="M38" s="208">
        <v>0.26591999999999999</v>
      </c>
      <c r="N38" s="208">
        <v>0.26591999999999999</v>
      </c>
      <c r="O38" s="208">
        <v>0.26591999999999999</v>
      </c>
      <c r="P38" s="208">
        <v>0.26591999999999999</v>
      </c>
      <c r="Q38" s="208">
        <v>0.26591999999999999</v>
      </c>
      <c r="R38" s="208">
        <v>0.26591999999999999</v>
      </c>
      <c r="S38" s="208">
        <v>0.26591999999999999</v>
      </c>
      <c r="T38" s="208">
        <v>0.26591999999999999</v>
      </c>
      <c r="U38" s="208">
        <v>0.26591999999999999</v>
      </c>
      <c r="V38" s="208">
        <v>0.26591999999999999</v>
      </c>
      <c r="W38" s="208">
        <v>0.26591999999999999</v>
      </c>
      <c r="X38" s="208">
        <v>0.26591999999999999</v>
      </c>
      <c r="Y38" s="208">
        <v>0.26591999999999999</v>
      </c>
      <c r="Z38" s="208">
        <v>0.26591999999999999</v>
      </c>
      <c r="AA38" s="208">
        <v>0.26591999999999999</v>
      </c>
      <c r="AB38" s="208">
        <v>0.26591999999999999</v>
      </c>
      <c r="AC38" s="208">
        <v>0.26591999999999999</v>
      </c>
      <c r="AD38" s="208">
        <v>0.26591999999999999</v>
      </c>
      <c r="AE38" s="208">
        <v>0.26591999999999999</v>
      </c>
      <c r="AF38" s="208">
        <v>0.26591999999999999</v>
      </c>
      <c r="AG38" s="208">
        <v>0.26591999999999999</v>
      </c>
      <c r="AH38" s="208">
        <v>0.26591999999999999</v>
      </c>
      <c r="AI38" s="208">
        <v>0.26591999999999999</v>
      </c>
      <c r="AJ38" s="208">
        <v>0.26591999999999999</v>
      </c>
      <c r="AK38" s="208">
        <v>0.25358000000000003</v>
      </c>
      <c r="AL38" s="208">
        <v>0.24124000000000001</v>
      </c>
      <c r="AM38" s="208">
        <v>0.22889999999999999</v>
      </c>
      <c r="AN38" s="208">
        <v>0.21656</v>
      </c>
      <c r="AO38" s="208">
        <v>0.20422000000000001</v>
      </c>
      <c r="AP38" s="208">
        <v>0.19188</v>
      </c>
      <c r="AQ38" s="208">
        <v>0.20004</v>
      </c>
      <c r="AR38" s="208">
        <v>0.20821000000000001</v>
      </c>
      <c r="AS38" s="208">
        <v>0.21637999999999999</v>
      </c>
      <c r="AT38" s="208">
        <v>0.22453999999999999</v>
      </c>
      <c r="AU38" s="208">
        <v>0.23271</v>
      </c>
      <c r="AV38" s="208">
        <v>0.24087</v>
      </c>
      <c r="AW38" s="208">
        <v>0.22192999999999999</v>
      </c>
      <c r="AX38" s="208">
        <v>0.20300000000000001</v>
      </c>
      <c r="AY38" s="208">
        <v>0.18406</v>
      </c>
      <c r="AZ38" s="208">
        <v>0.16511999999999999</v>
      </c>
      <c r="BA38" s="208">
        <v>0.16511999999999999</v>
      </c>
      <c r="BB38" s="208">
        <v>0.16511999999999999</v>
      </c>
      <c r="BC38" s="208">
        <v>0.16511999999999999</v>
      </c>
      <c r="BD38" s="208">
        <v>0.16511999999999999</v>
      </c>
      <c r="BE38" s="208">
        <v>0.16511999999999999</v>
      </c>
      <c r="BF38" s="208">
        <v>0.16511999999999999</v>
      </c>
      <c r="BG38" s="208">
        <v>0.16511999999999999</v>
      </c>
      <c r="BH38" s="208">
        <v>0.16511999999999999</v>
      </c>
      <c r="BI38" s="208">
        <v>0.16511999999999999</v>
      </c>
      <c r="BJ38" s="208">
        <v>0.16511999999999999</v>
      </c>
      <c r="BK38" s="208">
        <v>0.16511999999999999</v>
      </c>
      <c r="BL38" s="208">
        <v>0.16511999999999999</v>
      </c>
      <c r="BM38" s="208">
        <v>0.16511999999999999</v>
      </c>
      <c r="BN38" s="208">
        <v>0.16511999999999999</v>
      </c>
      <c r="BO38" s="208">
        <v>0.16511999999999999</v>
      </c>
      <c r="BP38" s="208">
        <v>0.16511999999999999</v>
      </c>
      <c r="BQ38" s="208">
        <v>0.16511999999999999</v>
      </c>
      <c r="BR38" s="208">
        <v>0.16511999999999999</v>
      </c>
      <c r="BS38" s="208">
        <v>0.16511999999999999</v>
      </c>
      <c r="BT38" s="208">
        <v>0.16511999999999999</v>
      </c>
      <c r="BU38" s="208">
        <v>0.16511999999999999</v>
      </c>
      <c r="BV38" s="208">
        <v>0.16511999999999999</v>
      </c>
      <c r="BW38" s="208">
        <v>0.16511999999999999</v>
      </c>
      <c r="BX38" s="208">
        <v>0.16511999999999999</v>
      </c>
      <c r="BY38" s="208">
        <v>0.16511999999999999</v>
      </c>
      <c r="BZ38" s="208">
        <v>0.16511999999999999</v>
      </c>
      <c r="CA38" s="208">
        <v>0.16511999999999999</v>
      </c>
      <c r="CB38" s="208">
        <v>0.16511999999999999</v>
      </c>
      <c r="CC38" s="208">
        <v>0.16511999999999999</v>
      </c>
      <c r="CD38" s="209">
        <v>0.16511999999999999</v>
      </c>
    </row>
    <row r="39" spans="1:82" x14ac:dyDescent="0.25">
      <c r="A39" s="30" t="s">
        <v>46</v>
      </c>
      <c r="B39" s="208">
        <v>0.21329999999999999</v>
      </c>
      <c r="C39" s="208">
        <v>0.21329999999999999</v>
      </c>
      <c r="D39" s="208">
        <v>0.21329999999999999</v>
      </c>
      <c r="E39" s="208">
        <v>0.21329999999999999</v>
      </c>
      <c r="F39" s="208">
        <v>0.21329999999999999</v>
      </c>
      <c r="G39" s="208">
        <v>0.21329999999999999</v>
      </c>
      <c r="H39" s="208">
        <v>0.21329999999999999</v>
      </c>
      <c r="I39" s="208">
        <v>0.21329999999999999</v>
      </c>
      <c r="J39" s="208">
        <v>0.21329999999999999</v>
      </c>
      <c r="K39" s="208">
        <v>0.21329999999999999</v>
      </c>
      <c r="L39" s="208">
        <v>0.21329999999999999</v>
      </c>
      <c r="M39" s="208">
        <v>0.21329999999999999</v>
      </c>
      <c r="N39" s="208">
        <v>0.21329999999999999</v>
      </c>
      <c r="O39" s="208">
        <v>0.21329999999999999</v>
      </c>
      <c r="P39" s="208">
        <v>0.21329999999999999</v>
      </c>
      <c r="Q39" s="208">
        <v>0.21329999999999999</v>
      </c>
      <c r="R39" s="208">
        <v>0.21329999999999999</v>
      </c>
      <c r="S39" s="208">
        <v>0.21329999999999999</v>
      </c>
      <c r="T39" s="208">
        <v>0.21329999999999999</v>
      </c>
      <c r="U39" s="208">
        <v>0.21329999999999999</v>
      </c>
      <c r="V39" s="208">
        <v>0.21329999999999999</v>
      </c>
      <c r="W39" s="208">
        <v>0.21329999999999999</v>
      </c>
      <c r="X39" s="208">
        <v>0.21329999999999999</v>
      </c>
      <c r="Y39" s="208">
        <v>0.21329999999999999</v>
      </c>
      <c r="Z39" s="208">
        <v>0.21329999999999999</v>
      </c>
      <c r="AA39" s="208">
        <v>0.21329999999999999</v>
      </c>
      <c r="AB39" s="208">
        <v>0.21329999999999999</v>
      </c>
      <c r="AC39" s="208">
        <v>0.21329999999999999</v>
      </c>
      <c r="AD39" s="208">
        <v>0.21329999999999999</v>
      </c>
      <c r="AE39" s="208">
        <v>0.21329999999999999</v>
      </c>
      <c r="AF39" s="208">
        <v>0.21329999999999999</v>
      </c>
      <c r="AG39" s="208">
        <v>0.21329999999999999</v>
      </c>
      <c r="AH39" s="208">
        <v>0.21329999999999999</v>
      </c>
      <c r="AI39" s="208">
        <v>0.21329999999999999</v>
      </c>
      <c r="AJ39" s="208">
        <v>0.21329999999999999</v>
      </c>
      <c r="AK39" s="208">
        <v>0.20205000000000001</v>
      </c>
      <c r="AL39" s="208">
        <v>0.1908</v>
      </c>
      <c r="AM39" s="208">
        <v>0.17954999999999999</v>
      </c>
      <c r="AN39" s="208">
        <v>0.16830000000000001</v>
      </c>
      <c r="AO39" s="208">
        <v>0.15705</v>
      </c>
      <c r="AP39" s="208">
        <v>0.14580000000000001</v>
      </c>
      <c r="AQ39" s="208">
        <v>0.15143999999999999</v>
      </c>
      <c r="AR39" s="208">
        <v>0.15708</v>
      </c>
      <c r="AS39" s="208">
        <v>0.16272</v>
      </c>
      <c r="AT39" s="208">
        <v>0.16836000000000001</v>
      </c>
      <c r="AU39" s="208">
        <v>0.17399999999999999</v>
      </c>
      <c r="AV39" s="208">
        <v>0.17963000000000001</v>
      </c>
      <c r="AW39" s="208">
        <v>0.16489000000000001</v>
      </c>
      <c r="AX39" s="208">
        <v>0.15015000000000001</v>
      </c>
      <c r="AY39" s="208">
        <v>0.13539999999999999</v>
      </c>
      <c r="AZ39" s="208">
        <v>0.12066</v>
      </c>
      <c r="BA39" s="208">
        <v>0.12066</v>
      </c>
      <c r="BB39" s="208">
        <v>0.12066</v>
      </c>
      <c r="BC39" s="208">
        <v>0.12066</v>
      </c>
      <c r="BD39" s="208">
        <v>0.12066</v>
      </c>
      <c r="BE39" s="208">
        <v>0.12066</v>
      </c>
      <c r="BF39" s="208">
        <v>0.12066</v>
      </c>
      <c r="BG39" s="208">
        <v>0.12066</v>
      </c>
      <c r="BH39" s="208">
        <v>0.12066</v>
      </c>
      <c r="BI39" s="208">
        <v>0.12066</v>
      </c>
      <c r="BJ39" s="208">
        <v>0.12066</v>
      </c>
      <c r="BK39" s="208">
        <v>0.12066</v>
      </c>
      <c r="BL39" s="208">
        <v>0.12066</v>
      </c>
      <c r="BM39" s="208">
        <v>0.12066</v>
      </c>
      <c r="BN39" s="208">
        <v>0.12066</v>
      </c>
      <c r="BO39" s="208">
        <v>0.12066</v>
      </c>
      <c r="BP39" s="208">
        <v>0.12066</v>
      </c>
      <c r="BQ39" s="208">
        <v>0.12066</v>
      </c>
      <c r="BR39" s="208">
        <v>0.12066</v>
      </c>
      <c r="BS39" s="208">
        <v>0.12066</v>
      </c>
      <c r="BT39" s="208">
        <v>0.12066</v>
      </c>
      <c r="BU39" s="208">
        <v>0.12066</v>
      </c>
      <c r="BV39" s="208">
        <v>0.12066</v>
      </c>
      <c r="BW39" s="208">
        <v>0.12066</v>
      </c>
      <c r="BX39" s="208">
        <v>0.12066</v>
      </c>
      <c r="BY39" s="208">
        <v>0.12066</v>
      </c>
      <c r="BZ39" s="208">
        <v>0.12066</v>
      </c>
      <c r="CA39" s="208">
        <v>0.12066</v>
      </c>
      <c r="CB39" s="208">
        <v>0.12066</v>
      </c>
      <c r="CC39" s="208">
        <v>0.12066</v>
      </c>
      <c r="CD39" s="209">
        <v>0.12066</v>
      </c>
    </row>
    <row r="40" spans="1:82" x14ac:dyDescent="0.25">
      <c r="A40" s="30" t="s">
        <v>47</v>
      </c>
      <c r="B40" s="208">
        <v>0.17216000000000001</v>
      </c>
      <c r="C40" s="208">
        <v>0.17216000000000001</v>
      </c>
      <c r="D40" s="208">
        <v>0.17216000000000001</v>
      </c>
      <c r="E40" s="208">
        <v>0.17216000000000001</v>
      </c>
      <c r="F40" s="208">
        <v>0.17216000000000001</v>
      </c>
      <c r="G40" s="208">
        <v>0.17216000000000001</v>
      </c>
      <c r="H40" s="208">
        <v>0.17216000000000001</v>
      </c>
      <c r="I40" s="208">
        <v>0.17216000000000001</v>
      </c>
      <c r="J40" s="208">
        <v>0.17216000000000001</v>
      </c>
      <c r="K40" s="208">
        <v>0.17216000000000001</v>
      </c>
      <c r="L40" s="208">
        <v>0.17216000000000001</v>
      </c>
      <c r="M40" s="208">
        <v>0.17216000000000001</v>
      </c>
      <c r="N40" s="208">
        <v>0.17216000000000001</v>
      </c>
      <c r="O40" s="208">
        <v>0.17216000000000001</v>
      </c>
      <c r="P40" s="208">
        <v>0.17216000000000001</v>
      </c>
      <c r="Q40" s="208">
        <v>0.17216000000000001</v>
      </c>
      <c r="R40" s="208">
        <v>0.17216000000000001</v>
      </c>
      <c r="S40" s="208">
        <v>0.17216000000000001</v>
      </c>
      <c r="T40" s="208">
        <v>0.17216000000000001</v>
      </c>
      <c r="U40" s="208">
        <v>0.17216000000000001</v>
      </c>
      <c r="V40" s="208">
        <v>0.17216000000000001</v>
      </c>
      <c r="W40" s="208">
        <v>0.17216000000000001</v>
      </c>
      <c r="X40" s="208">
        <v>0.17216000000000001</v>
      </c>
      <c r="Y40" s="208">
        <v>0.17216000000000001</v>
      </c>
      <c r="Z40" s="208">
        <v>0.17216000000000001</v>
      </c>
      <c r="AA40" s="208">
        <v>0.17216000000000001</v>
      </c>
      <c r="AB40" s="208">
        <v>0.17216000000000001</v>
      </c>
      <c r="AC40" s="208">
        <v>0.17216000000000001</v>
      </c>
      <c r="AD40" s="208">
        <v>0.17216000000000001</v>
      </c>
      <c r="AE40" s="208">
        <v>0.17216000000000001</v>
      </c>
      <c r="AF40" s="208">
        <v>0.17216000000000001</v>
      </c>
      <c r="AG40" s="208">
        <v>0.17216000000000001</v>
      </c>
      <c r="AH40" s="208">
        <v>0.17216000000000001</v>
      </c>
      <c r="AI40" s="208">
        <v>0.17216000000000001</v>
      </c>
      <c r="AJ40" s="208">
        <v>0.17216000000000001</v>
      </c>
      <c r="AK40" s="208">
        <v>0.16209000000000001</v>
      </c>
      <c r="AL40" s="208">
        <v>0.15201000000000001</v>
      </c>
      <c r="AM40" s="208">
        <v>0.14194000000000001</v>
      </c>
      <c r="AN40" s="208">
        <v>0.13186</v>
      </c>
      <c r="AO40" s="208">
        <v>0.12179</v>
      </c>
      <c r="AP40" s="208">
        <v>0.11172</v>
      </c>
      <c r="AQ40" s="208">
        <v>0.11552999999999999</v>
      </c>
      <c r="AR40" s="208">
        <v>0.11934</v>
      </c>
      <c r="AS40" s="208">
        <v>0.12316000000000001</v>
      </c>
      <c r="AT40" s="208">
        <v>0.12697</v>
      </c>
      <c r="AU40" s="208">
        <v>0.13078999999999999</v>
      </c>
      <c r="AV40" s="208">
        <v>0.1346</v>
      </c>
      <c r="AW40" s="208">
        <v>0.12318999999999999</v>
      </c>
      <c r="AX40" s="208">
        <v>0.11179</v>
      </c>
      <c r="AY40" s="208">
        <v>0.10038</v>
      </c>
      <c r="AZ40" s="208">
        <v>8.8969999999999994E-2</v>
      </c>
      <c r="BA40" s="208">
        <v>8.8969999999999994E-2</v>
      </c>
      <c r="BB40" s="208">
        <v>8.8969999999999994E-2</v>
      </c>
      <c r="BC40" s="208">
        <v>8.8969999999999994E-2</v>
      </c>
      <c r="BD40" s="208">
        <v>8.8969999999999994E-2</v>
      </c>
      <c r="BE40" s="208">
        <v>8.8969999999999994E-2</v>
      </c>
      <c r="BF40" s="208">
        <v>8.8969999999999994E-2</v>
      </c>
      <c r="BG40" s="208">
        <v>8.8969999999999994E-2</v>
      </c>
      <c r="BH40" s="208">
        <v>8.8969999999999994E-2</v>
      </c>
      <c r="BI40" s="208">
        <v>8.8969999999999994E-2</v>
      </c>
      <c r="BJ40" s="208">
        <v>8.8969999999999994E-2</v>
      </c>
      <c r="BK40" s="208">
        <v>8.8969999999999994E-2</v>
      </c>
      <c r="BL40" s="208">
        <v>8.8969999999999994E-2</v>
      </c>
      <c r="BM40" s="208">
        <v>8.8969999999999994E-2</v>
      </c>
      <c r="BN40" s="208">
        <v>8.8969999999999994E-2</v>
      </c>
      <c r="BO40" s="208">
        <v>8.8969999999999994E-2</v>
      </c>
      <c r="BP40" s="208">
        <v>8.8969999999999994E-2</v>
      </c>
      <c r="BQ40" s="208">
        <v>8.8969999999999994E-2</v>
      </c>
      <c r="BR40" s="208">
        <v>8.8969999999999994E-2</v>
      </c>
      <c r="BS40" s="208">
        <v>8.8969999999999994E-2</v>
      </c>
      <c r="BT40" s="208">
        <v>8.8969999999999994E-2</v>
      </c>
      <c r="BU40" s="208">
        <v>8.8969999999999994E-2</v>
      </c>
      <c r="BV40" s="208">
        <v>8.8969999999999994E-2</v>
      </c>
      <c r="BW40" s="208">
        <v>8.8969999999999994E-2</v>
      </c>
      <c r="BX40" s="208">
        <v>8.8969999999999994E-2</v>
      </c>
      <c r="BY40" s="208">
        <v>8.8969999999999994E-2</v>
      </c>
      <c r="BZ40" s="208">
        <v>8.8969999999999994E-2</v>
      </c>
      <c r="CA40" s="208">
        <v>8.8969999999999994E-2</v>
      </c>
      <c r="CB40" s="208">
        <v>8.8969999999999994E-2</v>
      </c>
      <c r="CC40" s="208">
        <v>8.8969999999999994E-2</v>
      </c>
      <c r="CD40" s="209">
        <v>8.8969999999999994E-2</v>
      </c>
    </row>
    <row r="41" spans="1:82" x14ac:dyDescent="0.25">
      <c r="A41" s="30" t="s">
        <v>48</v>
      </c>
      <c r="B41" s="208">
        <v>0.13983999999999999</v>
      </c>
      <c r="C41" s="208">
        <v>0.13983999999999999</v>
      </c>
      <c r="D41" s="208">
        <v>0.13983999999999999</v>
      </c>
      <c r="E41" s="208">
        <v>0.13983999999999999</v>
      </c>
      <c r="F41" s="208">
        <v>0.13983999999999999</v>
      </c>
      <c r="G41" s="208">
        <v>0.13983999999999999</v>
      </c>
      <c r="H41" s="208">
        <v>0.13983999999999999</v>
      </c>
      <c r="I41" s="208">
        <v>0.13983999999999999</v>
      </c>
      <c r="J41" s="208">
        <v>0.13983999999999999</v>
      </c>
      <c r="K41" s="208">
        <v>0.13983999999999999</v>
      </c>
      <c r="L41" s="208">
        <v>0.13983999999999999</v>
      </c>
      <c r="M41" s="208">
        <v>0.13983999999999999</v>
      </c>
      <c r="N41" s="208">
        <v>0.13983999999999999</v>
      </c>
      <c r="O41" s="208">
        <v>0.13983999999999999</v>
      </c>
      <c r="P41" s="208">
        <v>0.13983999999999999</v>
      </c>
      <c r="Q41" s="208">
        <v>0.13983999999999999</v>
      </c>
      <c r="R41" s="208">
        <v>0.13983999999999999</v>
      </c>
      <c r="S41" s="208">
        <v>0.13983999999999999</v>
      </c>
      <c r="T41" s="208">
        <v>0.13983999999999999</v>
      </c>
      <c r="U41" s="208">
        <v>0.13983999999999999</v>
      </c>
      <c r="V41" s="208">
        <v>0.13983999999999999</v>
      </c>
      <c r="W41" s="208">
        <v>0.13983999999999999</v>
      </c>
      <c r="X41" s="208">
        <v>0.13983999999999999</v>
      </c>
      <c r="Y41" s="208">
        <v>0.13983999999999999</v>
      </c>
      <c r="Z41" s="208">
        <v>0.13983999999999999</v>
      </c>
      <c r="AA41" s="208">
        <v>0.13983999999999999</v>
      </c>
      <c r="AB41" s="208">
        <v>0.13983999999999999</v>
      </c>
      <c r="AC41" s="208">
        <v>0.13983999999999999</v>
      </c>
      <c r="AD41" s="208">
        <v>0.13983999999999999</v>
      </c>
      <c r="AE41" s="208">
        <v>0.13983999999999999</v>
      </c>
      <c r="AF41" s="208">
        <v>0.13983999999999999</v>
      </c>
      <c r="AG41" s="208">
        <v>0.13983999999999999</v>
      </c>
      <c r="AH41" s="208">
        <v>0.13983999999999999</v>
      </c>
      <c r="AI41" s="208">
        <v>0.13983999999999999</v>
      </c>
      <c r="AJ41" s="208">
        <v>0.13983999999999999</v>
      </c>
      <c r="AK41" s="208">
        <v>0.13092000000000001</v>
      </c>
      <c r="AL41" s="208">
        <v>0.122</v>
      </c>
      <c r="AM41" s="208">
        <v>0.11308</v>
      </c>
      <c r="AN41" s="208">
        <v>0.10416</v>
      </c>
      <c r="AO41" s="208">
        <v>9.5240000000000005E-2</v>
      </c>
      <c r="AP41" s="208">
        <v>8.6319999999999994E-2</v>
      </c>
      <c r="AQ41" s="208">
        <v>8.8840000000000002E-2</v>
      </c>
      <c r="AR41" s="208">
        <v>9.1359999999999997E-2</v>
      </c>
      <c r="AS41" s="208">
        <v>9.3880000000000005E-2</v>
      </c>
      <c r="AT41" s="208">
        <v>9.6409999999999996E-2</v>
      </c>
      <c r="AU41" s="208">
        <v>9.8930000000000004E-2</v>
      </c>
      <c r="AV41" s="208">
        <v>0.10145</v>
      </c>
      <c r="AW41" s="208">
        <v>9.264E-2</v>
      </c>
      <c r="AX41" s="208">
        <v>8.3839999999999998E-2</v>
      </c>
      <c r="AY41" s="208">
        <v>7.5029999999999999E-2</v>
      </c>
      <c r="AZ41" s="208">
        <v>6.6220000000000001E-2</v>
      </c>
      <c r="BA41" s="208">
        <v>6.6220000000000001E-2</v>
      </c>
      <c r="BB41" s="208">
        <v>6.6220000000000001E-2</v>
      </c>
      <c r="BC41" s="208">
        <v>6.6220000000000001E-2</v>
      </c>
      <c r="BD41" s="208">
        <v>6.6220000000000001E-2</v>
      </c>
      <c r="BE41" s="208">
        <v>6.6220000000000001E-2</v>
      </c>
      <c r="BF41" s="208">
        <v>6.6220000000000001E-2</v>
      </c>
      <c r="BG41" s="208">
        <v>6.6220000000000001E-2</v>
      </c>
      <c r="BH41" s="208">
        <v>6.6220000000000001E-2</v>
      </c>
      <c r="BI41" s="208">
        <v>6.6220000000000001E-2</v>
      </c>
      <c r="BJ41" s="208">
        <v>6.6220000000000001E-2</v>
      </c>
      <c r="BK41" s="208">
        <v>6.6220000000000001E-2</v>
      </c>
      <c r="BL41" s="208">
        <v>6.6220000000000001E-2</v>
      </c>
      <c r="BM41" s="208">
        <v>6.6220000000000001E-2</v>
      </c>
      <c r="BN41" s="208">
        <v>6.6220000000000001E-2</v>
      </c>
      <c r="BO41" s="208">
        <v>6.6220000000000001E-2</v>
      </c>
      <c r="BP41" s="208">
        <v>6.6220000000000001E-2</v>
      </c>
      <c r="BQ41" s="208">
        <v>6.6220000000000001E-2</v>
      </c>
      <c r="BR41" s="208">
        <v>6.6220000000000001E-2</v>
      </c>
      <c r="BS41" s="208">
        <v>6.6220000000000001E-2</v>
      </c>
      <c r="BT41" s="208">
        <v>6.6220000000000001E-2</v>
      </c>
      <c r="BU41" s="208">
        <v>6.6220000000000001E-2</v>
      </c>
      <c r="BV41" s="208">
        <v>6.6220000000000001E-2</v>
      </c>
      <c r="BW41" s="208">
        <v>6.6220000000000001E-2</v>
      </c>
      <c r="BX41" s="208">
        <v>6.6220000000000001E-2</v>
      </c>
      <c r="BY41" s="208">
        <v>6.6220000000000001E-2</v>
      </c>
      <c r="BZ41" s="208">
        <v>6.6220000000000001E-2</v>
      </c>
      <c r="CA41" s="208">
        <v>6.6220000000000001E-2</v>
      </c>
      <c r="CB41" s="208">
        <v>6.6220000000000001E-2</v>
      </c>
      <c r="CC41" s="208">
        <v>6.6220000000000001E-2</v>
      </c>
      <c r="CD41" s="209">
        <v>6.6220000000000001E-2</v>
      </c>
    </row>
    <row r="42" spans="1:82" x14ac:dyDescent="0.25">
      <c r="A42" s="30" t="s">
        <v>49</v>
      </c>
      <c r="B42" s="208">
        <v>0.1143</v>
      </c>
      <c r="C42" s="208">
        <v>0.1143</v>
      </c>
      <c r="D42" s="208">
        <v>0.1143</v>
      </c>
      <c r="E42" s="208">
        <v>0.1143</v>
      </c>
      <c r="F42" s="208">
        <v>0.1143</v>
      </c>
      <c r="G42" s="208">
        <v>0.1143</v>
      </c>
      <c r="H42" s="208">
        <v>0.1143</v>
      </c>
      <c r="I42" s="208">
        <v>0.1143</v>
      </c>
      <c r="J42" s="208">
        <v>0.1143</v>
      </c>
      <c r="K42" s="208">
        <v>0.1143</v>
      </c>
      <c r="L42" s="208">
        <v>0.1143</v>
      </c>
      <c r="M42" s="208">
        <v>0.1143</v>
      </c>
      <c r="N42" s="208">
        <v>0.1143</v>
      </c>
      <c r="O42" s="208">
        <v>0.1143</v>
      </c>
      <c r="P42" s="208">
        <v>0.1143</v>
      </c>
      <c r="Q42" s="208">
        <v>0.1143</v>
      </c>
      <c r="R42" s="208">
        <v>0.1143</v>
      </c>
      <c r="S42" s="208">
        <v>0.1143</v>
      </c>
      <c r="T42" s="208">
        <v>0.1143</v>
      </c>
      <c r="U42" s="208">
        <v>0.1143</v>
      </c>
      <c r="V42" s="208">
        <v>0.1143</v>
      </c>
      <c r="W42" s="208">
        <v>0.1143</v>
      </c>
      <c r="X42" s="208">
        <v>0.1143</v>
      </c>
      <c r="Y42" s="208">
        <v>0.1143</v>
      </c>
      <c r="Z42" s="208">
        <v>0.1143</v>
      </c>
      <c r="AA42" s="208">
        <v>0.1143</v>
      </c>
      <c r="AB42" s="208">
        <v>0.1143</v>
      </c>
      <c r="AC42" s="208">
        <v>0.1143</v>
      </c>
      <c r="AD42" s="208">
        <v>0.1143</v>
      </c>
      <c r="AE42" s="208">
        <v>0.1143</v>
      </c>
      <c r="AF42" s="208">
        <v>0.1143</v>
      </c>
      <c r="AG42" s="208">
        <v>0.1143</v>
      </c>
      <c r="AH42" s="208">
        <v>0.1143</v>
      </c>
      <c r="AI42" s="208">
        <v>0.1143</v>
      </c>
      <c r="AJ42" s="208">
        <v>0.1143</v>
      </c>
      <c r="AK42" s="208">
        <v>0.10646</v>
      </c>
      <c r="AL42" s="208">
        <v>9.8610000000000003E-2</v>
      </c>
      <c r="AM42" s="208">
        <v>9.0770000000000003E-2</v>
      </c>
      <c r="AN42" s="208">
        <v>8.2919999999999994E-2</v>
      </c>
      <c r="AO42" s="208">
        <v>7.5079999999999994E-2</v>
      </c>
      <c r="AP42" s="208">
        <v>6.7229999999999998E-2</v>
      </c>
      <c r="AQ42" s="208">
        <v>6.8860000000000005E-2</v>
      </c>
      <c r="AR42" s="208">
        <v>7.0480000000000001E-2</v>
      </c>
      <c r="AS42" s="208">
        <v>7.2099999999999997E-2</v>
      </c>
      <c r="AT42" s="208">
        <v>7.3719999999999994E-2</v>
      </c>
      <c r="AU42" s="208">
        <v>7.5340000000000004E-2</v>
      </c>
      <c r="AV42" s="208">
        <v>7.6960000000000001E-2</v>
      </c>
      <c r="AW42" s="208">
        <v>7.016E-2</v>
      </c>
      <c r="AX42" s="208">
        <v>6.3350000000000004E-2</v>
      </c>
      <c r="AY42" s="208">
        <v>5.654E-2</v>
      </c>
      <c r="AZ42" s="208">
        <v>4.9739999999999999E-2</v>
      </c>
      <c r="BA42" s="208">
        <v>4.9739999999999999E-2</v>
      </c>
      <c r="BB42" s="208">
        <v>4.9739999999999999E-2</v>
      </c>
      <c r="BC42" s="208">
        <v>4.9739999999999999E-2</v>
      </c>
      <c r="BD42" s="208">
        <v>4.9739999999999999E-2</v>
      </c>
      <c r="BE42" s="208">
        <v>4.9739999999999999E-2</v>
      </c>
      <c r="BF42" s="208">
        <v>4.9739999999999999E-2</v>
      </c>
      <c r="BG42" s="208">
        <v>4.9739999999999999E-2</v>
      </c>
      <c r="BH42" s="208">
        <v>4.9739999999999999E-2</v>
      </c>
      <c r="BI42" s="208">
        <v>4.9739999999999999E-2</v>
      </c>
      <c r="BJ42" s="208">
        <v>4.9739999999999999E-2</v>
      </c>
      <c r="BK42" s="208">
        <v>4.9739999999999999E-2</v>
      </c>
      <c r="BL42" s="208">
        <v>4.9739999999999999E-2</v>
      </c>
      <c r="BM42" s="208">
        <v>4.9739999999999999E-2</v>
      </c>
      <c r="BN42" s="208">
        <v>4.9739999999999999E-2</v>
      </c>
      <c r="BO42" s="208">
        <v>4.9739999999999999E-2</v>
      </c>
      <c r="BP42" s="208">
        <v>4.9739999999999999E-2</v>
      </c>
      <c r="BQ42" s="208">
        <v>4.9739999999999999E-2</v>
      </c>
      <c r="BR42" s="208">
        <v>4.9739999999999999E-2</v>
      </c>
      <c r="BS42" s="208">
        <v>4.9739999999999999E-2</v>
      </c>
      <c r="BT42" s="208">
        <v>4.9739999999999999E-2</v>
      </c>
      <c r="BU42" s="208">
        <v>4.9739999999999999E-2</v>
      </c>
      <c r="BV42" s="208">
        <v>4.9739999999999999E-2</v>
      </c>
      <c r="BW42" s="208">
        <v>4.9739999999999999E-2</v>
      </c>
      <c r="BX42" s="208">
        <v>4.9739999999999999E-2</v>
      </c>
      <c r="BY42" s="208">
        <v>4.9739999999999999E-2</v>
      </c>
      <c r="BZ42" s="208">
        <v>4.9739999999999999E-2</v>
      </c>
      <c r="CA42" s="208">
        <v>4.9739999999999999E-2</v>
      </c>
      <c r="CB42" s="208">
        <v>4.9739999999999999E-2</v>
      </c>
      <c r="CC42" s="208">
        <v>4.9739999999999999E-2</v>
      </c>
      <c r="CD42" s="209">
        <v>4.9739999999999999E-2</v>
      </c>
    </row>
    <row r="43" spans="1:82" x14ac:dyDescent="0.25">
      <c r="A43" s="30" t="s">
        <v>50</v>
      </c>
      <c r="B43" s="208">
        <v>0</v>
      </c>
      <c r="C43" s="208">
        <v>0</v>
      </c>
      <c r="D43" s="208">
        <v>0</v>
      </c>
      <c r="E43" s="208">
        <v>0</v>
      </c>
      <c r="F43" s="208">
        <v>0</v>
      </c>
      <c r="G43" s="208">
        <v>0</v>
      </c>
      <c r="H43" s="208">
        <v>0</v>
      </c>
      <c r="I43" s="208">
        <v>0</v>
      </c>
      <c r="J43" s="208">
        <v>0</v>
      </c>
      <c r="K43" s="208">
        <v>0</v>
      </c>
      <c r="L43" s="208">
        <v>0</v>
      </c>
      <c r="M43" s="208">
        <v>0</v>
      </c>
      <c r="N43" s="208">
        <v>0</v>
      </c>
      <c r="O43" s="208">
        <v>0</v>
      </c>
      <c r="P43" s="208">
        <v>0</v>
      </c>
      <c r="Q43" s="208">
        <v>0</v>
      </c>
      <c r="R43" s="208">
        <v>0</v>
      </c>
      <c r="S43" s="208">
        <v>0</v>
      </c>
      <c r="T43" s="208">
        <v>0</v>
      </c>
      <c r="U43" s="208">
        <v>0</v>
      </c>
      <c r="V43" s="208">
        <v>0</v>
      </c>
      <c r="W43" s="208">
        <v>0</v>
      </c>
      <c r="X43" s="208">
        <v>0</v>
      </c>
      <c r="Y43" s="208">
        <v>0</v>
      </c>
      <c r="Z43" s="208">
        <v>0</v>
      </c>
      <c r="AA43" s="208">
        <v>0</v>
      </c>
      <c r="AB43" s="208">
        <v>0</v>
      </c>
      <c r="AC43" s="208">
        <v>0</v>
      </c>
      <c r="AD43" s="208">
        <v>0</v>
      </c>
      <c r="AE43" s="208">
        <v>0</v>
      </c>
      <c r="AF43" s="208">
        <v>0</v>
      </c>
      <c r="AG43" s="208">
        <v>0</v>
      </c>
      <c r="AH43" s="208">
        <v>0</v>
      </c>
      <c r="AI43" s="208">
        <v>0</v>
      </c>
      <c r="AJ43" s="208">
        <v>0</v>
      </c>
      <c r="AK43" s="208">
        <v>0</v>
      </c>
      <c r="AL43" s="208">
        <v>0</v>
      </c>
      <c r="AM43" s="208">
        <v>0</v>
      </c>
      <c r="AN43" s="208">
        <v>0</v>
      </c>
      <c r="AO43" s="208">
        <v>0</v>
      </c>
      <c r="AP43" s="208">
        <v>0</v>
      </c>
      <c r="AQ43" s="208">
        <v>0</v>
      </c>
      <c r="AR43" s="208">
        <v>0</v>
      </c>
      <c r="AS43" s="208">
        <v>0</v>
      </c>
      <c r="AT43" s="208">
        <v>0</v>
      </c>
      <c r="AU43" s="208">
        <v>0</v>
      </c>
      <c r="AV43" s="208">
        <v>0</v>
      </c>
      <c r="AW43" s="208">
        <v>0</v>
      </c>
      <c r="AX43" s="208">
        <v>0</v>
      </c>
      <c r="AY43" s="208">
        <v>0</v>
      </c>
      <c r="AZ43" s="208">
        <v>0</v>
      </c>
      <c r="BA43" s="208">
        <v>0</v>
      </c>
      <c r="BB43" s="208">
        <v>0</v>
      </c>
      <c r="BC43" s="208">
        <v>0</v>
      </c>
      <c r="BD43" s="208">
        <v>0</v>
      </c>
      <c r="BE43" s="208">
        <v>0</v>
      </c>
      <c r="BF43" s="208">
        <v>0</v>
      </c>
      <c r="BG43" s="208">
        <v>0</v>
      </c>
      <c r="BH43" s="208">
        <v>0</v>
      </c>
      <c r="BI43" s="208">
        <v>0</v>
      </c>
      <c r="BJ43" s="208">
        <v>0</v>
      </c>
      <c r="BK43" s="208">
        <v>0</v>
      </c>
      <c r="BL43" s="208">
        <v>0</v>
      </c>
      <c r="BM43" s="208">
        <v>0</v>
      </c>
      <c r="BN43" s="208">
        <v>0</v>
      </c>
      <c r="BO43" s="208">
        <v>0</v>
      </c>
      <c r="BP43" s="208">
        <v>0</v>
      </c>
      <c r="BQ43" s="208">
        <v>0</v>
      </c>
      <c r="BR43" s="208">
        <v>0</v>
      </c>
      <c r="BS43" s="208">
        <v>0</v>
      </c>
      <c r="BT43" s="208">
        <v>0</v>
      </c>
      <c r="BU43" s="208">
        <v>0</v>
      </c>
      <c r="BV43" s="208">
        <v>0</v>
      </c>
      <c r="BW43" s="208">
        <v>0</v>
      </c>
      <c r="BX43" s="208">
        <v>0</v>
      </c>
      <c r="BY43" s="208">
        <v>0</v>
      </c>
      <c r="BZ43" s="208">
        <v>0</v>
      </c>
      <c r="CA43" s="208">
        <v>0</v>
      </c>
      <c r="CB43" s="208">
        <v>0</v>
      </c>
      <c r="CC43" s="208">
        <v>0</v>
      </c>
      <c r="CD43" s="209">
        <v>0</v>
      </c>
    </row>
    <row r="44" spans="1:82" x14ac:dyDescent="0.25">
      <c r="A44" s="199"/>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0"/>
    </row>
    <row r="45" spans="1:82" x14ac:dyDescent="0.25">
      <c r="A45" s="210"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1"/>
    </row>
    <row r="46" spans="1:82" x14ac:dyDescent="0.25">
      <c r="A46" s="207" t="s">
        <v>238</v>
      </c>
      <c r="B46" s="151">
        <v>1970</v>
      </c>
      <c r="C46" s="151">
        <v>1971</v>
      </c>
      <c r="D46" s="151">
        <v>1972</v>
      </c>
      <c r="E46" s="151">
        <v>1973</v>
      </c>
      <c r="F46" s="151">
        <v>1974</v>
      </c>
      <c r="G46" s="151">
        <v>1975</v>
      </c>
      <c r="H46" s="151">
        <v>1976</v>
      </c>
      <c r="I46" s="151">
        <v>1977</v>
      </c>
      <c r="J46" s="151">
        <v>1978</v>
      </c>
      <c r="K46" s="151">
        <v>1979</v>
      </c>
      <c r="L46" s="151">
        <v>1980</v>
      </c>
      <c r="M46" s="151">
        <v>1981</v>
      </c>
      <c r="N46" s="151">
        <v>1982</v>
      </c>
      <c r="O46" s="151">
        <v>1983</v>
      </c>
      <c r="P46" s="151">
        <v>1984</v>
      </c>
      <c r="Q46" s="151">
        <v>1985</v>
      </c>
      <c r="R46" s="151">
        <v>1986</v>
      </c>
      <c r="S46" s="151">
        <v>1987</v>
      </c>
      <c r="T46" s="151">
        <v>1988</v>
      </c>
      <c r="U46" s="151">
        <v>1989</v>
      </c>
      <c r="V46" s="151">
        <v>1990</v>
      </c>
      <c r="W46" s="151">
        <v>1991</v>
      </c>
      <c r="X46" s="151">
        <v>1992</v>
      </c>
      <c r="Y46" s="151">
        <v>1993</v>
      </c>
      <c r="Z46" s="151">
        <v>1994</v>
      </c>
      <c r="AA46" s="151">
        <v>1995</v>
      </c>
      <c r="AB46" s="151">
        <v>1996</v>
      </c>
      <c r="AC46" s="151">
        <v>1997</v>
      </c>
      <c r="AD46" s="151">
        <v>1998</v>
      </c>
      <c r="AE46" s="151">
        <v>1999</v>
      </c>
      <c r="AF46" s="151">
        <v>2000</v>
      </c>
      <c r="AG46" s="151">
        <v>2001</v>
      </c>
      <c r="AH46" s="151">
        <v>2002</v>
      </c>
      <c r="AI46" s="151">
        <v>2003</v>
      </c>
      <c r="AJ46" s="151">
        <v>2004</v>
      </c>
      <c r="AK46" s="151">
        <v>2005</v>
      </c>
      <c r="AL46" s="151">
        <v>2006</v>
      </c>
      <c r="AM46" s="151">
        <v>2007</v>
      </c>
      <c r="AN46" s="151">
        <v>2008</v>
      </c>
      <c r="AO46" s="151">
        <v>2009</v>
      </c>
      <c r="AP46" s="151">
        <v>2010</v>
      </c>
      <c r="AQ46" s="151">
        <v>2011</v>
      </c>
      <c r="AR46" s="151">
        <v>2012</v>
      </c>
      <c r="AS46" s="151">
        <v>2013</v>
      </c>
      <c r="AT46" s="151">
        <v>2014</v>
      </c>
      <c r="AU46" s="151">
        <v>2015</v>
      </c>
      <c r="AV46" s="151">
        <v>2016</v>
      </c>
      <c r="AW46" s="151">
        <v>2017</v>
      </c>
      <c r="AX46" s="151">
        <v>2018</v>
      </c>
      <c r="AY46" s="151">
        <v>2019</v>
      </c>
      <c r="AZ46" s="151">
        <v>2020</v>
      </c>
      <c r="BA46" s="151">
        <v>2021</v>
      </c>
      <c r="BB46" s="151">
        <v>2022</v>
      </c>
      <c r="BC46" s="151">
        <v>2023</v>
      </c>
      <c r="BD46" s="151">
        <v>2024</v>
      </c>
      <c r="BE46" s="151">
        <v>2025</v>
      </c>
      <c r="BF46" s="151">
        <v>2026</v>
      </c>
      <c r="BG46" s="151">
        <v>2027</v>
      </c>
      <c r="BH46" s="151">
        <v>2028</v>
      </c>
      <c r="BI46" s="151">
        <v>2029</v>
      </c>
      <c r="BJ46" s="151">
        <v>2030</v>
      </c>
      <c r="BK46" s="151">
        <v>2031</v>
      </c>
      <c r="BL46" s="151">
        <v>2032</v>
      </c>
      <c r="BM46" s="151">
        <v>2033</v>
      </c>
      <c r="BN46" s="151">
        <v>2034</v>
      </c>
      <c r="BO46" s="151">
        <v>2035</v>
      </c>
      <c r="BP46" s="151">
        <v>2036</v>
      </c>
      <c r="BQ46" s="151">
        <v>2037</v>
      </c>
      <c r="BR46" s="151">
        <v>2038</v>
      </c>
      <c r="BS46" s="151">
        <v>2039</v>
      </c>
      <c r="BT46" s="151">
        <v>2040</v>
      </c>
      <c r="BU46" s="151">
        <v>2041</v>
      </c>
      <c r="BV46" s="151">
        <v>2042</v>
      </c>
      <c r="BW46" s="151">
        <v>2043</v>
      </c>
      <c r="BX46" s="151">
        <v>2044</v>
      </c>
      <c r="BY46" s="151">
        <v>2045</v>
      </c>
      <c r="BZ46" s="151">
        <v>2046</v>
      </c>
      <c r="CA46" s="151">
        <v>2047</v>
      </c>
      <c r="CB46" s="151">
        <v>2048</v>
      </c>
      <c r="CC46" s="151">
        <v>2049</v>
      </c>
      <c r="CD46" s="212">
        <v>2050</v>
      </c>
    </row>
    <row r="47" spans="1:82" x14ac:dyDescent="0.25">
      <c r="A47" s="213" t="s">
        <v>76</v>
      </c>
      <c r="B47" s="214">
        <v>1</v>
      </c>
      <c r="C47" s="215">
        <v>1</v>
      </c>
      <c r="D47" s="215">
        <v>1</v>
      </c>
      <c r="E47" s="215">
        <v>1</v>
      </c>
      <c r="F47" s="215">
        <v>1</v>
      </c>
      <c r="G47" s="215">
        <v>1</v>
      </c>
      <c r="H47" s="215">
        <v>1</v>
      </c>
      <c r="I47" s="215">
        <v>1</v>
      </c>
      <c r="J47" s="215">
        <v>1</v>
      </c>
      <c r="K47" s="215">
        <v>1</v>
      </c>
      <c r="L47" s="215">
        <v>1</v>
      </c>
      <c r="M47" s="215">
        <v>1</v>
      </c>
      <c r="N47" s="215">
        <v>1</v>
      </c>
      <c r="O47" s="215">
        <v>1</v>
      </c>
      <c r="P47" s="215">
        <v>1</v>
      </c>
      <c r="Q47" s="215">
        <v>1</v>
      </c>
      <c r="R47" s="215">
        <v>1</v>
      </c>
      <c r="S47" s="215">
        <v>1</v>
      </c>
      <c r="T47" s="215">
        <v>1</v>
      </c>
      <c r="U47" s="215">
        <v>1</v>
      </c>
      <c r="V47" s="215">
        <v>1</v>
      </c>
      <c r="W47" s="215">
        <v>1</v>
      </c>
      <c r="X47" s="215">
        <v>1</v>
      </c>
      <c r="Y47" s="215">
        <v>1</v>
      </c>
      <c r="Z47" s="215">
        <v>1</v>
      </c>
      <c r="AA47" s="215">
        <v>1</v>
      </c>
      <c r="AB47" s="215">
        <v>1</v>
      </c>
      <c r="AC47" s="215">
        <v>1</v>
      </c>
      <c r="AD47" s="215">
        <v>1</v>
      </c>
      <c r="AE47" s="215">
        <v>1</v>
      </c>
      <c r="AF47" s="215">
        <v>1</v>
      </c>
      <c r="AG47" s="215">
        <v>1</v>
      </c>
      <c r="AH47" s="215">
        <v>1</v>
      </c>
      <c r="AI47" s="215">
        <v>1</v>
      </c>
      <c r="AJ47" s="215">
        <v>1</v>
      </c>
      <c r="AK47" s="215">
        <v>1</v>
      </c>
      <c r="AL47" s="215">
        <v>1</v>
      </c>
      <c r="AM47" s="215">
        <v>1</v>
      </c>
      <c r="AN47" s="215">
        <v>1</v>
      </c>
      <c r="AO47" s="215">
        <v>1</v>
      </c>
      <c r="AP47" s="215">
        <v>1</v>
      </c>
      <c r="AQ47" s="215">
        <v>1</v>
      </c>
      <c r="AR47" s="215">
        <v>1</v>
      </c>
      <c r="AS47" s="215">
        <v>1</v>
      </c>
      <c r="AT47" s="215">
        <v>1</v>
      </c>
      <c r="AU47" s="215">
        <v>1</v>
      </c>
      <c r="AV47" s="215">
        <v>1</v>
      </c>
      <c r="AW47" s="215">
        <v>1</v>
      </c>
      <c r="AX47" s="215">
        <v>1</v>
      </c>
      <c r="AY47" s="215">
        <v>1</v>
      </c>
      <c r="AZ47" s="215">
        <v>1</v>
      </c>
      <c r="BA47" s="215">
        <v>1</v>
      </c>
      <c r="BB47" s="215">
        <v>1</v>
      </c>
      <c r="BC47" s="215">
        <v>1</v>
      </c>
      <c r="BD47" s="215">
        <v>1</v>
      </c>
      <c r="BE47" s="215">
        <v>1</v>
      </c>
      <c r="BF47" s="215">
        <v>1</v>
      </c>
      <c r="BG47" s="215">
        <v>1</v>
      </c>
      <c r="BH47" s="215">
        <v>1</v>
      </c>
      <c r="BI47" s="215">
        <v>1</v>
      </c>
      <c r="BJ47" s="215">
        <v>1</v>
      </c>
      <c r="BK47" s="215">
        <v>1</v>
      </c>
      <c r="BL47" s="215">
        <v>1</v>
      </c>
      <c r="BM47" s="215">
        <v>1</v>
      </c>
      <c r="BN47" s="215">
        <v>1</v>
      </c>
      <c r="BO47" s="215">
        <v>1</v>
      </c>
      <c r="BP47" s="215">
        <v>1</v>
      </c>
      <c r="BQ47" s="215">
        <v>1</v>
      </c>
      <c r="BR47" s="215">
        <v>1</v>
      </c>
      <c r="BS47" s="215">
        <v>1</v>
      </c>
      <c r="BT47" s="215">
        <v>1</v>
      </c>
      <c r="BU47" s="215">
        <v>1</v>
      </c>
      <c r="BV47" s="215">
        <v>1</v>
      </c>
      <c r="BW47" s="215">
        <v>1</v>
      </c>
      <c r="BX47" s="215">
        <v>1</v>
      </c>
      <c r="BY47" s="215">
        <v>1</v>
      </c>
      <c r="BZ47" s="215">
        <v>1</v>
      </c>
      <c r="CA47" s="215">
        <v>1</v>
      </c>
      <c r="CB47" s="215">
        <v>1</v>
      </c>
      <c r="CC47" s="215">
        <v>1</v>
      </c>
      <c r="CD47" s="216">
        <v>1</v>
      </c>
    </row>
    <row r="48" spans="1:82" x14ac:dyDescent="0.25">
      <c r="A48" s="213" t="s">
        <v>77</v>
      </c>
      <c r="B48" s="217">
        <v>1</v>
      </c>
      <c r="C48" s="149">
        <v>1</v>
      </c>
      <c r="D48" s="149">
        <v>1</v>
      </c>
      <c r="E48" s="149">
        <v>1</v>
      </c>
      <c r="F48" s="149">
        <v>1</v>
      </c>
      <c r="G48" s="149">
        <v>1</v>
      </c>
      <c r="H48" s="149">
        <v>1</v>
      </c>
      <c r="I48" s="149">
        <v>1</v>
      </c>
      <c r="J48" s="149">
        <v>1</v>
      </c>
      <c r="K48" s="149">
        <v>1</v>
      </c>
      <c r="L48" s="149">
        <v>1</v>
      </c>
      <c r="M48" s="149">
        <v>1</v>
      </c>
      <c r="N48" s="149">
        <v>1</v>
      </c>
      <c r="O48" s="149">
        <v>1</v>
      </c>
      <c r="P48" s="149">
        <v>1</v>
      </c>
      <c r="Q48" s="149">
        <v>1</v>
      </c>
      <c r="R48" s="149">
        <v>1</v>
      </c>
      <c r="S48" s="149">
        <v>1</v>
      </c>
      <c r="T48" s="149">
        <v>1</v>
      </c>
      <c r="U48" s="149">
        <v>1</v>
      </c>
      <c r="V48" s="149">
        <v>1</v>
      </c>
      <c r="W48" s="149">
        <v>1</v>
      </c>
      <c r="X48" s="149">
        <v>1</v>
      </c>
      <c r="Y48" s="149">
        <v>1</v>
      </c>
      <c r="Z48" s="149">
        <v>1</v>
      </c>
      <c r="AA48" s="149">
        <v>1</v>
      </c>
      <c r="AB48" s="149">
        <v>1</v>
      </c>
      <c r="AC48" s="149">
        <v>1</v>
      </c>
      <c r="AD48" s="149">
        <v>1</v>
      </c>
      <c r="AE48" s="149">
        <v>1</v>
      </c>
      <c r="AF48" s="149">
        <v>1</v>
      </c>
      <c r="AG48" s="149">
        <v>1</v>
      </c>
      <c r="AH48" s="149">
        <v>1</v>
      </c>
      <c r="AI48" s="149">
        <v>1</v>
      </c>
      <c r="AJ48" s="149">
        <v>1</v>
      </c>
      <c r="AK48" s="149">
        <v>1</v>
      </c>
      <c r="AL48" s="149">
        <v>1</v>
      </c>
      <c r="AM48" s="149">
        <v>1</v>
      </c>
      <c r="AN48" s="149">
        <v>1</v>
      </c>
      <c r="AO48" s="149">
        <v>1</v>
      </c>
      <c r="AP48" s="149">
        <v>1</v>
      </c>
      <c r="AQ48" s="149">
        <v>1</v>
      </c>
      <c r="AR48" s="149">
        <v>1</v>
      </c>
      <c r="AS48" s="149">
        <v>1</v>
      </c>
      <c r="AT48" s="149">
        <v>1</v>
      </c>
      <c r="AU48" s="149">
        <v>1</v>
      </c>
      <c r="AV48" s="149">
        <v>1</v>
      </c>
      <c r="AW48" s="149">
        <v>1</v>
      </c>
      <c r="AX48" s="149">
        <v>1</v>
      </c>
      <c r="AY48" s="149">
        <v>1</v>
      </c>
      <c r="AZ48" s="149">
        <v>1</v>
      </c>
      <c r="BA48" s="149">
        <v>1</v>
      </c>
      <c r="BB48" s="149">
        <v>1</v>
      </c>
      <c r="BC48" s="149">
        <v>1</v>
      </c>
      <c r="BD48" s="149">
        <v>1</v>
      </c>
      <c r="BE48" s="149">
        <v>1</v>
      </c>
      <c r="BF48" s="149">
        <v>1</v>
      </c>
      <c r="BG48" s="149">
        <v>1</v>
      </c>
      <c r="BH48" s="149">
        <v>1</v>
      </c>
      <c r="BI48" s="149">
        <v>1</v>
      </c>
      <c r="BJ48" s="149">
        <v>1</v>
      </c>
      <c r="BK48" s="149">
        <v>1</v>
      </c>
      <c r="BL48" s="149">
        <v>1</v>
      </c>
      <c r="BM48" s="149">
        <v>1</v>
      </c>
      <c r="BN48" s="149">
        <v>1</v>
      </c>
      <c r="BO48" s="149">
        <v>1</v>
      </c>
      <c r="BP48" s="149">
        <v>1</v>
      </c>
      <c r="BQ48" s="149">
        <v>1</v>
      </c>
      <c r="BR48" s="149">
        <v>1</v>
      </c>
      <c r="BS48" s="149">
        <v>1</v>
      </c>
      <c r="BT48" s="149">
        <v>1</v>
      </c>
      <c r="BU48" s="149">
        <v>1</v>
      </c>
      <c r="BV48" s="149">
        <v>1</v>
      </c>
      <c r="BW48" s="149">
        <v>1</v>
      </c>
      <c r="BX48" s="149">
        <v>1</v>
      </c>
      <c r="BY48" s="149">
        <v>1</v>
      </c>
      <c r="BZ48" s="149">
        <v>1</v>
      </c>
      <c r="CA48" s="149">
        <v>1</v>
      </c>
      <c r="CB48" s="149">
        <v>1</v>
      </c>
      <c r="CC48" s="149">
        <v>1</v>
      </c>
      <c r="CD48" s="218">
        <v>1</v>
      </c>
    </row>
    <row r="49" spans="1:82" x14ac:dyDescent="0.25">
      <c r="A49" s="213" t="s">
        <v>79</v>
      </c>
      <c r="B49" s="217">
        <v>1</v>
      </c>
      <c r="C49" s="149">
        <v>1</v>
      </c>
      <c r="D49" s="149">
        <v>1</v>
      </c>
      <c r="E49" s="149">
        <v>1</v>
      </c>
      <c r="F49" s="149">
        <v>1</v>
      </c>
      <c r="G49" s="149">
        <v>1</v>
      </c>
      <c r="H49" s="149">
        <v>1</v>
      </c>
      <c r="I49" s="149">
        <v>1</v>
      </c>
      <c r="J49" s="149">
        <v>1</v>
      </c>
      <c r="K49" s="149">
        <v>1</v>
      </c>
      <c r="L49" s="149">
        <v>1</v>
      </c>
      <c r="M49" s="149">
        <v>1</v>
      </c>
      <c r="N49" s="149">
        <v>1</v>
      </c>
      <c r="O49" s="149">
        <v>1</v>
      </c>
      <c r="P49" s="149">
        <v>1</v>
      </c>
      <c r="Q49" s="149">
        <v>1</v>
      </c>
      <c r="R49" s="149">
        <v>1</v>
      </c>
      <c r="S49" s="149">
        <v>1</v>
      </c>
      <c r="T49" s="149">
        <v>1</v>
      </c>
      <c r="U49" s="149">
        <v>1</v>
      </c>
      <c r="V49" s="149">
        <v>1</v>
      </c>
      <c r="W49" s="149">
        <v>1</v>
      </c>
      <c r="X49" s="149">
        <v>1</v>
      </c>
      <c r="Y49" s="149">
        <v>1</v>
      </c>
      <c r="Z49" s="149">
        <v>1</v>
      </c>
      <c r="AA49" s="149">
        <v>1</v>
      </c>
      <c r="AB49" s="149">
        <v>1</v>
      </c>
      <c r="AC49" s="149">
        <v>1</v>
      </c>
      <c r="AD49" s="149">
        <v>1</v>
      </c>
      <c r="AE49" s="149">
        <v>1</v>
      </c>
      <c r="AF49" s="149">
        <v>1</v>
      </c>
      <c r="AG49" s="149">
        <v>1</v>
      </c>
      <c r="AH49" s="149">
        <v>1</v>
      </c>
      <c r="AI49" s="149">
        <v>1</v>
      </c>
      <c r="AJ49" s="149">
        <v>1</v>
      </c>
      <c r="AK49" s="149">
        <v>1</v>
      </c>
      <c r="AL49" s="149">
        <v>1</v>
      </c>
      <c r="AM49" s="149">
        <v>1</v>
      </c>
      <c r="AN49" s="149">
        <v>1</v>
      </c>
      <c r="AO49" s="149">
        <v>1</v>
      </c>
      <c r="AP49" s="149">
        <v>1</v>
      </c>
      <c r="AQ49" s="149">
        <v>1</v>
      </c>
      <c r="AR49" s="149">
        <v>1</v>
      </c>
      <c r="AS49" s="149">
        <v>1</v>
      </c>
      <c r="AT49" s="149">
        <v>1</v>
      </c>
      <c r="AU49" s="149">
        <v>1</v>
      </c>
      <c r="AV49" s="149">
        <v>1</v>
      </c>
      <c r="AW49" s="149">
        <v>1</v>
      </c>
      <c r="AX49" s="149">
        <v>1</v>
      </c>
      <c r="AY49" s="149">
        <v>1</v>
      </c>
      <c r="AZ49" s="149">
        <v>1</v>
      </c>
      <c r="BA49" s="149">
        <v>1</v>
      </c>
      <c r="BB49" s="149">
        <v>1</v>
      </c>
      <c r="BC49" s="149">
        <v>1</v>
      </c>
      <c r="BD49" s="149">
        <v>1</v>
      </c>
      <c r="BE49" s="149">
        <v>1</v>
      </c>
      <c r="BF49" s="149">
        <v>1</v>
      </c>
      <c r="BG49" s="149">
        <v>1</v>
      </c>
      <c r="BH49" s="149">
        <v>1</v>
      </c>
      <c r="BI49" s="149">
        <v>1</v>
      </c>
      <c r="BJ49" s="149">
        <v>1</v>
      </c>
      <c r="BK49" s="149">
        <v>1</v>
      </c>
      <c r="BL49" s="149">
        <v>1</v>
      </c>
      <c r="BM49" s="149">
        <v>1</v>
      </c>
      <c r="BN49" s="149">
        <v>1</v>
      </c>
      <c r="BO49" s="149">
        <v>1</v>
      </c>
      <c r="BP49" s="149">
        <v>1</v>
      </c>
      <c r="BQ49" s="149">
        <v>1</v>
      </c>
      <c r="BR49" s="149">
        <v>1</v>
      </c>
      <c r="BS49" s="149">
        <v>1</v>
      </c>
      <c r="BT49" s="149">
        <v>1</v>
      </c>
      <c r="BU49" s="149">
        <v>1</v>
      </c>
      <c r="BV49" s="149">
        <v>1</v>
      </c>
      <c r="BW49" s="149">
        <v>1</v>
      </c>
      <c r="BX49" s="149">
        <v>1</v>
      </c>
      <c r="BY49" s="149">
        <v>1</v>
      </c>
      <c r="BZ49" s="149">
        <v>1</v>
      </c>
      <c r="CA49" s="149">
        <v>1</v>
      </c>
      <c r="CB49" s="149">
        <v>1</v>
      </c>
      <c r="CC49" s="149">
        <v>1</v>
      </c>
      <c r="CD49" s="218">
        <v>1</v>
      </c>
    </row>
    <row r="50" spans="1:82" x14ac:dyDescent="0.25">
      <c r="A50" s="213" t="s">
        <v>78</v>
      </c>
      <c r="B50" s="217">
        <v>1</v>
      </c>
      <c r="C50" s="149">
        <v>1</v>
      </c>
      <c r="D50" s="149">
        <v>1</v>
      </c>
      <c r="E50" s="149">
        <v>1</v>
      </c>
      <c r="F50" s="149">
        <v>1</v>
      </c>
      <c r="G50" s="149">
        <v>1</v>
      </c>
      <c r="H50" s="149">
        <v>1</v>
      </c>
      <c r="I50" s="149">
        <v>1</v>
      </c>
      <c r="J50" s="149">
        <v>1</v>
      </c>
      <c r="K50" s="149">
        <v>1</v>
      </c>
      <c r="L50" s="149">
        <v>1</v>
      </c>
      <c r="M50" s="149">
        <v>1</v>
      </c>
      <c r="N50" s="149">
        <v>1</v>
      </c>
      <c r="O50" s="149">
        <v>1</v>
      </c>
      <c r="P50" s="149">
        <v>1</v>
      </c>
      <c r="Q50" s="149">
        <v>1</v>
      </c>
      <c r="R50" s="149">
        <v>1</v>
      </c>
      <c r="S50" s="149">
        <v>1</v>
      </c>
      <c r="T50" s="149">
        <v>1</v>
      </c>
      <c r="U50" s="149">
        <v>1</v>
      </c>
      <c r="V50" s="149">
        <v>1</v>
      </c>
      <c r="W50" s="149">
        <v>1</v>
      </c>
      <c r="X50" s="149">
        <v>1</v>
      </c>
      <c r="Y50" s="149">
        <v>1</v>
      </c>
      <c r="Z50" s="149">
        <v>1</v>
      </c>
      <c r="AA50" s="149">
        <v>1</v>
      </c>
      <c r="AB50" s="149">
        <v>1</v>
      </c>
      <c r="AC50" s="149">
        <v>1</v>
      </c>
      <c r="AD50" s="149">
        <v>1</v>
      </c>
      <c r="AE50" s="149">
        <v>1</v>
      </c>
      <c r="AF50" s="149">
        <v>1</v>
      </c>
      <c r="AG50" s="149">
        <v>1</v>
      </c>
      <c r="AH50" s="149">
        <v>1</v>
      </c>
      <c r="AI50" s="149">
        <v>1</v>
      </c>
      <c r="AJ50" s="149">
        <v>1</v>
      </c>
      <c r="AK50" s="149">
        <v>1</v>
      </c>
      <c r="AL50" s="149">
        <v>1</v>
      </c>
      <c r="AM50" s="149">
        <v>1</v>
      </c>
      <c r="AN50" s="149">
        <v>1</v>
      </c>
      <c r="AO50" s="149">
        <v>1</v>
      </c>
      <c r="AP50" s="149">
        <v>1</v>
      </c>
      <c r="AQ50" s="149">
        <v>1</v>
      </c>
      <c r="AR50" s="149">
        <v>1</v>
      </c>
      <c r="AS50" s="149">
        <v>1</v>
      </c>
      <c r="AT50" s="149">
        <v>1</v>
      </c>
      <c r="AU50" s="149">
        <v>1</v>
      </c>
      <c r="AV50" s="149">
        <v>1</v>
      </c>
      <c r="AW50" s="149">
        <v>1</v>
      </c>
      <c r="AX50" s="149">
        <v>1</v>
      </c>
      <c r="AY50" s="149">
        <v>1</v>
      </c>
      <c r="AZ50" s="149">
        <v>1</v>
      </c>
      <c r="BA50" s="149">
        <v>1</v>
      </c>
      <c r="BB50" s="149">
        <v>1</v>
      </c>
      <c r="BC50" s="149">
        <v>1</v>
      </c>
      <c r="BD50" s="149">
        <v>1</v>
      </c>
      <c r="BE50" s="149">
        <v>1</v>
      </c>
      <c r="BF50" s="149">
        <v>1</v>
      </c>
      <c r="BG50" s="149">
        <v>1</v>
      </c>
      <c r="BH50" s="149">
        <v>1</v>
      </c>
      <c r="BI50" s="149">
        <v>1</v>
      </c>
      <c r="BJ50" s="149">
        <v>1</v>
      </c>
      <c r="BK50" s="149">
        <v>1</v>
      </c>
      <c r="BL50" s="149">
        <v>1</v>
      </c>
      <c r="BM50" s="149">
        <v>1</v>
      </c>
      <c r="BN50" s="149">
        <v>1</v>
      </c>
      <c r="BO50" s="149">
        <v>1</v>
      </c>
      <c r="BP50" s="149">
        <v>1</v>
      </c>
      <c r="BQ50" s="149">
        <v>1</v>
      </c>
      <c r="BR50" s="149">
        <v>1</v>
      </c>
      <c r="BS50" s="149">
        <v>1</v>
      </c>
      <c r="BT50" s="149">
        <v>1</v>
      </c>
      <c r="BU50" s="149">
        <v>1</v>
      </c>
      <c r="BV50" s="149">
        <v>1</v>
      </c>
      <c r="BW50" s="149">
        <v>1</v>
      </c>
      <c r="BX50" s="149">
        <v>1</v>
      </c>
      <c r="BY50" s="149">
        <v>1</v>
      </c>
      <c r="BZ50" s="149">
        <v>1</v>
      </c>
      <c r="CA50" s="149">
        <v>1</v>
      </c>
      <c r="CB50" s="149">
        <v>1</v>
      </c>
      <c r="CC50" s="149">
        <v>1</v>
      </c>
      <c r="CD50" s="218">
        <v>1</v>
      </c>
    </row>
    <row r="51" spans="1:82" x14ac:dyDescent="0.25">
      <c r="A51" s="213" t="s">
        <v>80</v>
      </c>
      <c r="B51" s="217">
        <v>1</v>
      </c>
      <c r="C51" s="149">
        <v>1</v>
      </c>
      <c r="D51" s="149">
        <v>1</v>
      </c>
      <c r="E51" s="149">
        <v>1</v>
      </c>
      <c r="F51" s="149">
        <v>1</v>
      </c>
      <c r="G51" s="149">
        <v>1</v>
      </c>
      <c r="H51" s="149">
        <v>1</v>
      </c>
      <c r="I51" s="149">
        <v>1</v>
      </c>
      <c r="J51" s="149">
        <v>1</v>
      </c>
      <c r="K51" s="149">
        <v>1</v>
      </c>
      <c r="L51" s="149">
        <v>1</v>
      </c>
      <c r="M51" s="149">
        <v>1</v>
      </c>
      <c r="N51" s="149">
        <v>1</v>
      </c>
      <c r="O51" s="149">
        <v>1</v>
      </c>
      <c r="P51" s="149">
        <v>1</v>
      </c>
      <c r="Q51" s="149">
        <v>1</v>
      </c>
      <c r="R51" s="149">
        <v>1</v>
      </c>
      <c r="S51" s="149">
        <v>1</v>
      </c>
      <c r="T51" s="149">
        <v>1</v>
      </c>
      <c r="U51" s="149">
        <v>1</v>
      </c>
      <c r="V51" s="149">
        <v>1</v>
      </c>
      <c r="W51" s="149">
        <v>1</v>
      </c>
      <c r="X51" s="149">
        <v>1</v>
      </c>
      <c r="Y51" s="149">
        <v>1</v>
      </c>
      <c r="Z51" s="149">
        <v>1</v>
      </c>
      <c r="AA51" s="149">
        <v>1</v>
      </c>
      <c r="AB51" s="149">
        <v>1</v>
      </c>
      <c r="AC51" s="149">
        <v>1</v>
      </c>
      <c r="AD51" s="149">
        <v>1</v>
      </c>
      <c r="AE51" s="149">
        <v>1</v>
      </c>
      <c r="AF51" s="149">
        <v>1</v>
      </c>
      <c r="AG51" s="149">
        <v>1</v>
      </c>
      <c r="AH51" s="149">
        <v>1</v>
      </c>
      <c r="AI51" s="149">
        <v>1</v>
      </c>
      <c r="AJ51" s="149">
        <v>1</v>
      </c>
      <c r="AK51" s="149">
        <v>1</v>
      </c>
      <c r="AL51" s="149">
        <v>1</v>
      </c>
      <c r="AM51" s="149">
        <v>1</v>
      </c>
      <c r="AN51" s="149">
        <v>1</v>
      </c>
      <c r="AO51" s="149">
        <v>1</v>
      </c>
      <c r="AP51" s="149">
        <v>1</v>
      </c>
      <c r="AQ51" s="149">
        <v>1</v>
      </c>
      <c r="AR51" s="149">
        <v>1</v>
      </c>
      <c r="AS51" s="149">
        <v>1</v>
      </c>
      <c r="AT51" s="149">
        <v>1</v>
      </c>
      <c r="AU51" s="149">
        <v>1</v>
      </c>
      <c r="AV51" s="149">
        <v>1</v>
      </c>
      <c r="AW51" s="149">
        <v>1</v>
      </c>
      <c r="AX51" s="149">
        <v>1</v>
      </c>
      <c r="AY51" s="149">
        <v>1</v>
      </c>
      <c r="AZ51" s="149">
        <v>1</v>
      </c>
      <c r="BA51" s="149">
        <v>1</v>
      </c>
      <c r="BB51" s="149">
        <v>1</v>
      </c>
      <c r="BC51" s="149">
        <v>1</v>
      </c>
      <c r="BD51" s="149">
        <v>1</v>
      </c>
      <c r="BE51" s="149">
        <v>1</v>
      </c>
      <c r="BF51" s="149">
        <v>1</v>
      </c>
      <c r="BG51" s="149">
        <v>1</v>
      </c>
      <c r="BH51" s="149">
        <v>1</v>
      </c>
      <c r="BI51" s="149">
        <v>1</v>
      </c>
      <c r="BJ51" s="149">
        <v>1</v>
      </c>
      <c r="BK51" s="149">
        <v>1</v>
      </c>
      <c r="BL51" s="149">
        <v>1</v>
      </c>
      <c r="BM51" s="149">
        <v>1</v>
      </c>
      <c r="BN51" s="149">
        <v>1</v>
      </c>
      <c r="BO51" s="149">
        <v>1</v>
      </c>
      <c r="BP51" s="149">
        <v>1</v>
      </c>
      <c r="BQ51" s="149">
        <v>1</v>
      </c>
      <c r="BR51" s="149">
        <v>1</v>
      </c>
      <c r="BS51" s="149">
        <v>1</v>
      </c>
      <c r="BT51" s="149">
        <v>1</v>
      </c>
      <c r="BU51" s="149">
        <v>1</v>
      </c>
      <c r="BV51" s="149">
        <v>1</v>
      </c>
      <c r="BW51" s="149">
        <v>1</v>
      </c>
      <c r="BX51" s="149">
        <v>1</v>
      </c>
      <c r="BY51" s="149">
        <v>1</v>
      </c>
      <c r="BZ51" s="149">
        <v>1</v>
      </c>
      <c r="CA51" s="149">
        <v>1</v>
      </c>
      <c r="CB51" s="149">
        <v>1</v>
      </c>
      <c r="CC51" s="149">
        <v>1</v>
      </c>
      <c r="CD51" s="218">
        <v>1</v>
      </c>
    </row>
    <row r="52" spans="1:82" x14ac:dyDescent="0.25">
      <c r="A52" s="213" t="s">
        <v>302</v>
      </c>
      <c r="B52" s="217">
        <v>1</v>
      </c>
      <c r="C52" s="149">
        <v>1</v>
      </c>
      <c r="D52" s="149">
        <v>1</v>
      </c>
      <c r="E52" s="149">
        <v>1</v>
      </c>
      <c r="F52" s="149">
        <v>1</v>
      </c>
      <c r="G52" s="149">
        <v>1</v>
      </c>
      <c r="H52" s="149">
        <v>1</v>
      </c>
      <c r="I52" s="149">
        <v>1</v>
      </c>
      <c r="J52" s="149">
        <v>1</v>
      </c>
      <c r="K52" s="149">
        <v>1</v>
      </c>
      <c r="L52" s="149">
        <v>1</v>
      </c>
      <c r="M52" s="149">
        <v>1</v>
      </c>
      <c r="N52" s="149">
        <v>1</v>
      </c>
      <c r="O52" s="149">
        <v>1</v>
      </c>
      <c r="P52" s="149">
        <v>1</v>
      </c>
      <c r="Q52" s="149">
        <v>1</v>
      </c>
      <c r="R52" s="149">
        <v>1</v>
      </c>
      <c r="S52" s="149">
        <v>1</v>
      </c>
      <c r="T52" s="149">
        <v>1</v>
      </c>
      <c r="U52" s="149">
        <v>1</v>
      </c>
      <c r="V52" s="149">
        <v>1</v>
      </c>
      <c r="W52" s="149">
        <v>1</v>
      </c>
      <c r="X52" s="149">
        <v>1</v>
      </c>
      <c r="Y52" s="149">
        <v>1</v>
      </c>
      <c r="Z52" s="149">
        <v>1</v>
      </c>
      <c r="AA52" s="149">
        <v>1</v>
      </c>
      <c r="AB52" s="149">
        <v>1</v>
      </c>
      <c r="AC52" s="149">
        <v>1</v>
      </c>
      <c r="AD52" s="149">
        <v>1</v>
      </c>
      <c r="AE52" s="149">
        <v>1</v>
      </c>
      <c r="AF52" s="149">
        <v>1</v>
      </c>
      <c r="AG52" s="149">
        <v>1</v>
      </c>
      <c r="AH52" s="149">
        <v>1</v>
      </c>
      <c r="AI52" s="149">
        <v>1</v>
      </c>
      <c r="AJ52" s="149">
        <v>1</v>
      </c>
      <c r="AK52" s="149">
        <v>1</v>
      </c>
      <c r="AL52" s="149">
        <v>1</v>
      </c>
      <c r="AM52" s="149">
        <v>1</v>
      </c>
      <c r="AN52" s="149">
        <v>1</v>
      </c>
      <c r="AO52" s="149">
        <v>1</v>
      </c>
      <c r="AP52" s="149">
        <v>1</v>
      </c>
      <c r="AQ52" s="149">
        <v>1</v>
      </c>
      <c r="AR52" s="149">
        <v>1</v>
      </c>
      <c r="AS52" s="149">
        <v>1</v>
      </c>
      <c r="AT52" s="149">
        <v>1</v>
      </c>
      <c r="AU52" s="149">
        <v>1</v>
      </c>
      <c r="AV52" s="149">
        <v>1</v>
      </c>
      <c r="AW52" s="149">
        <v>1</v>
      </c>
      <c r="AX52" s="149">
        <v>1</v>
      </c>
      <c r="AY52" s="149">
        <v>1</v>
      </c>
      <c r="AZ52" s="149">
        <v>1</v>
      </c>
      <c r="BA52" s="149">
        <v>1</v>
      </c>
      <c r="BB52" s="149">
        <v>1</v>
      </c>
      <c r="BC52" s="149">
        <v>1</v>
      </c>
      <c r="BD52" s="149">
        <v>1</v>
      </c>
      <c r="BE52" s="149">
        <v>1</v>
      </c>
      <c r="BF52" s="149">
        <v>1</v>
      </c>
      <c r="BG52" s="149">
        <v>1</v>
      </c>
      <c r="BH52" s="149">
        <v>1</v>
      </c>
      <c r="BI52" s="149">
        <v>1</v>
      </c>
      <c r="BJ52" s="149">
        <v>1</v>
      </c>
      <c r="BK52" s="149">
        <v>1</v>
      </c>
      <c r="BL52" s="149">
        <v>1</v>
      </c>
      <c r="BM52" s="149">
        <v>1</v>
      </c>
      <c r="BN52" s="149">
        <v>1</v>
      </c>
      <c r="BO52" s="149">
        <v>1</v>
      </c>
      <c r="BP52" s="149">
        <v>1</v>
      </c>
      <c r="BQ52" s="149">
        <v>1</v>
      </c>
      <c r="BR52" s="149">
        <v>1</v>
      </c>
      <c r="BS52" s="149">
        <v>1</v>
      </c>
      <c r="BT52" s="149">
        <v>1</v>
      </c>
      <c r="BU52" s="149">
        <v>1</v>
      </c>
      <c r="BV52" s="149">
        <v>1</v>
      </c>
      <c r="BW52" s="149">
        <v>1</v>
      </c>
      <c r="BX52" s="149">
        <v>1</v>
      </c>
      <c r="BY52" s="149">
        <v>1</v>
      </c>
      <c r="BZ52" s="149">
        <v>1</v>
      </c>
      <c r="CA52" s="149">
        <v>1</v>
      </c>
      <c r="CB52" s="149">
        <v>1</v>
      </c>
      <c r="CC52" s="149">
        <v>1</v>
      </c>
      <c r="CD52" s="218">
        <v>1</v>
      </c>
    </row>
    <row r="53" spans="1:82" x14ac:dyDescent="0.25">
      <c r="A53" s="213" t="s">
        <v>81</v>
      </c>
      <c r="B53" s="219">
        <v>1</v>
      </c>
      <c r="C53" s="220">
        <v>1</v>
      </c>
      <c r="D53" s="220">
        <v>1</v>
      </c>
      <c r="E53" s="220">
        <v>1</v>
      </c>
      <c r="F53" s="220">
        <v>1</v>
      </c>
      <c r="G53" s="220">
        <v>1</v>
      </c>
      <c r="H53" s="220">
        <v>1</v>
      </c>
      <c r="I53" s="220">
        <v>1</v>
      </c>
      <c r="J53" s="220">
        <v>1</v>
      </c>
      <c r="K53" s="220">
        <v>1</v>
      </c>
      <c r="L53" s="220">
        <v>1</v>
      </c>
      <c r="M53" s="220">
        <v>1</v>
      </c>
      <c r="N53" s="220">
        <v>1</v>
      </c>
      <c r="O53" s="220">
        <v>1</v>
      </c>
      <c r="P53" s="220">
        <v>1</v>
      </c>
      <c r="Q53" s="220">
        <v>1</v>
      </c>
      <c r="R53" s="220">
        <v>1</v>
      </c>
      <c r="S53" s="220">
        <v>1</v>
      </c>
      <c r="T53" s="220">
        <v>1</v>
      </c>
      <c r="U53" s="220">
        <v>1</v>
      </c>
      <c r="V53" s="220">
        <v>1</v>
      </c>
      <c r="W53" s="220">
        <v>1</v>
      </c>
      <c r="X53" s="220">
        <v>1</v>
      </c>
      <c r="Y53" s="220">
        <v>1</v>
      </c>
      <c r="Z53" s="220">
        <v>1</v>
      </c>
      <c r="AA53" s="220">
        <v>1</v>
      </c>
      <c r="AB53" s="220">
        <v>1</v>
      </c>
      <c r="AC53" s="220">
        <v>1</v>
      </c>
      <c r="AD53" s="220">
        <v>1</v>
      </c>
      <c r="AE53" s="220">
        <v>1</v>
      </c>
      <c r="AF53" s="220">
        <v>1</v>
      </c>
      <c r="AG53" s="220">
        <v>1</v>
      </c>
      <c r="AH53" s="220">
        <v>1</v>
      </c>
      <c r="AI53" s="220">
        <v>1</v>
      </c>
      <c r="AJ53" s="220">
        <v>1</v>
      </c>
      <c r="AK53" s="220">
        <v>1</v>
      </c>
      <c r="AL53" s="220">
        <v>1</v>
      </c>
      <c r="AM53" s="220">
        <v>1</v>
      </c>
      <c r="AN53" s="220">
        <v>1</v>
      </c>
      <c r="AO53" s="220">
        <v>1</v>
      </c>
      <c r="AP53" s="220">
        <v>1</v>
      </c>
      <c r="AQ53" s="220">
        <v>1</v>
      </c>
      <c r="AR53" s="220">
        <v>1</v>
      </c>
      <c r="AS53" s="220">
        <v>1</v>
      </c>
      <c r="AT53" s="220">
        <v>1</v>
      </c>
      <c r="AU53" s="220">
        <v>1</v>
      </c>
      <c r="AV53" s="220">
        <v>1</v>
      </c>
      <c r="AW53" s="220">
        <v>1</v>
      </c>
      <c r="AX53" s="220">
        <v>1</v>
      </c>
      <c r="AY53" s="220">
        <v>1</v>
      </c>
      <c r="AZ53" s="220">
        <v>1</v>
      </c>
      <c r="BA53" s="220">
        <v>1</v>
      </c>
      <c r="BB53" s="220">
        <v>1</v>
      </c>
      <c r="BC53" s="220">
        <v>1</v>
      </c>
      <c r="BD53" s="220">
        <v>1</v>
      </c>
      <c r="BE53" s="220">
        <v>1</v>
      </c>
      <c r="BF53" s="220">
        <v>1</v>
      </c>
      <c r="BG53" s="220">
        <v>1</v>
      </c>
      <c r="BH53" s="220">
        <v>1</v>
      </c>
      <c r="BI53" s="220">
        <v>1</v>
      </c>
      <c r="BJ53" s="220">
        <v>1</v>
      </c>
      <c r="BK53" s="220">
        <v>1</v>
      </c>
      <c r="BL53" s="220">
        <v>1</v>
      </c>
      <c r="BM53" s="220">
        <v>1</v>
      </c>
      <c r="BN53" s="220">
        <v>1</v>
      </c>
      <c r="BO53" s="220">
        <v>1</v>
      </c>
      <c r="BP53" s="220">
        <v>1</v>
      </c>
      <c r="BQ53" s="220">
        <v>1</v>
      </c>
      <c r="BR53" s="220">
        <v>1</v>
      </c>
      <c r="BS53" s="220">
        <v>1</v>
      </c>
      <c r="BT53" s="220">
        <v>1</v>
      </c>
      <c r="BU53" s="220">
        <v>1</v>
      </c>
      <c r="BV53" s="220">
        <v>1</v>
      </c>
      <c r="BW53" s="220">
        <v>1</v>
      </c>
      <c r="BX53" s="220">
        <v>1</v>
      </c>
      <c r="BY53" s="220">
        <v>1</v>
      </c>
      <c r="BZ53" s="220">
        <v>1</v>
      </c>
      <c r="CA53" s="220">
        <v>1</v>
      </c>
      <c r="CB53" s="220">
        <v>1</v>
      </c>
      <c r="CC53" s="220">
        <v>1</v>
      </c>
      <c r="CD53" s="221">
        <v>1</v>
      </c>
    </row>
    <row r="54" spans="1:82" x14ac:dyDescent="0.25">
      <c r="A54" s="207" t="s">
        <v>239</v>
      </c>
      <c r="B54" s="222">
        <v>1970</v>
      </c>
      <c r="C54" s="222">
        <v>1971</v>
      </c>
      <c r="D54" s="222">
        <v>1972</v>
      </c>
      <c r="E54" s="222">
        <v>1973</v>
      </c>
      <c r="F54" s="222">
        <v>1974</v>
      </c>
      <c r="G54" s="222">
        <v>1975</v>
      </c>
      <c r="H54" s="222">
        <v>1976</v>
      </c>
      <c r="I54" s="222">
        <v>1977</v>
      </c>
      <c r="J54" s="222">
        <v>1978</v>
      </c>
      <c r="K54" s="222">
        <v>1979</v>
      </c>
      <c r="L54" s="222">
        <v>1980</v>
      </c>
      <c r="M54" s="222">
        <v>1981</v>
      </c>
      <c r="N54" s="222">
        <v>1982</v>
      </c>
      <c r="O54" s="222">
        <v>1983</v>
      </c>
      <c r="P54" s="222">
        <v>1984</v>
      </c>
      <c r="Q54" s="222">
        <v>1985</v>
      </c>
      <c r="R54" s="222">
        <v>1986</v>
      </c>
      <c r="S54" s="222">
        <v>1987</v>
      </c>
      <c r="T54" s="222">
        <v>1988</v>
      </c>
      <c r="U54" s="222">
        <v>1989</v>
      </c>
      <c r="V54" s="222">
        <v>1990</v>
      </c>
      <c r="W54" s="222">
        <v>1991</v>
      </c>
      <c r="X54" s="222">
        <v>1992</v>
      </c>
      <c r="Y54" s="222">
        <v>1993</v>
      </c>
      <c r="Z54" s="222">
        <v>1994</v>
      </c>
      <c r="AA54" s="222">
        <v>1995</v>
      </c>
      <c r="AB54" s="222">
        <v>1996</v>
      </c>
      <c r="AC54" s="222">
        <v>1997</v>
      </c>
      <c r="AD54" s="222">
        <v>1998</v>
      </c>
      <c r="AE54" s="222">
        <v>1999</v>
      </c>
      <c r="AF54" s="222">
        <v>2000</v>
      </c>
      <c r="AG54" s="222">
        <v>2001</v>
      </c>
      <c r="AH54" s="222">
        <v>2002</v>
      </c>
      <c r="AI54" s="222">
        <v>2003</v>
      </c>
      <c r="AJ54" s="222">
        <v>2004</v>
      </c>
      <c r="AK54" s="222">
        <v>2005</v>
      </c>
      <c r="AL54" s="222">
        <v>2006</v>
      </c>
      <c r="AM54" s="222">
        <v>2007</v>
      </c>
      <c r="AN54" s="222">
        <v>2008</v>
      </c>
      <c r="AO54" s="222">
        <v>2009</v>
      </c>
      <c r="AP54" s="222">
        <v>2010</v>
      </c>
      <c r="AQ54" s="222">
        <v>2011</v>
      </c>
      <c r="AR54" s="222">
        <v>2012</v>
      </c>
      <c r="AS54" s="222">
        <v>2013</v>
      </c>
      <c r="AT54" s="222">
        <v>2014</v>
      </c>
      <c r="AU54" s="222">
        <v>2015</v>
      </c>
      <c r="AV54" s="222">
        <v>2016</v>
      </c>
      <c r="AW54" s="222">
        <v>2017</v>
      </c>
      <c r="AX54" s="222">
        <v>2018</v>
      </c>
      <c r="AY54" s="222">
        <v>2019</v>
      </c>
      <c r="AZ54" s="222">
        <v>2020</v>
      </c>
      <c r="BA54" s="222">
        <v>2021</v>
      </c>
      <c r="BB54" s="222">
        <v>2022</v>
      </c>
      <c r="BC54" s="222">
        <v>2023</v>
      </c>
      <c r="BD54" s="222">
        <v>2024</v>
      </c>
      <c r="BE54" s="222">
        <v>2025</v>
      </c>
      <c r="BF54" s="222">
        <v>2026</v>
      </c>
      <c r="BG54" s="222">
        <v>2027</v>
      </c>
      <c r="BH54" s="222">
        <v>2028</v>
      </c>
      <c r="BI54" s="222">
        <v>2029</v>
      </c>
      <c r="BJ54" s="222">
        <v>2030</v>
      </c>
      <c r="BK54" s="222">
        <v>2031</v>
      </c>
      <c r="BL54" s="222">
        <v>2032</v>
      </c>
      <c r="BM54" s="222">
        <v>2033</v>
      </c>
      <c r="BN54" s="222">
        <v>2034</v>
      </c>
      <c r="BO54" s="222">
        <v>2035</v>
      </c>
      <c r="BP54" s="222">
        <v>2036</v>
      </c>
      <c r="BQ54" s="222">
        <v>2037</v>
      </c>
      <c r="BR54" s="222">
        <v>2038</v>
      </c>
      <c r="BS54" s="222">
        <v>2039</v>
      </c>
      <c r="BT54" s="222">
        <v>2040</v>
      </c>
      <c r="BU54" s="222">
        <v>2041</v>
      </c>
      <c r="BV54" s="222">
        <v>2042</v>
      </c>
      <c r="BW54" s="222">
        <v>2043</v>
      </c>
      <c r="BX54" s="222">
        <v>2044</v>
      </c>
      <c r="BY54" s="222">
        <v>2045</v>
      </c>
      <c r="BZ54" s="222">
        <v>2046</v>
      </c>
      <c r="CA54" s="222">
        <v>2047</v>
      </c>
      <c r="CB54" s="222">
        <v>2048</v>
      </c>
      <c r="CC54" s="222">
        <v>2049</v>
      </c>
      <c r="CD54" s="223">
        <v>2050</v>
      </c>
    </row>
    <row r="55" spans="1:82" x14ac:dyDescent="0.25">
      <c r="A55" s="213" t="s">
        <v>76</v>
      </c>
      <c r="B55" s="214">
        <v>1</v>
      </c>
      <c r="C55" s="215">
        <v>1</v>
      </c>
      <c r="D55" s="215">
        <v>1</v>
      </c>
      <c r="E55" s="215">
        <v>1</v>
      </c>
      <c r="F55" s="215">
        <v>1</v>
      </c>
      <c r="G55" s="215">
        <v>1</v>
      </c>
      <c r="H55" s="215">
        <v>1</v>
      </c>
      <c r="I55" s="215">
        <v>1</v>
      </c>
      <c r="J55" s="215">
        <v>1</v>
      </c>
      <c r="K55" s="215">
        <v>1</v>
      </c>
      <c r="L55" s="215">
        <v>1</v>
      </c>
      <c r="M55" s="215">
        <v>1</v>
      </c>
      <c r="N55" s="215">
        <v>1</v>
      </c>
      <c r="O55" s="215">
        <v>1</v>
      </c>
      <c r="P55" s="215">
        <v>1</v>
      </c>
      <c r="Q55" s="215">
        <v>1</v>
      </c>
      <c r="R55" s="215">
        <v>1</v>
      </c>
      <c r="S55" s="215">
        <v>1</v>
      </c>
      <c r="T55" s="215">
        <v>1</v>
      </c>
      <c r="U55" s="215">
        <v>1</v>
      </c>
      <c r="V55" s="215">
        <v>1</v>
      </c>
      <c r="W55" s="215">
        <v>1</v>
      </c>
      <c r="X55" s="215">
        <v>1</v>
      </c>
      <c r="Y55" s="215">
        <v>1</v>
      </c>
      <c r="Z55" s="215">
        <v>1</v>
      </c>
      <c r="AA55" s="215">
        <v>1</v>
      </c>
      <c r="AB55" s="215">
        <v>1</v>
      </c>
      <c r="AC55" s="215">
        <v>1</v>
      </c>
      <c r="AD55" s="215">
        <v>1</v>
      </c>
      <c r="AE55" s="215">
        <v>1</v>
      </c>
      <c r="AF55" s="215">
        <v>1</v>
      </c>
      <c r="AG55" s="215">
        <v>1</v>
      </c>
      <c r="AH55" s="215">
        <v>1</v>
      </c>
      <c r="AI55" s="215">
        <v>1</v>
      </c>
      <c r="AJ55" s="215">
        <v>1</v>
      </c>
      <c r="AK55" s="215">
        <v>1</v>
      </c>
      <c r="AL55" s="215">
        <v>1</v>
      </c>
      <c r="AM55" s="215">
        <v>1</v>
      </c>
      <c r="AN55" s="215">
        <v>1</v>
      </c>
      <c r="AO55" s="215">
        <v>1</v>
      </c>
      <c r="AP55" s="215">
        <v>1</v>
      </c>
      <c r="AQ55" s="215">
        <v>1</v>
      </c>
      <c r="AR55" s="215">
        <v>1</v>
      </c>
      <c r="AS55" s="215">
        <v>1</v>
      </c>
      <c r="AT55" s="215">
        <v>1</v>
      </c>
      <c r="AU55" s="215">
        <v>1</v>
      </c>
      <c r="AV55" s="215">
        <v>1</v>
      </c>
      <c r="AW55" s="215">
        <v>1</v>
      </c>
      <c r="AX55" s="215">
        <v>1</v>
      </c>
      <c r="AY55" s="215">
        <v>1</v>
      </c>
      <c r="AZ55" s="215">
        <v>1</v>
      </c>
      <c r="BA55" s="215">
        <v>1</v>
      </c>
      <c r="BB55" s="215">
        <v>1</v>
      </c>
      <c r="BC55" s="215">
        <v>1</v>
      </c>
      <c r="BD55" s="215">
        <v>1</v>
      </c>
      <c r="BE55" s="215">
        <v>1</v>
      </c>
      <c r="BF55" s="215">
        <v>1</v>
      </c>
      <c r="BG55" s="215">
        <v>1</v>
      </c>
      <c r="BH55" s="215">
        <v>1</v>
      </c>
      <c r="BI55" s="215">
        <v>1</v>
      </c>
      <c r="BJ55" s="215">
        <v>1</v>
      </c>
      <c r="BK55" s="215">
        <v>1</v>
      </c>
      <c r="BL55" s="215">
        <v>1</v>
      </c>
      <c r="BM55" s="215">
        <v>1</v>
      </c>
      <c r="BN55" s="215">
        <v>1</v>
      </c>
      <c r="BO55" s="215">
        <v>1</v>
      </c>
      <c r="BP55" s="215">
        <v>1</v>
      </c>
      <c r="BQ55" s="215">
        <v>1</v>
      </c>
      <c r="BR55" s="215">
        <v>1</v>
      </c>
      <c r="BS55" s="215">
        <v>1</v>
      </c>
      <c r="BT55" s="215">
        <v>1</v>
      </c>
      <c r="BU55" s="215">
        <v>1</v>
      </c>
      <c r="BV55" s="215">
        <v>1</v>
      </c>
      <c r="BW55" s="215">
        <v>1</v>
      </c>
      <c r="BX55" s="215">
        <v>1</v>
      </c>
      <c r="BY55" s="215">
        <v>1</v>
      </c>
      <c r="BZ55" s="215">
        <v>1</v>
      </c>
      <c r="CA55" s="215">
        <v>1</v>
      </c>
      <c r="CB55" s="215">
        <v>1</v>
      </c>
      <c r="CC55" s="215">
        <v>1</v>
      </c>
      <c r="CD55" s="216">
        <v>1</v>
      </c>
    </row>
    <row r="56" spans="1:82" x14ac:dyDescent="0.25">
      <c r="A56" s="213" t="s">
        <v>77</v>
      </c>
      <c r="B56" s="217">
        <v>1</v>
      </c>
      <c r="C56" s="149">
        <v>1</v>
      </c>
      <c r="D56" s="149">
        <v>1</v>
      </c>
      <c r="E56" s="149">
        <v>1</v>
      </c>
      <c r="F56" s="149">
        <v>1</v>
      </c>
      <c r="G56" s="149">
        <v>1</v>
      </c>
      <c r="H56" s="149">
        <v>1</v>
      </c>
      <c r="I56" s="149">
        <v>1</v>
      </c>
      <c r="J56" s="149">
        <v>1</v>
      </c>
      <c r="K56" s="149">
        <v>1</v>
      </c>
      <c r="L56" s="149">
        <v>1</v>
      </c>
      <c r="M56" s="149">
        <v>1</v>
      </c>
      <c r="N56" s="149">
        <v>1</v>
      </c>
      <c r="O56" s="149">
        <v>1</v>
      </c>
      <c r="P56" s="149">
        <v>1</v>
      </c>
      <c r="Q56" s="149">
        <v>1</v>
      </c>
      <c r="R56" s="149">
        <v>1</v>
      </c>
      <c r="S56" s="149">
        <v>1</v>
      </c>
      <c r="T56" s="149">
        <v>1</v>
      </c>
      <c r="U56" s="149">
        <v>1</v>
      </c>
      <c r="V56" s="149">
        <v>1</v>
      </c>
      <c r="W56" s="149">
        <v>1</v>
      </c>
      <c r="X56" s="149">
        <v>1</v>
      </c>
      <c r="Y56" s="149">
        <v>1</v>
      </c>
      <c r="Z56" s="149">
        <v>1</v>
      </c>
      <c r="AA56" s="149">
        <v>1</v>
      </c>
      <c r="AB56" s="149">
        <v>1</v>
      </c>
      <c r="AC56" s="149">
        <v>1</v>
      </c>
      <c r="AD56" s="149">
        <v>1</v>
      </c>
      <c r="AE56" s="149">
        <v>1</v>
      </c>
      <c r="AF56" s="149">
        <v>1</v>
      </c>
      <c r="AG56" s="149">
        <v>1</v>
      </c>
      <c r="AH56" s="149">
        <v>1</v>
      </c>
      <c r="AI56" s="149">
        <v>1</v>
      </c>
      <c r="AJ56" s="149">
        <v>1</v>
      </c>
      <c r="AK56" s="149">
        <v>1</v>
      </c>
      <c r="AL56" s="149">
        <v>1</v>
      </c>
      <c r="AM56" s="149">
        <v>1</v>
      </c>
      <c r="AN56" s="149">
        <v>1</v>
      </c>
      <c r="AO56" s="149">
        <v>1</v>
      </c>
      <c r="AP56" s="149">
        <v>1</v>
      </c>
      <c r="AQ56" s="149">
        <v>1</v>
      </c>
      <c r="AR56" s="149">
        <v>1</v>
      </c>
      <c r="AS56" s="149">
        <v>1</v>
      </c>
      <c r="AT56" s="149">
        <v>1</v>
      </c>
      <c r="AU56" s="149">
        <v>1</v>
      </c>
      <c r="AV56" s="149">
        <v>1</v>
      </c>
      <c r="AW56" s="149">
        <v>1</v>
      </c>
      <c r="AX56" s="149">
        <v>1</v>
      </c>
      <c r="AY56" s="149">
        <v>1</v>
      </c>
      <c r="AZ56" s="149">
        <v>1</v>
      </c>
      <c r="BA56" s="149">
        <v>1</v>
      </c>
      <c r="BB56" s="149">
        <v>1</v>
      </c>
      <c r="BC56" s="149">
        <v>1</v>
      </c>
      <c r="BD56" s="149">
        <v>1</v>
      </c>
      <c r="BE56" s="149">
        <v>1</v>
      </c>
      <c r="BF56" s="149">
        <v>1</v>
      </c>
      <c r="BG56" s="149">
        <v>1</v>
      </c>
      <c r="BH56" s="149">
        <v>1</v>
      </c>
      <c r="BI56" s="149">
        <v>1</v>
      </c>
      <c r="BJ56" s="149">
        <v>1</v>
      </c>
      <c r="BK56" s="149">
        <v>1</v>
      </c>
      <c r="BL56" s="149">
        <v>1</v>
      </c>
      <c r="BM56" s="149">
        <v>1</v>
      </c>
      <c r="BN56" s="149">
        <v>1</v>
      </c>
      <c r="BO56" s="149">
        <v>1</v>
      </c>
      <c r="BP56" s="149">
        <v>1</v>
      </c>
      <c r="BQ56" s="149">
        <v>1</v>
      </c>
      <c r="BR56" s="149">
        <v>1</v>
      </c>
      <c r="BS56" s="149">
        <v>1</v>
      </c>
      <c r="BT56" s="149">
        <v>1</v>
      </c>
      <c r="BU56" s="149">
        <v>1</v>
      </c>
      <c r="BV56" s="149">
        <v>1</v>
      </c>
      <c r="BW56" s="149">
        <v>1</v>
      </c>
      <c r="BX56" s="149">
        <v>1</v>
      </c>
      <c r="BY56" s="149">
        <v>1</v>
      </c>
      <c r="BZ56" s="149">
        <v>1</v>
      </c>
      <c r="CA56" s="149">
        <v>1</v>
      </c>
      <c r="CB56" s="149">
        <v>1</v>
      </c>
      <c r="CC56" s="149">
        <v>1</v>
      </c>
      <c r="CD56" s="218">
        <v>1</v>
      </c>
    </row>
    <row r="57" spans="1:82" x14ac:dyDescent="0.25">
      <c r="A57" s="213" t="s">
        <v>79</v>
      </c>
      <c r="B57" s="217">
        <v>1</v>
      </c>
      <c r="C57" s="149">
        <v>1</v>
      </c>
      <c r="D57" s="149">
        <v>1</v>
      </c>
      <c r="E57" s="149">
        <v>1</v>
      </c>
      <c r="F57" s="149">
        <v>1</v>
      </c>
      <c r="G57" s="149">
        <v>1</v>
      </c>
      <c r="H57" s="149">
        <v>1</v>
      </c>
      <c r="I57" s="149">
        <v>1</v>
      </c>
      <c r="J57" s="149">
        <v>1</v>
      </c>
      <c r="K57" s="149">
        <v>1</v>
      </c>
      <c r="L57" s="149">
        <v>1</v>
      </c>
      <c r="M57" s="149">
        <v>1</v>
      </c>
      <c r="N57" s="149">
        <v>1</v>
      </c>
      <c r="O57" s="149">
        <v>1</v>
      </c>
      <c r="P57" s="149">
        <v>1</v>
      </c>
      <c r="Q57" s="149">
        <v>1</v>
      </c>
      <c r="R57" s="149">
        <v>1</v>
      </c>
      <c r="S57" s="149">
        <v>1</v>
      </c>
      <c r="T57" s="149">
        <v>1</v>
      </c>
      <c r="U57" s="149">
        <v>1</v>
      </c>
      <c r="V57" s="149">
        <v>1</v>
      </c>
      <c r="W57" s="149">
        <v>1</v>
      </c>
      <c r="X57" s="149">
        <v>1</v>
      </c>
      <c r="Y57" s="149">
        <v>1</v>
      </c>
      <c r="Z57" s="149">
        <v>1</v>
      </c>
      <c r="AA57" s="149">
        <v>1</v>
      </c>
      <c r="AB57" s="149">
        <v>1</v>
      </c>
      <c r="AC57" s="149">
        <v>1</v>
      </c>
      <c r="AD57" s="149">
        <v>1</v>
      </c>
      <c r="AE57" s="149">
        <v>1</v>
      </c>
      <c r="AF57" s="149">
        <v>1</v>
      </c>
      <c r="AG57" s="149">
        <v>1</v>
      </c>
      <c r="AH57" s="149">
        <v>1</v>
      </c>
      <c r="AI57" s="149">
        <v>1</v>
      </c>
      <c r="AJ57" s="149">
        <v>1</v>
      </c>
      <c r="AK57" s="149">
        <v>1</v>
      </c>
      <c r="AL57" s="149">
        <v>1</v>
      </c>
      <c r="AM57" s="149">
        <v>1</v>
      </c>
      <c r="AN57" s="149">
        <v>1</v>
      </c>
      <c r="AO57" s="149">
        <v>1</v>
      </c>
      <c r="AP57" s="149">
        <v>1</v>
      </c>
      <c r="AQ57" s="149">
        <v>1</v>
      </c>
      <c r="AR57" s="149">
        <v>1</v>
      </c>
      <c r="AS57" s="149">
        <v>1</v>
      </c>
      <c r="AT57" s="149">
        <v>1</v>
      </c>
      <c r="AU57" s="149">
        <v>1</v>
      </c>
      <c r="AV57" s="149">
        <v>1</v>
      </c>
      <c r="AW57" s="149">
        <v>1</v>
      </c>
      <c r="AX57" s="149">
        <v>1</v>
      </c>
      <c r="AY57" s="149">
        <v>1</v>
      </c>
      <c r="AZ57" s="149">
        <v>1</v>
      </c>
      <c r="BA57" s="149">
        <v>1</v>
      </c>
      <c r="BB57" s="149">
        <v>1</v>
      </c>
      <c r="BC57" s="149">
        <v>1</v>
      </c>
      <c r="BD57" s="149">
        <v>1</v>
      </c>
      <c r="BE57" s="149">
        <v>1</v>
      </c>
      <c r="BF57" s="149">
        <v>1</v>
      </c>
      <c r="BG57" s="149">
        <v>1</v>
      </c>
      <c r="BH57" s="149">
        <v>1</v>
      </c>
      <c r="BI57" s="149">
        <v>1</v>
      </c>
      <c r="BJ57" s="149">
        <v>1</v>
      </c>
      <c r="BK57" s="149">
        <v>1</v>
      </c>
      <c r="BL57" s="149">
        <v>1</v>
      </c>
      <c r="BM57" s="149">
        <v>1</v>
      </c>
      <c r="BN57" s="149">
        <v>1</v>
      </c>
      <c r="BO57" s="149">
        <v>1</v>
      </c>
      <c r="BP57" s="149">
        <v>1</v>
      </c>
      <c r="BQ57" s="149">
        <v>1</v>
      </c>
      <c r="BR57" s="149">
        <v>1</v>
      </c>
      <c r="BS57" s="149">
        <v>1</v>
      </c>
      <c r="BT57" s="149">
        <v>1</v>
      </c>
      <c r="BU57" s="149">
        <v>1</v>
      </c>
      <c r="BV57" s="149">
        <v>1</v>
      </c>
      <c r="BW57" s="149">
        <v>1</v>
      </c>
      <c r="BX57" s="149">
        <v>1</v>
      </c>
      <c r="BY57" s="149">
        <v>1</v>
      </c>
      <c r="BZ57" s="149">
        <v>1</v>
      </c>
      <c r="CA57" s="149">
        <v>1</v>
      </c>
      <c r="CB57" s="149">
        <v>1</v>
      </c>
      <c r="CC57" s="149">
        <v>1</v>
      </c>
      <c r="CD57" s="218">
        <v>1</v>
      </c>
    </row>
    <row r="58" spans="1:82" x14ac:dyDescent="0.25">
      <c r="A58" s="213" t="s">
        <v>78</v>
      </c>
      <c r="B58" s="217">
        <v>1</v>
      </c>
      <c r="C58" s="149">
        <v>1</v>
      </c>
      <c r="D58" s="149">
        <v>1</v>
      </c>
      <c r="E58" s="149">
        <v>1</v>
      </c>
      <c r="F58" s="149">
        <v>1</v>
      </c>
      <c r="G58" s="149">
        <v>1</v>
      </c>
      <c r="H58" s="149">
        <v>1</v>
      </c>
      <c r="I58" s="149">
        <v>1</v>
      </c>
      <c r="J58" s="149">
        <v>1</v>
      </c>
      <c r="K58" s="149">
        <v>1</v>
      </c>
      <c r="L58" s="149">
        <v>1</v>
      </c>
      <c r="M58" s="149">
        <v>1</v>
      </c>
      <c r="N58" s="149">
        <v>1</v>
      </c>
      <c r="O58" s="149">
        <v>1</v>
      </c>
      <c r="P58" s="149">
        <v>1</v>
      </c>
      <c r="Q58" s="149">
        <v>1</v>
      </c>
      <c r="R58" s="149">
        <v>1</v>
      </c>
      <c r="S58" s="149">
        <v>1</v>
      </c>
      <c r="T58" s="149">
        <v>1</v>
      </c>
      <c r="U58" s="149">
        <v>1</v>
      </c>
      <c r="V58" s="149">
        <v>1</v>
      </c>
      <c r="W58" s="149">
        <v>1</v>
      </c>
      <c r="X58" s="149">
        <v>1</v>
      </c>
      <c r="Y58" s="149">
        <v>1</v>
      </c>
      <c r="Z58" s="149">
        <v>1</v>
      </c>
      <c r="AA58" s="149">
        <v>1</v>
      </c>
      <c r="AB58" s="149">
        <v>1</v>
      </c>
      <c r="AC58" s="149">
        <v>1</v>
      </c>
      <c r="AD58" s="149">
        <v>1</v>
      </c>
      <c r="AE58" s="149">
        <v>1</v>
      </c>
      <c r="AF58" s="149">
        <v>1</v>
      </c>
      <c r="AG58" s="149">
        <v>1</v>
      </c>
      <c r="AH58" s="149">
        <v>1</v>
      </c>
      <c r="AI58" s="149">
        <v>1</v>
      </c>
      <c r="AJ58" s="149">
        <v>1</v>
      </c>
      <c r="AK58" s="149">
        <v>1</v>
      </c>
      <c r="AL58" s="149">
        <v>1</v>
      </c>
      <c r="AM58" s="149">
        <v>1</v>
      </c>
      <c r="AN58" s="149">
        <v>1</v>
      </c>
      <c r="AO58" s="149">
        <v>1</v>
      </c>
      <c r="AP58" s="149">
        <v>1</v>
      </c>
      <c r="AQ58" s="149">
        <v>1</v>
      </c>
      <c r="AR58" s="149">
        <v>1</v>
      </c>
      <c r="AS58" s="149">
        <v>1</v>
      </c>
      <c r="AT58" s="149">
        <v>1</v>
      </c>
      <c r="AU58" s="149">
        <v>1</v>
      </c>
      <c r="AV58" s="149">
        <v>1</v>
      </c>
      <c r="AW58" s="149">
        <v>1</v>
      </c>
      <c r="AX58" s="149">
        <v>1</v>
      </c>
      <c r="AY58" s="149">
        <v>1</v>
      </c>
      <c r="AZ58" s="149">
        <v>1</v>
      </c>
      <c r="BA58" s="149">
        <v>1</v>
      </c>
      <c r="BB58" s="149">
        <v>1</v>
      </c>
      <c r="BC58" s="149">
        <v>1</v>
      </c>
      <c r="BD58" s="149">
        <v>1</v>
      </c>
      <c r="BE58" s="149">
        <v>1</v>
      </c>
      <c r="BF58" s="149">
        <v>1</v>
      </c>
      <c r="BG58" s="149">
        <v>1</v>
      </c>
      <c r="BH58" s="149">
        <v>1</v>
      </c>
      <c r="BI58" s="149">
        <v>1</v>
      </c>
      <c r="BJ58" s="149">
        <v>1</v>
      </c>
      <c r="BK58" s="149">
        <v>1</v>
      </c>
      <c r="BL58" s="149">
        <v>1</v>
      </c>
      <c r="BM58" s="149">
        <v>1</v>
      </c>
      <c r="BN58" s="149">
        <v>1</v>
      </c>
      <c r="BO58" s="149">
        <v>1</v>
      </c>
      <c r="BP58" s="149">
        <v>1</v>
      </c>
      <c r="BQ58" s="149">
        <v>1</v>
      </c>
      <c r="BR58" s="149">
        <v>1</v>
      </c>
      <c r="BS58" s="149">
        <v>1</v>
      </c>
      <c r="BT58" s="149">
        <v>1</v>
      </c>
      <c r="BU58" s="149">
        <v>1</v>
      </c>
      <c r="BV58" s="149">
        <v>1</v>
      </c>
      <c r="BW58" s="149">
        <v>1</v>
      </c>
      <c r="BX58" s="149">
        <v>1</v>
      </c>
      <c r="BY58" s="149">
        <v>1</v>
      </c>
      <c r="BZ58" s="149">
        <v>1</v>
      </c>
      <c r="CA58" s="149">
        <v>1</v>
      </c>
      <c r="CB58" s="149">
        <v>1</v>
      </c>
      <c r="CC58" s="149">
        <v>1</v>
      </c>
      <c r="CD58" s="218">
        <v>1</v>
      </c>
    </row>
    <row r="59" spans="1:82" x14ac:dyDescent="0.25">
      <c r="A59" s="213" t="s">
        <v>80</v>
      </c>
      <c r="B59" s="217">
        <v>1</v>
      </c>
      <c r="C59" s="149">
        <v>1</v>
      </c>
      <c r="D59" s="149">
        <v>1</v>
      </c>
      <c r="E59" s="149">
        <v>1</v>
      </c>
      <c r="F59" s="149">
        <v>1</v>
      </c>
      <c r="G59" s="149">
        <v>1</v>
      </c>
      <c r="H59" s="149">
        <v>1</v>
      </c>
      <c r="I59" s="149">
        <v>1</v>
      </c>
      <c r="J59" s="149">
        <v>1</v>
      </c>
      <c r="K59" s="149">
        <v>1</v>
      </c>
      <c r="L59" s="149">
        <v>1</v>
      </c>
      <c r="M59" s="149">
        <v>1</v>
      </c>
      <c r="N59" s="149">
        <v>1</v>
      </c>
      <c r="O59" s="149">
        <v>1</v>
      </c>
      <c r="P59" s="149">
        <v>1</v>
      </c>
      <c r="Q59" s="149">
        <v>1</v>
      </c>
      <c r="R59" s="149">
        <v>1</v>
      </c>
      <c r="S59" s="149">
        <v>1</v>
      </c>
      <c r="T59" s="149">
        <v>1</v>
      </c>
      <c r="U59" s="149">
        <v>1</v>
      </c>
      <c r="V59" s="149">
        <v>1</v>
      </c>
      <c r="W59" s="149">
        <v>1</v>
      </c>
      <c r="X59" s="149">
        <v>1</v>
      </c>
      <c r="Y59" s="149">
        <v>1</v>
      </c>
      <c r="Z59" s="149">
        <v>1</v>
      </c>
      <c r="AA59" s="149">
        <v>1</v>
      </c>
      <c r="AB59" s="149">
        <v>1</v>
      </c>
      <c r="AC59" s="149">
        <v>1</v>
      </c>
      <c r="AD59" s="149">
        <v>1</v>
      </c>
      <c r="AE59" s="149">
        <v>1</v>
      </c>
      <c r="AF59" s="149">
        <v>1</v>
      </c>
      <c r="AG59" s="149">
        <v>1</v>
      </c>
      <c r="AH59" s="149">
        <v>1</v>
      </c>
      <c r="AI59" s="149">
        <v>1</v>
      </c>
      <c r="AJ59" s="149">
        <v>1</v>
      </c>
      <c r="AK59" s="149">
        <v>1</v>
      </c>
      <c r="AL59" s="149">
        <v>1</v>
      </c>
      <c r="AM59" s="149">
        <v>1</v>
      </c>
      <c r="AN59" s="149">
        <v>1</v>
      </c>
      <c r="AO59" s="149">
        <v>1</v>
      </c>
      <c r="AP59" s="149">
        <v>1</v>
      </c>
      <c r="AQ59" s="149">
        <v>1</v>
      </c>
      <c r="AR59" s="149">
        <v>1</v>
      </c>
      <c r="AS59" s="149">
        <v>1</v>
      </c>
      <c r="AT59" s="149">
        <v>1</v>
      </c>
      <c r="AU59" s="149">
        <v>1</v>
      </c>
      <c r="AV59" s="149">
        <v>1</v>
      </c>
      <c r="AW59" s="149">
        <v>1</v>
      </c>
      <c r="AX59" s="149">
        <v>1</v>
      </c>
      <c r="AY59" s="149">
        <v>1</v>
      </c>
      <c r="AZ59" s="149">
        <v>1</v>
      </c>
      <c r="BA59" s="149">
        <v>1</v>
      </c>
      <c r="BB59" s="149">
        <v>1</v>
      </c>
      <c r="BC59" s="149">
        <v>1</v>
      </c>
      <c r="BD59" s="149">
        <v>1</v>
      </c>
      <c r="BE59" s="149">
        <v>1</v>
      </c>
      <c r="BF59" s="149">
        <v>1</v>
      </c>
      <c r="BG59" s="149">
        <v>1</v>
      </c>
      <c r="BH59" s="149">
        <v>1</v>
      </c>
      <c r="BI59" s="149">
        <v>1</v>
      </c>
      <c r="BJ59" s="149">
        <v>1</v>
      </c>
      <c r="BK59" s="149">
        <v>1</v>
      </c>
      <c r="BL59" s="149">
        <v>1</v>
      </c>
      <c r="BM59" s="149">
        <v>1</v>
      </c>
      <c r="BN59" s="149">
        <v>1</v>
      </c>
      <c r="BO59" s="149">
        <v>1</v>
      </c>
      <c r="BP59" s="149">
        <v>1</v>
      </c>
      <c r="BQ59" s="149">
        <v>1</v>
      </c>
      <c r="BR59" s="149">
        <v>1</v>
      </c>
      <c r="BS59" s="149">
        <v>1</v>
      </c>
      <c r="BT59" s="149">
        <v>1</v>
      </c>
      <c r="BU59" s="149">
        <v>1</v>
      </c>
      <c r="BV59" s="149">
        <v>1</v>
      </c>
      <c r="BW59" s="149">
        <v>1</v>
      </c>
      <c r="BX59" s="149">
        <v>1</v>
      </c>
      <c r="BY59" s="149">
        <v>1</v>
      </c>
      <c r="BZ59" s="149">
        <v>1</v>
      </c>
      <c r="CA59" s="149">
        <v>1</v>
      </c>
      <c r="CB59" s="149">
        <v>1</v>
      </c>
      <c r="CC59" s="149">
        <v>1</v>
      </c>
      <c r="CD59" s="218">
        <v>1</v>
      </c>
    </row>
    <row r="60" spans="1:82" x14ac:dyDescent="0.25">
      <c r="A60" s="213" t="s">
        <v>83</v>
      </c>
      <c r="B60" s="217">
        <v>1</v>
      </c>
      <c r="C60" s="149">
        <v>1</v>
      </c>
      <c r="D60" s="149">
        <v>1</v>
      </c>
      <c r="E60" s="149">
        <v>1</v>
      </c>
      <c r="F60" s="149">
        <v>1</v>
      </c>
      <c r="G60" s="149">
        <v>1</v>
      </c>
      <c r="H60" s="149">
        <v>1</v>
      </c>
      <c r="I60" s="149">
        <v>1</v>
      </c>
      <c r="J60" s="149">
        <v>1</v>
      </c>
      <c r="K60" s="149">
        <v>1</v>
      </c>
      <c r="L60" s="149">
        <v>1</v>
      </c>
      <c r="M60" s="149">
        <v>1</v>
      </c>
      <c r="N60" s="149">
        <v>1</v>
      </c>
      <c r="O60" s="149">
        <v>1</v>
      </c>
      <c r="P60" s="149">
        <v>1</v>
      </c>
      <c r="Q60" s="149">
        <v>1</v>
      </c>
      <c r="R60" s="149">
        <v>1</v>
      </c>
      <c r="S60" s="149">
        <v>1</v>
      </c>
      <c r="T60" s="149">
        <v>1</v>
      </c>
      <c r="U60" s="149">
        <v>1</v>
      </c>
      <c r="V60" s="149">
        <v>1</v>
      </c>
      <c r="W60" s="149">
        <v>1</v>
      </c>
      <c r="X60" s="149">
        <v>1</v>
      </c>
      <c r="Y60" s="149">
        <v>1</v>
      </c>
      <c r="Z60" s="149">
        <v>1</v>
      </c>
      <c r="AA60" s="149">
        <v>1</v>
      </c>
      <c r="AB60" s="149">
        <v>1</v>
      </c>
      <c r="AC60" s="149">
        <v>1</v>
      </c>
      <c r="AD60" s="149">
        <v>1</v>
      </c>
      <c r="AE60" s="149">
        <v>1</v>
      </c>
      <c r="AF60" s="149">
        <v>1</v>
      </c>
      <c r="AG60" s="149">
        <v>1</v>
      </c>
      <c r="AH60" s="149">
        <v>1</v>
      </c>
      <c r="AI60" s="149">
        <v>1</v>
      </c>
      <c r="AJ60" s="149">
        <v>1</v>
      </c>
      <c r="AK60" s="149">
        <v>1</v>
      </c>
      <c r="AL60" s="149">
        <v>1</v>
      </c>
      <c r="AM60" s="149">
        <v>1</v>
      </c>
      <c r="AN60" s="149">
        <v>1</v>
      </c>
      <c r="AO60" s="149">
        <v>1</v>
      </c>
      <c r="AP60" s="149">
        <v>1</v>
      </c>
      <c r="AQ60" s="149">
        <v>1</v>
      </c>
      <c r="AR60" s="149">
        <v>1</v>
      </c>
      <c r="AS60" s="149">
        <v>1</v>
      </c>
      <c r="AT60" s="149">
        <v>1</v>
      </c>
      <c r="AU60" s="149">
        <v>1</v>
      </c>
      <c r="AV60" s="149">
        <v>1</v>
      </c>
      <c r="AW60" s="149">
        <v>1</v>
      </c>
      <c r="AX60" s="149">
        <v>1</v>
      </c>
      <c r="AY60" s="149">
        <v>1</v>
      </c>
      <c r="AZ60" s="149">
        <v>1</v>
      </c>
      <c r="BA60" s="149">
        <v>1</v>
      </c>
      <c r="BB60" s="149">
        <v>1</v>
      </c>
      <c r="BC60" s="149">
        <v>1</v>
      </c>
      <c r="BD60" s="149">
        <v>1</v>
      </c>
      <c r="BE60" s="149">
        <v>1</v>
      </c>
      <c r="BF60" s="149">
        <v>1</v>
      </c>
      <c r="BG60" s="149">
        <v>1</v>
      </c>
      <c r="BH60" s="149">
        <v>1</v>
      </c>
      <c r="BI60" s="149">
        <v>1</v>
      </c>
      <c r="BJ60" s="149">
        <v>1</v>
      </c>
      <c r="BK60" s="149">
        <v>1</v>
      </c>
      <c r="BL60" s="149">
        <v>1</v>
      </c>
      <c r="BM60" s="149">
        <v>1</v>
      </c>
      <c r="BN60" s="149">
        <v>1</v>
      </c>
      <c r="BO60" s="149">
        <v>1</v>
      </c>
      <c r="BP60" s="149">
        <v>1</v>
      </c>
      <c r="BQ60" s="149">
        <v>1</v>
      </c>
      <c r="BR60" s="149">
        <v>1</v>
      </c>
      <c r="BS60" s="149">
        <v>1</v>
      </c>
      <c r="BT60" s="149">
        <v>1</v>
      </c>
      <c r="BU60" s="149">
        <v>1</v>
      </c>
      <c r="BV60" s="149">
        <v>1</v>
      </c>
      <c r="BW60" s="149">
        <v>1</v>
      </c>
      <c r="BX60" s="149">
        <v>1</v>
      </c>
      <c r="BY60" s="149">
        <v>1</v>
      </c>
      <c r="BZ60" s="149">
        <v>1</v>
      </c>
      <c r="CA60" s="149">
        <v>1</v>
      </c>
      <c r="CB60" s="149">
        <v>1</v>
      </c>
      <c r="CC60" s="149">
        <v>1</v>
      </c>
      <c r="CD60" s="218">
        <v>1</v>
      </c>
    </row>
    <row r="61" spans="1:82" x14ac:dyDescent="0.25">
      <c r="A61" s="213" t="s">
        <v>138</v>
      </c>
      <c r="B61" s="219">
        <v>1</v>
      </c>
      <c r="C61" s="220">
        <v>1</v>
      </c>
      <c r="D61" s="220">
        <v>1</v>
      </c>
      <c r="E61" s="220">
        <v>1</v>
      </c>
      <c r="F61" s="220">
        <v>1</v>
      </c>
      <c r="G61" s="220">
        <v>1</v>
      </c>
      <c r="H61" s="220">
        <v>1</v>
      </c>
      <c r="I61" s="220">
        <v>1</v>
      </c>
      <c r="J61" s="220">
        <v>1</v>
      </c>
      <c r="K61" s="220">
        <v>1</v>
      </c>
      <c r="L61" s="220">
        <v>1</v>
      </c>
      <c r="M61" s="220">
        <v>1</v>
      </c>
      <c r="N61" s="220">
        <v>1</v>
      </c>
      <c r="O61" s="220">
        <v>1</v>
      </c>
      <c r="P61" s="220">
        <v>1</v>
      </c>
      <c r="Q61" s="220">
        <v>1</v>
      </c>
      <c r="R61" s="220">
        <v>1</v>
      </c>
      <c r="S61" s="220">
        <v>1</v>
      </c>
      <c r="T61" s="220">
        <v>1</v>
      </c>
      <c r="U61" s="220">
        <v>1</v>
      </c>
      <c r="V61" s="220">
        <v>1</v>
      </c>
      <c r="W61" s="220">
        <v>1</v>
      </c>
      <c r="X61" s="220">
        <v>1</v>
      </c>
      <c r="Y61" s="220">
        <v>1</v>
      </c>
      <c r="Z61" s="220">
        <v>1</v>
      </c>
      <c r="AA61" s="220">
        <v>1</v>
      </c>
      <c r="AB61" s="220">
        <v>1</v>
      </c>
      <c r="AC61" s="220">
        <v>1</v>
      </c>
      <c r="AD61" s="220">
        <v>1</v>
      </c>
      <c r="AE61" s="220">
        <v>1</v>
      </c>
      <c r="AF61" s="220">
        <v>1</v>
      </c>
      <c r="AG61" s="220">
        <v>1</v>
      </c>
      <c r="AH61" s="220">
        <v>1</v>
      </c>
      <c r="AI61" s="220">
        <v>1</v>
      </c>
      <c r="AJ61" s="220">
        <v>1</v>
      </c>
      <c r="AK61" s="220">
        <v>1</v>
      </c>
      <c r="AL61" s="220">
        <v>1</v>
      </c>
      <c r="AM61" s="220">
        <v>1</v>
      </c>
      <c r="AN61" s="220">
        <v>1</v>
      </c>
      <c r="AO61" s="220">
        <v>1</v>
      </c>
      <c r="AP61" s="220">
        <v>1</v>
      </c>
      <c r="AQ61" s="220">
        <v>1</v>
      </c>
      <c r="AR61" s="220">
        <v>1</v>
      </c>
      <c r="AS61" s="220">
        <v>1</v>
      </c>
      <c r="AT61" s="220">
        <v>1</v>
      </c>
      <c r="AU61" s="220">
        <v>1</v>
      </c>
      <c r="AV61" s="220">
        <v>1</v>
      </c>
      <c r="AW61" s="220">
        <v>1</v>
      </c>
      <c r="AX61" s="220">
        <v>1</v>
      </c>
      <c r="AY61" s="220">
        <v>1</v>
      </c>
      <c r="AZ61" s="220">
        <v>1</v>
      </c>
      <c r="BA61" s="220">
        <v>1</v>
      </c>
      <c r="BB61" s="220">
        <v>1</v>
      </c>
      <c r="BC61" s="220">
        <v>1</v>
      </c>
      <c r="BD61" s="220">
        <v>1</v>
      </c>
      <c r="BE61" s="220">
        <v>1</v>
      </c>
      <c r="BF61" s="220">
        <v>1</v>
      </c>
      <c r="BG61" s="220">
        <v>1</v>
      </c>
      <c r="BH61" s="220">
        <v>1</v>
      </c>
      <c r="BI61" s="220">
        <v>1</v>
      </c>
      <c r="BJ61" s="220">
        <v>1</v>
      </c>
      <c r="BK61" s="220">
        <v>1</v>
      </c>
      <c r="BL61" s="220">
        <v>1</v>
      </c>
      <c r="BM61" s="220">
        <v>1</v>
      </c>
      <c r="BN61" s="220">
        <v>1</v>
      </c>
      <c r="BO61" s="220">
        <v>1</v>
      </c>
      <c r="BP61" s="220">
        <v>1</v>
      </c>
      <c r="BQ61" s="220">
        <v>1</v>
      </c>
      <c r="BR61" s="220">
        <v>1</v>
      </c>
      <c r="BS61" s="220">
        <v>1</v>
      </c>
      <c r="BT61" s="220">
        <v>1</v>
      </c>
      <c r="BU61" s="220">
        <v>1</v>
      </c>
      <c r="BV61" s="220">
        <v>1</v>
      </c>
      <c r="BW61" s="220">
        <v>1</v>
      </c>
      <c r="BX61" s="220">
        <v>1</v>
      </c>
      <c r="BY61" s="220">
        <v>1</v>
      </c>
      <c r="BZ61" s="220">
        <v>1</v>
      </c>
      <c r="CA61" s="220">
        <v>1</v>
      </c>
      <c r="CB61" s="220">
        <v>1</v>
      </c>
      <c r="CC61" s="220">
        <v>1</v>
      </c>
      <c r="CD61" s="221">
        <v>1</v>
      </c>
    </row>
    <row r="62" spans="1:82" x14ac:dyDescent="0.25">
      <c r="A62" s="77"/>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c r="AK62" s="78"/>
      <c r="AL62" s="78"/>
      <c r="AM62" s="78"/>
      <c r="AN62" s="78"/>
      <c r="AO62" s="78"/>
      <c r="AP62" s="78"/>
      <c r="AQ62" s="78"/>
      <c r="AR62" s="78"/>
      <c r="AS62" s="78"/>
      <c r="AT62" s="78"/>
      <c r="AU62" s="78"/>
      <c r="AV62" s="78"/>
      <c r="AW62" s="78"/>
      <c r="AX62" s="78"/>
      <c r="AY62" s="78"/>
      <c r="AZ62" s="78"/>
      <c r="BA62" s="78"/>
      <c r="BB62" s="78"/>
      <c r="BC62" s="78"/>
      <c r="BD62" s="78"/>
      <c r="BE62" s="78"/>
      <c r="BF62" s="78"/>
      <c r="BG62" s="78"/>
      <c r="BH62" s="78"/>
      <c r="BI62" s="78"/>
      <c r="BJ62" s="78"/>
      <c r="BK62" s="78"/>
      <c r="BL62" s="78"/>
      <c r="BM62" s="78"/>
      <c r="BN62" s="78"/>
      <c r="BO62" s="78"/>
      <c r="BP62" s="78"/>
      <c r="BQ62" s="78"/>
      <c r="BR62" s="78"/>
      <c r="BS62" s="78"/>
      <c r="BT62" s="78"/>
      <c r="BU62" s="78"/>
      <c r="BV62" s="78"/>
      <c r="BW62" s="78"/>
      <c r="BX62" s="78"/>
      <c r="BY62" s="78"/>
      <c r="BZ62" s="78"/>
      <c r="CA62" s="78"/>
      <c r="CB62" s="78"/>
      <c r="CC62" s="78"/>
      <c r="CD62" s="7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C29" sqref="C29"/>
    </sheetView>
  </sheetViews>
  <sheetFormatPr defaultRowHeight="15" x14ac:dyDescent="0.25"/>
  <cols>
    <col min="1" max="1" width="50.7109375" customWidth="1"/>
    <col min="26" max="26" width="9.140625" customWidth="1"/>
  </cols>
  <sheetData>
    <row r="1" spans="1:82" x14ac:dyDescent="0.25">
      <c r="A1" s="53" t="s">
        <v>303</v>
      </c>
      <c r="B1" s="62">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11" t="s">
        <v>239</v>
      </c>
      <c r="B2" s="141">
        <v>196.601262607145</v>
      </c>
      <c r="C2" s="141">
        <v>196.601262607145</v>
      </c>
      <c r="D2" s="141">
        <v>196.601262607145</v>
      </c>
      <c r="E2" s="141">
        <v>196.601262607145</v>
      </c>
      <c r="F2" s="141">
        <v>196.601262607145</v>
      </c>
      <c r="G2" s="141">
        <v>196.601262607145</v>
      </c>
      <c r="H2" s="141">
        <v>196.601262607145</v>
      </c>
      <c r="I2" s="141">
        <v>196.601262607145</v>
      </c>
      <c r="J2" s="141">
        <v>196.601262607145</v>
      </c>
      <c r="K2" s="141">
        <v>196.601262607145</v>
      </c>
      <c r="L2" s="141">
        <v>196.601262607145</v>
      </c>
      <c r="M2" s="141">
        <v>196.601262607145</v>
      </c>
      <c r="N2" s="141">
        <v>196.601262607145</v>
      </c>
      <c r="O2" s="141">
        <v>196.601262607145</v>
      </c>
      <c r="P2" s="141">
        <v>196.601262607145</v>
      </c>
      <c r="Q2" s="141">
        <v>196.601262607145</v>
      </c>
      <c r="R2" s="141">
        <v>196.601262607145</v>
      </c>
      <c r="S2" s="141">
        <v>196.601262607145</v>
      </c>
      <c r="T2" s="141">
        <v>196.601262607145</v>
      </c>
      <c r="U2" s="141">
        <v>196.601262607145</v>
      </c>
      <c r="V2" s="141">
        <v>196.601262607145</v>
      </c>
      <c r="W2" s="141">
        <v>196.601262607145</v>
      </c>
      <c r="X2" s="141">
        <v>196.601262607145</v>
      </c>
      <c r="Y2" s="141">
        <v>196.601262607145</v>
      </c>
      <c r="Z2" s="141">
        <v>196.601262607145</v>
      </c>
      <c r="AA2" s="141">
        <v>196.601262607145</v>
      </c>
      <c r="AB2" s="141">
        <v>196.601262607145</v>
      </c>
      <c r="AC2" s="141">
        <v>196.601262607145</v>
      </c>
      <c r="AD2" s="141">
        <v>196.601262607145</v>
      </c>
      <c r="AE2" s="141">
        <v>196.601262607145</v>
      </c>
      <c r="AF2" s="141">
        <v>196.601262607145</v>
      </c>
      <c r="AG2" s="141">
        <v>196.601262607145</v>
      </c>
      <c r="AH2" s="141">
        <v>196.601262607145</v>
      </c>
      <c r="AI2" s="141">
        <v>196.601262607145</v>
      </c>
      <c r="AJ2" s="141">
        <v>196.601262607145</v>
      </c>
      <c r="AK2" s="141">
        <v>196.601262607145</v>
      </c>
      <c r="AL2" s="141">
        <v>196.601262607145</v>
      </c>
      <c r="AM2" s="141">
        <v>196.601262607145</v>
      </c>
      <c r="AN2" s="141">
        <v>196.601262607145</v>
      </c>
      <c r="AO2" s="141">
        <v>196.601262607145</v>
      </c>
      <c r="AP2" s="141">
        <v>196.601262607145</v>
      </c>
      <c r="AQ2" s="141">
        <v>196.601262607145</v>
      </c>
      <c r="AR2" s="141">
        <v>196.601262607145</v>
      </c>
      <c r="AS2" s="141">
        <v>196.601262607145</v>
      </c>
      <c r="AT2" s="141">
        <v>196.601262607145</v>
      </c>
      <c r="AU2" s="141">
        <v>196.601262607145</v>
      </c>
      <c r="AV2" s="141">
        <v>196.601262607145</v>
      </c>
      <c r="AW2" s="141">
        <v>196.601262607145</v>
      </c>
      <c r="AX2" s="141">
        <v>196.601262607145</v>
      </c>
      <c r="AY2" s="141">
        <v>196.601262607145</v>
      </c>
      <c r="AZ2" s="141">
        <v>196.601262607145</v>
      </c>
      <c r="BA2" s="141">
        <v>196.601262607145</v>
      </c>
      <c r="BB2" s="141">
        <v>196.601262607145</v>
      </c>
      <c r="BC2" s="141">
        <v>196.601262607145</v>
      </c>
      <c r="BD2" s="141">
        <v>196.601262607145</v>
      </c>
      <c r="BE2" s="141">
        <v>196.601262607145</v>
      </c>
      <c r="BF2" s="141">
        <v>196.601262607145</v>
      </c>
      <c r="BG2" s="141">
        <v>196.601262607145</v>
      </c>
      <c r="BH2" s="141">
        <v>196.601262607145</v>
      </c>
      <c r="BI2" s="141">
        <v>196.601262607145</v>
      </c>
      <c r="BJ2" s="141">
        <v>196.601262607145</v>
      </c>
      <c r="BK2" s="141">
        <v>196.601262607145</v>
      </c>
      <c r="BL2" s="141">
        <v>196.601262607145</v>
      </c>
      <c r="BM2" s="141">
        <v>196.601262607145</v>
      </c>
      <c r="BN2" s="141">
        <v>196.601262607145</v>
      </c>
      <c r="BO2" s="141">
        <v>196.601262607145</v>
      </c>
      <c r="BP2" s="141">
        <v>196.601262607145</v>
      </c>
      <c r="BQ2" s="141">
        <v>196.601262607145</v>
      </c>
      <c r="BR2" s="141">
        <v>196.601262607145</v>
      </c>
      <c r="BS2" s="141">
        <v>196.601262607145</v>
      </c>
      <c r="BT2" s="141">
        <v>196.601262607145</v>
      </c>
      <c r="BU2" s="141">
        <v>196.601262607145</v>
      </c>
      <c r="BV2" s="141">
        <v>196.601262607145</v>
      </c>
      <c r="BW2" s="141">
        <v>196.601262607145</v>
      </c>
      <c r="BX2" s="141">
        <v>196.601262607145</v>
      </c>
      <c r="BY2" s="141">
        <v>196.601262607145</v>
      </c>
      <c r="BZ2" s="141">
        <v>196.601262607145</v>
      </c>
      <c r="CA2" s="141">
        <v>196.601262607145</v>
      </c>
      <c r="CB2" s="141">
        <v>196.601262607145</v>
      </c>
      <c r="CC2" s="141">
        <v>196.601262607145</v>
      </c>
      <c r="CD2" s="59">
        <v>196.601262607145</v>
      </c>
    </row>
    <row r="3" spans="1:82" x14ac:dyDescent="0.25">
      <c r="A3" s="11" t="s">
        <v>238</v>
      </c>
      <c r="B3" s="63">
        <v>183.83577232965899</v>
      </c>
      <c r="C3" s="63">
        <v>183.83577232965899</v>
      </c>
      <c r="D3" s="63">
        <v>183.83577232965899</v>
      </c>
      <c r="E3" s="63">
        <v>183.83577232965899</v>
      </c>
      <c r="F3" s="63">
        <v>183.83577232965899</v>
      </c>
      <c r="G3" s="63">
        <v>183.83577232965899</v>
      </c>
      <c r="H3" s="63">
        <v>183.83577232965899</v>
      </c>
      <c r="I3" s="63">
        <v>183.83577232965899</v>
      </c>
      <c r="J3" s="63">
        <v>183.83577232965899</v>
      </c>
      <c r="K3" s="63">
        <v>183.83577232965899</v>
      </c>
      <c r="L3" s="63">
        <v>183.83577232965899</v>
      </c>
      <c r="M3" s="63">
        <v>183.83577232965899</v>
      </c>
      <c r="N3" s="63">
        <v>183.83577232965899</v>
      </c>
      <c r="O3" s="63">
        <v>183.83577232965899</v>
      </c>
      <c r="P3" s="63">
        <v>183.83577232965899</v>
      </c>
      <c r="Q3" s="63">
        <v>183.83577232965899</v>
      </c>
      <c r="R3" s="63">
        <v>183.83577232965899</v>
      </c>
      <c r="S3" s="63">
        <v>183.83577232965899</v>
      </c>
      <c r="T3" s="63">
        <v>183.83577232965899</v>
      </c>
      <c r="U3" s="63">
        <v>183.83577232965899</v>
      </c>
      <c r="V3" s="63">
        <v>183.83577232965899</v>
      </c>
      <c r="W3" s="63">
        <v>183.83577232965899</v>
      </c>
      <c r="X3" s="63">
        <v>183.83577232965899</v>
      </c>
      <c r="Y3" s="63">
        <v>183.83577232965899</v>
      </c>
      <c r="Z3" s="63">
        <v>183.83577232965899</v>
      </c>
      <c r="AA3" s="63">
        <v>183.83577232965899</v>
      </c>
      <c r="AB3" s="63">
        <v>183.83577232965899</v>
      </c>
      <c r="AC3" s="63">
        <v>183.83577232965899</v>
      </c>
      <c r="AD3" s="63">
        <v>183.83577232965899</v>
      </c>
      <c r="AE3" s="63">
        <v>183.83577232965899</v>
      </c>
      <c r="AF3" s="63">
        <v>183.83577232965899</v>
      </c>
      <c r="AG3" s="63">
        <v>183.83577232965899</v>
      </c>
      <c r="AH3" s="63">
        <v>183.83577232965899</v>
      </c>
      <c r="AI3" s="63">
        <v>183.83577232965899</v>
      </c>
      <c r="AJ3" s="63">
        <v>183.83577232965899</v>
      </c>
      <c r="AK3" s="63">
        <v>183.83577232965899</v>
      </c>
      <c r="AL3" s="63">
        <v>183.83577232965899</v>
      </c>
      <c r="AM3" s="63">
        <v>183.83577232965899</v>
      </c>
      <c r="AN3" s="63">
        <v>183.83577232965899</v>
      </c>
      <c r="AO3" s="63">
        <v>183.83577232965899</v>
      </c>
      <c r="AP3" s="63">
        <v>183.83577232965899</v>
      </c>
      <c r="AQ3" s="63">
        <v>183.83577232965899</v>
      </c>
      <c r="AR3" s="63">
        <v>183.83577232965899</v>
      </c>
      <c r="AS3" s="63">
        <v>183.83577232965899</v>
      </c>
      <c r="AT3" s="63">
        <v>183.83577232965899</v>
      </c>
      <c r="AU3" s="63">
        <v>183.83577232965899</v>
      </c>
      <c r="AV3" s="63">
        <v>183.83577232965899</v>
      </c>
      <c r="AW3" s="63">
        <v>183.83577232965899</v>
      </c>
      <c r="AX3" s="63">
        <v>183.83577232965899</v>
      </c>
      <c r="AY3" s="63">
        <v>183.83577232965899</v>
      </c>
      <c r="AZ3" s="63">
        <v>183.83577232965899</v>
      </c>
      <c r="BA3" s="63">
        <v>183.83577232965899</v>
      </c>
      <c r="BB3" s="63">
        <v>183.83577232965899</v>
      </c>
      <c r="BC3" s="63">
        <v>183.83577232965899</v>
      </c>
      <c r="BD3" s="63">
        <v>183.83577232965899</v>
      </c>
      <c r="BE3" s="63">
        <v>183.83577232965899</v>
      </c>
      <c r="BF3" s="63">
        <v>183.83577232965899</v>
      </c>
      <c r="BG3" s="63">
        <v>183.83577232965899</v>
      </c>
      <c r="BH3" s="63">
        <v>183.83577232965899</v>
      </c>
      <c r="BI3" s="63">
        <v>183.83577232965899</v>
      </c>
      <c r="BJ3" s="63">
        <v>183.83577232965899</v>
      </c>
      <c r="BK3" s="63">
        <v>183.83577232965899</v>
      </c>
      <c r="BL3" s="63">
        <v>183.83577232965899</v>
      </c>
      <c r="BM3" s="63">
        <v>183.83577232965899</v>
      </c>
      <c r="BN3" s="63">
        <v>183.83577232965899</v>
      </c>
      <c r="BO3" s="63">
        <v>183.83577232965899</v>
      </c>
      <c r="BP3" s="63">
        <v>183.83577232965899</v>
      </c>
      <c r="BQ3" s="63">
        <v>183.83577232965899</v>
      </c>
      <c r="BR3" s="63">
        <v>183.83577232965899</v>
      </c>
      <c r="BS3" s="63">
        <v>183.83577232965899</v>
      </c>
      <c r="BT3" s="63">
        <v>183.83577232965899</v>
      </c>
      <c r="BU3" s="63">
        <v>183.83577232965899</v>
      </c>
      <c r="BV3" s="63">
        <v>183.83577232965899</v>
      </c>
      <c r="BW3" s="63">
        <v>183.83577232965899</v>
      </c>
      <c r="BX3" s="63">
        <v>183.83577232965899</v>
      </c>
      <c r="BY3" s="63">
        <v>183.83577232965899</v>
      </c>
      <c r="BZ3" s="63">
        <v>183.83577232965899</v>
      </c>
      <c r="CA3" s="63">
        <v>183.83577232965899</v>
      </c>
      <c r="CB3" s="63">
        <v>183.83577232965899</v>
      </c>
      <c r="CC3" s="63">
        <v>183.83577232965899</v>
      </c>
      <c r="CD3" s="60">
        <v>183.83577232965899</v>
      </c>
    </row>
    <row r="4" spans="1:82" x14ac:dyDescent="0.25">
      <c r="A4" s="74"/>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5"/>
    </row>
    <row r="5" spans="1:82" x14ac:dyDescent="0.25">
      <c r="A5" s="3" t="s">
        <v>304</v>
      </c>
      <c r="B5" s="57" t="s">
        <v>239</v>
      </c>
      <c r="C5" s="57" t="s">
        <v>238</v>
      </c>
      <c r="D5" s="325" t="s">
        <v>142</v>
      </c>
      <c r="E5" s="325"/>
      <c r="F5" s="325"/>
      <c r="G5" s="325"/>
      <c r="H5" s="325"/>
      <c r="I5" s="325"/>
      <c r="J5" s="325"/>
      <c r="K5" s="325"/>
      <c r="L5" s="20"/>
      <c r="M5" s="20"/>
      <c r="N5" s="20"/>
      <c r="O5" s="20"/>
      <c r="P5" s="20"/>
      <c r="Q5" s="20"/>
      <c r="R5" s="20"/>
      <c r="S5" s="20"/>
      <c r="T5" s="20"/>
      <c r="U5" s="20"/>
      <c r="V5" s="343" t="s">
        <v>63</v>
      </c>
      <c r="W5" s="344"/>
      <c r="X5" s="344"/>
      <c r="Y5" s="344"/>
      <c r="Z5" s="345"/>
      <c r="AA5" s="20"/>
      <c r="AB5" s="343" t="s">
        <v>163</v>
      </c>
      <c r="AC5" s="344"/>
      <c r="AD5" s="345"/>
      <c r="AE5" s="20"/>
      <c r="AF5" s="20"/>
      <c r="AG5" s="125"/>
      <c r="AH5" s="125"/>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5"/>
    </row>
    <row r="6" spans="1:82" x14ac:dyDescent="0.25">
      <c r="A6" s="61" t="s">
        <v>234</v>
      </c>
      <c r="B6" s="133">
        <v>31.400511773006855</v>
      </c>
      <c r="C6" s="131">
        <v>30.330981859806926</v>
      </c>
      <c r="D6" s="346" t="s">
        <v>305</v>
      </c>
      <c r="E6" s="346"/>
      <c r="F6" s="346"/>
      <c r="G6" s="346"/>
      <c r="H6" s="346"/>
      <c r="I6" s="346"/>
      <c r="J6" s="346"/>
      <c r="K6" s="347"/>
      <c r="L6" s="20"/>
      <c r="M6" s="20"/>
      <c r="N6" s="20"/>
      <c r="O6" s="20"/>
      <c r="P6" s="20"/>
      <c r="Q6" s="20"/>
      <c r="R6" s="20"/>
      <c r="S6" s="20"/>
      <c r="T6" s="20"/>
      <c r="U6" s="20"/>
      <c r="V6" s="350" t="s">
        <v>162</v>
      </c>
      <c r="W6" s="351"/>
      <c r="X6" s="352"/>
      <c r="Y6" s="350" t="s">
        <v>164</v>
      </c>
      <c r="Z6" s="353"/>
      <c r="AA6" s="20"/>
      <c r="AB6" s="115" t="s">
        <v>143</v>
      </c>
      <c r="AC6" s="137" t="s">
        <v>239</v>
      </c>
      <c r="AD6" s="137" t="s">
        <v>238</v>
      </c>
      <c r="AE6" s="20"/>
      <c r="AF6" s="20"/>
      <c r="AG6" s="104"/>
      <c r="AH6" s="104"/>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5"/>
    </row>
    <row r="7" spans="1:82" x14ac:dyDescent="0.25">
      <c r="A7" s="61" t="s">
        <v>54</v>
      </c>
      <c r="B7" s="134">
        <v>3.78330089073512</v>
      </c>
      <c r="C7" s="132">
        <v>9.0478754176004799</v>
      </c>
      <c r="D7" s="348"/>
      <c r="E7" s="348"/>
      <c r="F7" s="348"/>
      <c r="G7" s="348"/>
      <c r="H7" s="348"/>
      <c r="I7" s="348"/>
      <c r="J7" s="348"/>
      <c r="K7" s="349"/>
      <c r="L7" s="20"/>
      <c r="M7" s="20"/>
      <c r="N7" s="20"/>
      <c r="O7" s="20"/>
      <c r="P7" s="20"/>
      <c r="Q7" s="20"/>
      <c r="R7" s="20"/>
      <c r="S7" s="20"/>
      <c r="T7" s="20"/>
      <c r="U7" s="20"/>
      <c r="V7" s="106" t="s">
        <v>90</v>
      </c>
      <c r="W7" s="107" t="s">
        <v>239</v>
      </c>
      <c r="X7" s="108" t="s">
        <v>238</v>
      </c>
      <c r="Y7" s="107" t="s">
        <v>161</v>
      </c>
      <c r="Z7" s="108" t="s">
        <v>165</v>
      </c>
      <c r="AA7" s="20"/>
      <c r="AB7" s="136" t="s">
        <v>235</v>
      </c>
      <c r="AC7" s="138">
        <f>(B6-15)/(80-15)*B7</f>
        <v>0.95458570460505632</v>
      </c>
      <c r="AD7" s="139">
        <f>(C6-15)/(80-15)*C7</f>
        <v>2.1340432907234765</v>
      </c>
      <c r="AE7" s="20"/>
      <c r="AF7" s="20"/>
      <c r="AG7" s="125"/>
      <c r="AH7" s="125"/>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5"/>
    </row>
    <row r="8" spans="1:82" x14ac:dyDescent="0.25">
      <c r="A8" s="74"/>
      <c r="B8" s="20"/>
      <c r="C8" s="20"/>
      <c r="D8" s="20"/>
      <c r="E8" s="20"/>
      <c r="F8" s="20"/>
      <c r="G8" s="20"/>
      <c r="H8" s="20"/>
      <c r="I8" s="20"/>
      <c r="J8" s="20"/>
      <c r="K8" s="20"/>
      <c r="L8" s="20"/>
      <c r="M8" s="20"/>
      <c r="N8" s="20"/>
      <c r="O8" s="20"/>
      <c r="P8" s="20"/>
      <c r="Q8" s="20"/>
      <c r="R8" s="20"/>
      <c r="S8" s="20"/>
      <c r="T8" s="20"/>
      <c r="U8" s="20"/>
      <c r="V8" s="64">
        <v>15</v>
      </c>
      <c r="W8" s="65">
        <f>_xlfn.BETA.DIST(($V8+1-15)/(80-15),AC$7,AC$8,TRUE)-_xlfn.BETA.DIST(($V8-15)/(80-15),AC$7,AC$8,TRUE)</f>
        <v>5.0051170571701567E-2</v>
      </c>
      <c r="X8" s="109">
        <f>_xlfn.BETA.DIST(($V8+1-15)/(80-15),AD$7,AD$8,TRUE)-_xlfn.BETA.DIST(($V8-15)/(80-15),AD$7,AD$8,TRUE)</f>
        <v>4.0787160224753406E-3</v>
      </c>
      <c r="Y8" s="24">
        <f>AC11</f>
        <v>-10</v>
      </c>
      <c r="Z8" s="109">
        <f>1/(1+POWER((Y8-$AC$11+1)/$AC$16,-$AC$15))</f>
        <v>1.1585114059372236E-7</v>
      </c>
      <c r="AA8" s="76"/>
      <c r="AB8" s="136" t="s">
        <v>236</v>
      </c>
      <c r="AC8" s="140">
        <f>(1-(B6-15)/(80-15))*B7</f>
        <v>2.8287151861300641</v>
      </c>
      <c r="AD8" s="135">
        <f>(1-(C6-15)/(80-15))*C7</f>
        <v>6.9138321268770033</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5"/>
    </row>
    <row r="9" spans="1:82" x14ac:dyDescent="0.25">
      <c r="A9" s="22" t="s">
        <v>306</v>
      </c>
      <c r="B9" s="159" t="s">
        <v>239</v>
      </c>
      <c r="C9" s="159" t="s">
        <v>238</v>
      </c>
      <c r="D9" s="332" t="s">
        <v>142</v>
      </c>
      <c r="E9" s="332"/>
      <c r="F9" s="332"/>
      <c r="G9" s="332"/>
      <c r="H9" s="332"/>
      <c r="I9" s="332"/>
      <c r="J9" s="332"/>
      <c r="K9" s="332"/>
      <c r="L9" s="20"/>
      <c r="M9" s="20"/>
      <c r="N9" s="20"/>
      <c r="O9" s="20"/>
      <c r="P9" s="20"/>
      <c r="Q9" s="20"/>
      <c r="R9" s="20"/>
      <c r="S9" s="20"/>
      <c r="T9" s="20"/>
      <c r="U9" s="20"/>
      <c r="V9" s="64">
        <f>V8+1</f>
        <v>16</v>
      </c>
      <c r="W9" s="65">
        <f t="shared" ref="W9:X72" si="0">_xlfn.BETA.DIST(($V9+1-15)/(80-15),AC$7,AC$8,TRUE)-_xlfn.BETA.DIST(($V9-15)/(80-15),AC$7,AC$8,TRUE)</f>
        <v>4.5614980151926554E-2</v>
      </c>
      <c r="X9" s="109">
        <f t="shared" si="0"/>
        <v>1.2742151087193909E-2</v>
      </c>
      <c r="Y9" s="24">
        <f>Y8+1</f>
        <v>-9</v>
      </c>
      <c r="Z9" s="109">
        <f t="shared" ref="Z9:Z58" si="1">1/(1+POWER((Y9-$AC$11+1)/$AC$16,-$AC$15))-1/(1+POWER((Y9-$AC$11)/$AC$16,-$AC$15))</f>
        <v>7.2973814444883609E-6</v>
      </c>
      <c r="AA9" s="76"/>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5"/>
    </row>
    <row r="10" spans="1:82" x14ac:dyDescent="0.25">
      <c r="A10" s="224" t="s">
        <v>77</v>
      </c>
      <c r="B10" s="133">
        <v>1</v>
      </c>
      <c r="C10" s="131">
        <v>1</v>
      </c>
      <c r="D10" s="357" t="s">
        <v>307</v>
      </c>
      <c r="E10" s="334"/>
      <c r="F10" s="334"/>
      <c r="G10" s="334"/>
      <c r="H10" s="334"/>
      <c r="I10" s="334"/>
      <c r="J10" s="334"/>
      <c r="K10" s="335"/>
      <c r="L10" s="20"/>
      <c r="M10" s="20"/>
      <c r="N10" s="20"/>
      <c r="O10" s="20"/>
      <c r="P10" s="20"/>
      <c r="Q10" s="20"/>
      <c r="R10" s="20"/>
      <c r="S10" s="20"/>
      <c r="T10" s="20"/>
      <c r="U10" s="20"/>
      <c r="V10" s="64">
        <f t="shared" ref="V10:V72" si="2">V9+1</f>
        <v>17</v>
      </c>
      <c r="W10" s="65">
        <f t="shared" si="0"/>
        <v>4.326698284694748E-2</v>
      </c>
      <c r="X10" s="109">
        <f t="shared" si="0"/>
        <v>2.0714044201973647E-2</v>
      </c>
      <c r="Y10" s="24">
        <f t="shared" ref="Y10:Y58" si="3">Y9+1</f>
        <v>-8</v>
      </c>
      <c r="Z10" s="109">
        <f t="shared" si="1"/>
        <v>7.7013713783649729E-5</v>
      </c>
      <c r="AA10" s="20"/>
      <c r="AB10" s="115" t="s">
        <v>143</v>
      </c>
      <c r="AC10" s="115"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5"/>
    </row>
    <row r="11" spans="1:82" x14ac:dyDescent="0.25">
      <c r="A11" s="225" t="s">
        <v>79</v>
      </c>
      <c r="B11" s="226">
        <v>1.7000000000000001E-2</v>
      </c>
      <c r="C11" s="227">
        <v>0.16200000000000001</v>
      </c>
      <c r="D11" s="337"/>
      <c r="E11" s="337"/>
      <c r="F11" s="337"/>
      <c r="G11" s="337"/>
      <c r="H11" s="337"/>
      <c r="I11" s="337"/>
      <c r="J11" s="337"/>
      <c r="K11" s="338"/>
      <c r="L11" s="20"/>
      <c r="M11" s="20"/>
      <c r="N11" s="20"/>
      <c r="O11" s="20"/>
      <c r="P11" s="20"/>
      <c r="Q11" s="20"/>
      <c r="R11" s="20"/>
      <c r="S11" s="20"/>
      <c r="T11" s="20"/>
      <c r="U11" s="20"/>
      <c r="V11" s="64">
        <f t="shared" si="2"/>
        <v>18</v>
      </c>
      <c r="W11" s="65">
        <f t="shared" si="0"/>
        <v>4.1365339001612572E-2</v>
      </c>
      <c r="X11" s="109">
        <f t="shared" si="0"/>
        <v>2.7591040027538261E-2</v>
      </c>
      <c r="Y11" s="24">
        <f t="shared" si="3"/>
        <v>-7</v>
      </c>
      <c r="Z11" s="109">
        <f t="shared" si="1"/>
        <v>3.8972261978678771E-4</v>
      </c>
      <c r="AA11" s="20"/>
      <c r="AB11" s="111" t="s">
        <v>152</v>
      </c>
      <c r="AC11" s="117">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5"/>
    </row>
    <row r="12" spans="1:82" x14ac:dyDescent="0.25">
      <c r="A12" s="225" t="s">
        <v>78</v>
      </c>
      <c r="B12" s="226">
        <v>0.51200000000000001</v>
      </c>
      <c r="C12" s="227">
        <v>0.95599999999999996</v>
      </c>
      <c r="D12" s="337"/>
      <c r="E12" s="337"/>
      <c r="F12" s="337"/>
      <c r="G12" s="337"/>
      <c r="H12" s="337"/>
      <c r="I12" s="337"/>
      <c r="J12" s="337"/>
      <c r="K12" s="338"/>
      <c r="L12" s="20"/>
      <c r="M12" s="20"/>
      <c r="N12" s="20"/>
      <c r="O12" s="20"/>
      <c r="P12" s="20"/>
      <c r="Q12" s="20"/>
      <c r="R12" s="20"/>
      <c r="S12" s="20"/>
      <c r="T12" s="20"/>
      <c r="U12" s="20"/>
      <c r="V12" s="64">
        <f t="shared" si="2"/>
        <v>19</v>
      </c>
      <c r="W12" s="65">
        <f t="shared" si="0"/>
        <v>3.9685256150684356E-2</v>
      </c>
      <c r="X12" s="109">
        <f t="shared" si="0"/>
        <v>3.3311141807381733E-2</v>
      </c>
      <c r="Y12" s="24">
        <f t="shared" si="3"/>
        <v>-6</v>
      </c>
      <c r="Z12" s="109">
        <f t="shared" si="1"/>
        <v>1.332083908697294E-3</v>
      </c>
      <c r="AA12" s="20"/>
      <c r="AB12" s="111" t="s">
        <v>153</v>
      </c>
      <c r="AC12" s="118">
        <f>$B$19-$AC$11</f>
        <v>15</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5"/>
    </row>
    <row r="13" spans="1:82" x14ac:dyDescent="0.25">
      <c r="A13" s="225" t="s">
        <v>308</v>
      </c>
      <c r="B13" s="278">
        <v>0.8</v>
      </c>
      <c r="C13" s="279">
        <v>0.8</v>
      </c>
      <c r="D13" s="337"/>
      <c r="E13" s="337"/>
      <c r="F13" s="337"/>
      <c r="G13" s="337"/>
      <c r="H13" s="337"/>
      <c r="I13" s="337"/>
      <c r="J13" s="337"/>
      <c r="K13" s="338"/>
      <c r="L13" s="20"/>
      <c r="M13" s="20"/>
      <c r="N13" s="20"/>
      <c r="O13" s="20"/>
      <c r="P13" s="20"/>
      <c r="Q13" s="20"/>
      <c r="R13" s="20"/>
      <c r="S13" s="20"/>
      <c r="T13" s="20"/>
      <c r="U13" s="20"/>
      <c r="V13" s="64">
        <f t="shared" si="2"/>
        <v>20</v>
      </c>
      <c r="W13" s="65">
        <f t="shared" si="0"/>
        <v>3.8143330145178789E-2</v>
      </c>
      <c r="X13" s="109">
        <f t="shared" si="0"/>
        <v>3.790745756181356E-2</v>
      </c>
      <c r="Y13" s="24">
        <f t="shared" si="3"/>
        <v>-5</v>
      </c>
      <c r="Z13" s="109">
        <f t="shared" si="1"/>
        <v>3.5676480811365078E-3</v>
      </c>
      <c r="AA13" s="20"/>
      <c r="AB13" s="111" t="s">
        <v>159</v>
      </c>
      <c r="AC13" s="118">
        <f>$B$20</f>
        <v>23.1</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5"/>
    </row>
    <row r="14" spans="1:82" x14ac:dyDescent="0.25">
      <c r="A14" s="225" t="s">
        <v>309</v>
      </c>
      <c r="B14" s="226">
        <v>518.06685930517494</v>
      </c>
      <c r="C14" s="227">
        <v>0.25247223009709802</v>
      </c>
      <c r="D14" s="337"/>
      <c r="E14" s="337"/>
      <c r="F14" s="337"/>
      <c r="G14" s="337"/>
      <c r="H14" s="337"/>
      <c r="I14" s="337"/>
      <c r="J14" s="337"/>
      <c r="K14" s="338"/>
      <c r="L14" s="20"/>
      <c r="M14" s="20"/>
      <c r="N14" s="20"/>
      <c r="O14" s="20"/>
      <c r="P14" s="20"/>
      <c r="Q14" s="20"/>
      <c r="R14" s="20"/>
      <c r="S14" s="20"/>
      <c r="T14" s="20"/>
      <c r="U14" s="20"/>
      <c r="V14" s="64">
        <f t="shared" si="2"/>
        <v>21</v>
      </c>
      <c r="W14" s="65">
        <f>_xlfn.BETA.DIST(($V14+1-15)/(80-15),AC$7,AC$8,TRUE)-_xlfn.BETA.DIST(($V14-15)/(80-15),AC$7,AC$8,TRUE)</f>
        <v>3.6698920848584615E-2</v>
      </c>
      <c r="X14" s="109">
        <f t="shared" si="0"/>
        <v>4.1452492298759386E-2</v>
      </c>
      <c r="Y14" s="24">
        <f t="shared" si="3"/>
        <v>-4</v>
      </c>
      <c r="Z14" s="109">
        <f t="shared" si="1"/>
        <v>8.0666603188440517E-3</v>
      </c>
      <c r="AA14" s="20"/>
      <c r="AB14" s="111" t="s">
        <v>151</v>
      </c>
      <c r="AC14" s="119">
        <f>AC12*AC12/(AC12*AC12+AC13)</f>
        <v>0.90689238210399037</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5"/>
    </row>
    <row r="15" spans="1:82" x14ac:dyDescent="0.25">
      <c r="A15" s="225" t="s">
        <v>81</v>
      </c>
      <c r="B15" s="287"/>
      <c r="C15" s="227">
        <v>1.35530044068365</v>
      </c>
      <c r="D15" s="337"/>
      <c r="E15" s="337"/>
      <c r="F15" s="337"/>
      <c r="G15" s="337"/>
      <c r="H15" s="337"/>
      <c r="I15" s="337"/>
      <c r="J15" s="337"/>
      <c r="K15" s="338"/>
      <c r="L15" s="20"/>
      <c r="M15" s="20"/>
      <c r="N15" s="20"/>
      <c r="O15" s="20"/>
      <c r="P15" s="20"/>
      <c r="Q15" s="20"/>
      <c r="R15" s="20"/>
      <c r="S15" s="20"/>
      <c r="T15" s="20"/>
      <c r="U15" s="20"/>
      <c r="V15" s="64">
        <f t="shared" si="2"/>
        <v>22</v>
      </c>
      <c r="W15" s="65">
        <f>_xlfn.BETA.DIST(($V15+1-15)/(80-15),AC$7,AC$8,TRUE)-_xlfn.BETA.DIST(($V15-15)/(80-15),AC$7,AC$8,TRUE)</f>
        <v>3.5329028724447098E-2</v>
      </c>
      <c r="X15" s="109">
        <f t="shared" si="0"/>
        <v>4.4036304380641544E-2</v>
      </c>
      <c r="Y15" s="24">
        <f t="shared" si="3"/>
        <v>-3</v>
      </c>
      <c r="Z15" s="109">
        <f t="shared" si="1"/>
        <v>1.6020281405493199E-2</v>
      </c>
      <c r="AA15" s="20"/>
      <c r="AB15" s="111" t="s">
        <v>156</v>
      </c>
      <c r="AC15" s="120">
        <f>PI()/AC23</f>
        <v>5.9997691503931962</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5"/>
    </row>
    <row r="16" spans="1:82" x14ac:dyDescent="0.25">
      <c r="A16" s="225" t="s">
        <v>138</v>
      </c>
      <c r="B16" s="288">
        <v>1</v>
      </c>
      <c r="C16" s="289"/>
      <c r="D16" s="340"/>
      <c r="E16" s="340"/>
      <c r="F16" s="340"/>
      <c r="G16" s="340"/>
      <c r="H16" s="340"/>
      <c r="I16" s="340"/>
      <c r="J16" s="340"/>
      <c r="K16" s="341"/>
      <c r="L16" s="20"/>
      <c r="M16" s="20"/>
      <c r="N16" s="20"/>
      <c r="O16" s="20"/>
      <c r="P16" s="20"/>
      <c r="Q16" s="20"/>
      <c r="R16" s="20"/>
      <c r="S16" s="20"/>
      <c r="T16" s="20"/>
      <c r="U16" s="20"/>
      <c r="V16" s="64">
        <f t="shared" si="2"/>
        <v>23</v>
      </c>
      <c r="W16" s="65">
        <f t="shared" si="0"/>
        <v>3.4019315325591215E-2</v>
      </c>
      <c r="X16" s="109">
        <f t="shared" si="0"/>
        <v>4.5755917940769109E-2</v>
      </c>
      <c r="Y16" s="24">
        <f t="shared" si="3"/>
        <v>-2</v>
      </c>
      <c r="Z16" s="109">
        <f t="shared" si="1"/>
        <v>2.8508745121130663E-2</v>
      </c>
      <c r="AA16" s="76"/>
      <c r="AB16" s="111" t="s">
        <v>155</v>
      </c>
      <c r="AC16" s="121">
        <f>AC12*SIN(AC23)/AC23</f>
        <v>14.323893566583193</v>
      </c>
      <c r="AD16" s="102"/>
      <c r="AE16" s="103"/>
      <c r="AF16" s="103"/>
      <c r="AG16" s="103"/>
      <c r="AH16" s="105"/>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5"/>
    </row>
    <row r="17" spans="1:82" x14ac:dyDescent="0.25">
      <c r="A17" s="228"/>
      <c r="B17" s="229"/>
      <c r="C17" s="229"/>
      <c r="D17" s="229"/>
      <c r="E17" s="229"/>
      <c r="F17" s="229"/>
      <c r="G17" s="229"/>
      <c r="H17" s="229"/>
      <c r="I17" s="229"/>
      <c r="J17" s="229"/>
      <c r="K17" s="229"/>
      <c r="L17" s="20"/>
      <c r="M17" s="20"/>
      <c r="N17" s="20"/>
      <c r="O17" s="20"/>
      <c r="P17" s="20"/>
      <c r="Q17" s="20"/>
      <c r="R17" s="20"/>
      <c r="S17" s="20"/>
      <c r="T17" s="20"/>
      <c r="U17" s="20"/>
      <c r="V17" s="64">
        <f t="shared" si="2"/>
        <v>24</v>
      </c>
      <c r="W17" s="65">
        <f>_xlfn.BETA.DIST(($V17+1-15)/(80-15),AC$7,AC$8,TRUE)-_xlfn.BETA.DIST(($V17-15)/(80-15),AC$7,AC$8,TRUE)</f>
        <v>3.2760210734468775E-2</v>
      </c>
      <c r="X17" s="109">
        <f t="shared" si="0"/>
        <v>4.6709564860795028E-2</v>
      </c>
      <c r="Y17" s="24">
        <f t="shared" si="3"/>
        <v>-1</v>
      </c>
      <c r="Z17" s="109">
        <f t="shared" si="1"/>
        <v>4.5804109608701245E-2</v>
      </c>
      <c r="AA17" s="76"/>
      <c r="AB17" s="20"/>
      <c r="AC17" s="20"/>
      <c r="AD17" s="102"/>
      <c r="AE17" s="103"/>
      <c r="AF17" s="103"/>
      <c r="AG17" s="103"/>
      <c r="AH17" s="105"/>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5"/>
    </row>
    <row r="18" spans="1:82" x14ac:dyDescent="0.25">
      <c r="A18" s="22" t="s">
        <v>150</v>
      </c>
      <c r="B18" s="159" t="s">
        <v>107</v>
      </c>
      <c r="C18" s="358" t="s">
        <v>142</v>
      </c>
      <c r="D18" s="359"/>
      <c r="E18" s="359"/>
      <c r="F18" s="359"/>
      <c r="G18" s="359"/>
      <c r="H18" s="359"/>
      <c r="I18" s="359"/>
      <c r="J18" s="359"/>
      <c r="K18" s="360"/>
      <c r="L18" s="20"/>
      <c r="M18" s="20"/>
      <c r="N18" s="20"/>
      <c r="O18" s="20"/>
      <c r="P18" s="20"/>
      <c r="Q18" s="20"/>
      <c r="R18" s="20"/>
      <c r="S18" s="20"/>
      <c r="T18" s="20"/>
      <c r="U18" s="20"/>
      <c r="V18" s="64">
        <f t="shared" si="2"/>
        <v>25</v>
      </c>
      <c r="W18" s="65">
        <f t="shared" si="0"/>
        <v>3.1544994754592937E-2</v>
      </c>
      <c r="X18" s="109">
        <f t="shared" si="0"/>
        <v>4.6993343605533977E-2</v>
      </c>
      <c r="Y18" s="24">
        <f t="shared" si="3"/>
        <v>0</v>
      </c>
      <c r="Z18" s="109">
        <f t="shared" si="1"/>
        <v>6.6436060231073027E-2</v>
      </c>
      <c r="AA18" s="76"/>
      <c r="AB18" s="110"/>
      <c r="AC18" s="116" t="s">
        <v>154</v>
      </c>
      <c r="AD18" s="116" t="s">
        <v>157</v>
      </c>
      <c r="AE18" s="116" t="s">
        <v>158</v>
      </c>
      <c r="AF18" s="116" t="s">
        <v>160</v>
      </c>
      <c r="AG18" s="20"/>
      <c r="AH18" s="105"/>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5"/>
    </row>
    <row r="19" spans="1:82" x14ac:dyDescent="0.25">
      <c r="A19" s="225" t="s">
        <v>177</v>
      </c>
      <c r="B19" s="281">
        <v>5</v>
      </c>
      <c r="C19" s="361" t="s">
        <v>172</v>
      </c>
      <c r="D19" s="361"/>
      <c r="E19" s="361"/>
      <c r="F19" s="361"/>
      <c r="G19" s="361"/>
      <c r="H19" s="361"/>
      <c r="I19" s="361"/>
      <c r="J19" s="361"/>
      <c r="K19" s="361"/>
      <c r="L19" s="20"/>
      <c r="M19" s="20"/>
      <c r="N19" s="20"/>
      <c r="O19" s="20"/>
      <c r="P19" s="20"/>
      <c r="Q19" s="20"/>
      <c r="R19" s="20"/>
      <c r="S19" s="20"/>
      <c r="T19" s="20"/>
      <c r="U19" s="20"/>
      <c r="V19" s="64">
        <f t="shared" si="2"/>
        <v>26</v>
      </c>
      <c r="W19" s="65">
        <f t="shared" si="0"/>
        <v>3.036875899619873E-2</v>
      </c>
      <c r="X19" s="109">
        <f t="shared" si="0"/>
        <v>4.6699220403907449E-2</v>
      </c>
      <c r="Y19" s="24">
        <f t="shared" si="3"/>
        <v>1</v>
      </c>
      <c r="Z19" s="109">
        <f t="shared" si="1"/>
        <v>8.6699874808837424E-2</v>
      </c>
      <c r="AA19" s="76"/>
      <c r="AB19" s="111" t="s">
        <v>170</v>
      </c>
      <c r="AC19" s="122">
        <f>PI()/2-AC14</f>
        <v>0.66390394469090619</v>
      </c>
      <c r="AD19" s="122">
        <f>AC19*_xlfn.COT(AC19)-$AC$14</f>
        <v>-5.8322050922401725E-2</v>
      </c>
      <c r="AE19" s="122">
        <f>_xlfn.COT(AC19)-AC19*POWER(_xlfn.CSC(AC19),2)</f>
        <v>-0.47035377038100301</v>
      </c>
      <c r="AF19" s="112">
        <f>AD19*AD19</f>
        <v>3.4014616237952201E-3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5"/>
    </row>
    <row r="20" spans="1:82" x14ac:dyDescent="0.25">
      <c r="A20" s="230" t="s">
        <v>178</v>
      </c>
      <c r="B20" s="282">
        <v>23.1</v>
      </c>
      <c r="C20" s="361"/>
      <c r="D20" s="361"/>
      <c r="E20" s="361"/>
      <c r="F20" s="361"/>
      <c r="G20" s="361"/>
      <c r="H20" s="361"/>
      <c r="I20" s="361"/>
      <c r="J20" s="361"/>
      <c r="K20" s="361"/>
      <c r="L20" s="20"/>
      <c r="M20" s="20"/>
      <c r="N20" s="20"/>
      <c r="O20" s="20"/>
      <c r="P20" s="20"/>
      <c r="Q20" s="20"/>
      <c r="R20" s="20"/>
      <c r="S20" s="20"/>
      <c r="T20" s="20"/>
      <c r="U20" s="20"/>
      <c r="V20" s="64">
        <f>V19+1</f>
        <v>27</v>
      </c>
      <c r="W20" s="65">
        <f t="shared" si="0"/>
        <v>2.9227804329846729E-2</v>
      </c>
      <c r="X20" s="109">
        <f t="shared" si="0"/>
        <v>4.5913833838913787E-2</v>
      </c>
      <c r="Y20" s="24">
        <f>Y19+1</f>
        <v>2</v>
      </c>
      <c r="Z20" s="109">
        <f t="shared" si="1"/>
        <v>0.10159611948866948</v>
      </c>
      <c r="AA20" s="76"/>
      <c r="AB20" s="111" t="s">
        <v>167</v>
      </c>
      <c r="AC20" s="123">
        <f>AC19-AD19/AE19</f>
        <v>0.53990780690049611</v>
      </c>
      <c r="AD20" s="123">
        <f>AC20*_xlfn.COT(AC20)-$AC$14</f>
        <v>-6.001470088662586E-3</v>
      </c>
      <c r="AE20" s="123">
        <f>_xlfn.COT(AC20)-AC20*POWER(_xlfn.CSC(AC20),2)</f>
        <v>-0.37453424585477846</v>
      </c>
      <c r="AF20" s="113">
        <f>AD20*AD20</f>
        <v>3.6017643225111708E-5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5"/>
    </row>
    <row r="21" spans="1:82" x14ac:dyDescent="0.25">
      <c r="A21" s="23" t="s">
        <v>179</v>
      </c>
      <c r="B21" s="280">
        <v>16</v>
      </c>
      <c r="C21" s="362" t="s">
        <v>176</v>
      </c>
      <c r="D21" s="363"/>
      <c r="E21" s="363"/>
      <c r="F21" s="363"/>
      <c r="G21" s="363"/>
      <c r="H21" s="363"/>
      <c r="I21" s="363"/>
      <c r="J21" s="363"/>
      <c r="K21" s="364"/>
      <c r="L21" s="20"/>
      <c r="M21" s="20"/>
      <c r="N21" s="20"/>
      <c r="O21" s="20"/>
      <c r="P21" s="20"/>
      <c r="Q21" s="20"/>
      <c r="R21" s="20"/>
      <c r="S21" s="20"/>
      <c r="T21" s="20"/>
      <c r="U21" s="20"/>
      <c r="V21" s="64">
        <f t="shared" si="2"/>
        <v>28</v>
      </c>
      <c r="W21" s="65">
        <f t="shared" si="0"/>
        <v>2.8119271013701264E-2</v>
      </c>
      <c r="X21" s="109">
        <f t="shared" si="0"/>
        <v>4.4717807504069895E-2</v>
      </c>
      <c r="Y21" s="24">
        <f t="shared" si="3"/>
        <v>3</v>
      </c>
      <c r="Z21" s="109">
        <f t="shared" si="1"/>
        <v>0.10724178223652797</v>
      </c>
      <c r="AA21" s="20"/>
      <c r="AB21" s="111" t="s">
        <v>168</v>
      </c>
      <c r="AC21" s="123">
        <f>AC20-AD20/AE20</f>
        <v>0.52388398490001187</v>
      </c>
      <c r="AD21" s="123">
        <f>AC21*_xlfn.COT(AC21)-$AC$14</f>
        <v>-9.6074244158361743E-5</v>
      </c>
      <c r="AE21" s="123">
        <f>_xlfn.COT(AC21)-AC21*POWER(_xlfn.CSC(AC21),2)</f>
        <v>-0.36255673240203889</v>
      </c>
      <c r="AF21" s="113">
        <f>AD21*AD21</f>
        <v>9.230260390600506E-9</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5"/>
    </row>
    <row r="22" spans="1:82" x14ac:dyDescent="0.25">
      <c r="A22" s="228"/>
      <c r="B22" s="229"/>
      <c r="C22" s="229"/>
      <c r="D22" s="229"/>
      <c r="E22" s="229"/>
      <c r="F22" s="229"/>
      <c r="G22" s="229"/>
      <c r="H22" s="229"/>
      <c r="I22" s="229"/>
      <c r="J22" s="229"/>
      <c r="K22" s="229"/>
      <c r="L22" s="20"/>
      <c r="M22" s="20"/>
      <c r="N22" s="20"/>
      <c r="O22" s="20"/>
      <c r="P22" s="20"/>
      <c r="Q22" s="20"/>
      <c r="R22" s="20"/>
      <c r="S22" s="20"/>
      <c r="T22" s="20"/>
      <c r="U22" s="20"/>
      <c r="V22" s="64">
        <f t="shared" si="2"/>
        <v>29</v>
      </c>
      <c r="W22" s="65">
        <f t="shared" si="0"/>
        <v>2.7040901135406359E-2</v>
      </c>
      <c r="X22" s="109">
        <f t="shared" si="0"/>
        <v>4.3185397327348329E-2</v>
      </c>
      <c r="Y22" s="24">
        <f t="shared" si="3"/>
        <v>4</v>
      </c>
      <c r="Z22" s="109">
        <f t="shared" si="1"/>
        <v>0.10299351494916537</v>
      </c>
      <c r="AA22" s="20"/>
      <c r="AB22" s="111" t="s">
        <v>169</v>
      </c>
      <c r="AC22" s="123">
        <f>AC21-AD21/AE21</f>
        <v>0.52361899397425571</v>
      </c>
      <c r="AD22" s="123">
        <f>AC22*_xlfn.COT(AC22)-$AC$14</f>
        <v>-2.6152291554559781E-8</v>
      </c>
      <c r="AE22" s="123">
        <f>_xlfn.COT(AC22)-AC22*POWER(_xlfn.CSC(AC22),2)</f>
        <v>-0.36235935358728466</v>
      </c>
      <c r="AF22" s="113">
        <f>AD22*AD22</f>
        <v>6.8394235355469884E-16</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5"/>
    </row>
    <row r="23" spans="1:82" x14ac:dyDescent="0.25">
      <c r="A23" s="174" t="s">
        <v>144</v>
      </c>
      <c r="B23" s="231" t="s">
        <v>239</v>
      </c>
      <c r="C23" s="231" t="s">
        <v>238</v>
      </c>
      <c r="D23" s="332" t="s">
        <v>142</v>
      </c>
      <c r="E23" s="332"/>
      <c r="F23" s="332"/>
      <c r="G23" s="332"/>
      <c r="H23" s="332"/>
      <c r="I23" s="332"/>
      <c r="J23" s="332"/>
      <c r="K23" s="332"/>
      <c r="L23" s="20"/>
      <c r="M23" s="20"/>
      <c r="N23" s="20"/>
      <c r="O23" s="20"/>
      <c r="P23" s="20"/>
      <c r="Q23" s="20"/>
      <c r="R23" s="20"/>
      <c r="S23" s="20"/>
      <c r="T23" s="20"/>
      <c r="U23" s="20"/>
      <c r="V23" s="64">
        <f t="shared" si="2"/>
        <v>30</v>
      </c>
      <c r="W23" s="65">
        <f t="shared" si="0"/>
        <v>2.5990880206158806E-2</v>
      </c>
      <c r="X23" s="109">
        <f t="shared" si="0"/>
        <v>4.1384365973097692E-2</v>
      </c>
      <c r="Y23" s="24">
        <f t="shared" si="3"/>
        <v>5</v>
      </c>
      <c r="Z23" s="109">
        <f t="shared" si="1"/>
        <v>9.1402221614445445E-2</v>
      </c>
      <c r="AA23" s="20"/>
      <c r="AB23" s="111" t="s">
        <v>171</v>
      </c>
      <c r="AC23" s="124">
        <f>AC22-AD22/AE22</f>
        <v>0.52361892180200098</v>
      </c>
      <c r="AD23" s="124">
        <f>AC23*_xlfn.COT(AC23)-$AC$14</f>
        <v>-2.1094237467877974E-15</v>
      </c>
      <c r="AE23" s="124">
        <f>_xlfn.COT(AC23)-AC23*POWER(_xlfn.CSC(AC23),2)</f>
        <v>-0.36235929983274118</v>
      </c>
      <c r="AF23" s="114">
        <f>AD23*AD23</f>
        <v>4.4496685435122697E-30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5"/>
    </row>
    <row r="24" spans="1:82" x14ac:dyDescent="0.25">
      <c r="A24" s="224" t="s">
        <v>77</v>
      </c>
      <c r="B24" s="232">
        <v>73.921018509517694</v>
      </c>
      <c r="C24" s="233">
        <v>73.921018509517694</v>
      </c>
      <c r="D24" s="333" t="s">
        <v>310</v>
      </c>
      <c r="E24" s="334"/>
      <c r="F24" s="334"/>
      <c r="G24" s="334"/>
      <c r="H24" s="334"/>
      <c r="I24" s="334"/>
      <c r="J24" s="334"/>
      <c r="K24" s="335"/>
      <c r="L24" s="20"/>
      <c r="M24" s="20"/>
      <c r="N24" s="20"/>
      <c r="O24" s="20"/>
      <c r="P24" s="20"/>
      <c r="Q24" s="20"/>
      <c r="R24" s="20"/>
      <c r="S24" s="20"/>
      <c r="T24" s="20"/>
      <c r="U24" s="20"/>
      <c r="V24" s="64">
        <f t="shared" si="2"/>
        <v>31</v>
      </c>
      <c r="W24" s="65">
        <f t="shared" si="0"/>
        <v>2.4967728143799106E-2</v>
      </c>
      <c r="X24" s="109">
        <f t="shared" si="0"/>
        <v>3.93760144741927E-2</v>
      </c>
      <c r="Y24" s="24">
        <f t="shared" si="3"/>
        <v>6</v>
      </c>
      <c r="Z24" s="109">
        <f t="shared" si="1"/>
        <v>7.6319976104101461E-2</v>
      </c>
      <c r="AA24" s="20"/>
      <c r="AB24" s="354" t="s">
        <v>166</v>
      </c>
      <c r="AC24" s="355"/>
      <c r="AD24" s="355"/>
      <c r="AE24" s="355"/>
      <c r="AF24" s="355"/>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5"/>
    </row>
    <row r="25" spans="1:82" x14ac:dyDescent="0.25">
      <c r="A25" s="225" t="s">
        <v>79</v>
      </c>
      <c r="B25" s="234">
        <v>73.921018509517694</v>
      </c>
      <c r="C25" s="235">
        <v>73.921018509517694</v>
      </c>
      <c r="D25" s="336"/>
      <c r="E25" s="337"/>
      <c r="F25" s="337"/>
      <c r="G25" s="337"/>
      <c r="H25" s="337"/>
      <c r="I25" s="337"/>
      <c r="J25" s="337"/>
      <c r="K25" s="338"/>
      <c r="L25" s="20"/>
      <c r="M25" s="20"/>
      <c r="N25" s="20"/>
      <c r="O25" s="20"/>
      <c r="P25" s="20"/>
      <c r="Q25" s="20"/>
      <c r="R25" s="20"/>
      <c r="S25" s="20"/>
      <c r="T25" s="20"/>
      <c r="U25" s="20"/>
      <c r="V25" s="64">
        <f t="shared" si="2"/>
        <v>32</v>
      </c>
      <c r="W25" s="65">
        <f t="shared" si="0"/>
        <v>2.3970222193376522E-2</v>
      </c>
      <c r="X25" s="109">
        <f t="shared" si="0"/>
        <v>3.7215324010065332E-2</v>
      </c>
      <c r="Y25" s="24">
        <f t="shared" si="3"/>
        <v>7</v>
      </c>
      <c r="Z25" s="109">
        <f t="shared" si="1"/>
        <v>6.1014442422738124E-2</v>
      </c>
      <c r="AA25" s="20"/>
      <c r="AB25" s="356"/>
      <c r="AC25" s="356"/>
      <c r="AD25" s="356"/>
      <c r="AE25" s="356"/>
      <c r="AF25" s="356"/>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5"/>
    </row>
    <row r="26" spans="1:82" x14ac:dyDescent="0.25">
      <c r="A26" s="225" t="s">
        <v>78</v>
      </c>
      <c r="B26" s="234">
        <v>73.921018509517694</v>
      </c>
      <c r="C26" s="235">
        <v>73.921018509517694</v>
      </c>
      <c r="D26" s="336"/>
      <c r="E26" s="337"/>
      <c r="F26" s="337"/>
      <c r="G26" s="337"/>
      <c r="H26" s="337"/>
      <c r="I26" s="337"/>
      <c r="J26" s="337"/>
      <c r="K26" s="338"/>
      <c r="L26" s="20"/>
      <c r="M26" s="20"/>
      <c r="N26" s="20"/>
      <c r="O26" s="20"/>
      <c r="P26" s="20"/>
      <c r="Q26" s="20"/>
      <c r="R26" s="20"/>
      <c r="S26" s="20"/>
      <c r="T26" s="20"/>
      <c r="U26" s="20"/>
      <c r="V26" s="64">
        <f t="shared" si="2"/>
        <v>33</v>
      </c>
      <c r="W26" s="65">
        <f t="shared" si="0"/>
        <v>2.2997341142748429E-2</v>
      </c>
      <c r="X26" s="109">
        <f t="shared" si="0"/>
        <v>3.495117507250034E-2</v>
      </c>
      <c r="Y26" s="24">
        <f t="shared" si="3"/>
        <v>8</v>
      </c>
      <c r="Z26" s="109">
        <f t="shared" si="1"/>
        <v>4.7402190306655267E-2</v>
      </c>
      <c r="AA26" s="76"/>
      <c r="AB26" s="356"/>
      <c r="AC26" s="356"/>
      <c r="AD26" s="356"/>
      <c r="AE26" s="356"/>
      <c r="AF26" s="356"/>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5"/>
    </row>
    <row r="27" spans="1:82" x14ac:dyDescent="0.25">
      <c r="A27" s="225" t="s">
        <v>308</v>
      </c>
      <c r="B27" s="234">
        <v>73.921018509517694</v>
      </c>
      <c r="C27" s="235">
        <v>73.921018509517694</v>
      </c>
      <c r="D27" s="336"/>
      <c r="E27" s="337"/>
      <c r="F27" s="337"/>
      <c r="G27" s="337"/>
      <c r="H27" s="337"/>
      <c r="I27" s="337"/>
      <c r="J27" s="337"/>
      <c r="K27" s="338"/>
      <c r="L27" s="20"/>
      <c r="M27" s="20"/>
      <c r="N27" s="20"/>
      <c r="O27" s="20"/>
      <c r="P27" s="20"/>
      <c r="Q27" s="20"/>
      <c r="R27" s="20"/>
      <c r="S27" s="20"/>
      <c r="T27" s="20"/>
      <c r="U27" s="20"/>
      <c r="V27" s="64">
        <f t="shared" si="2"/>
        <v>34</v>
      </c>
      <c r="W27" s="65">
        <f t="shared" si="0"/>
        <v>2.2048224120019388E-2</v>
      </c>
      <c r="X27" s="109">
        <f t="shared" si="0"/>
        <v>3.2626620612622226E-2</v>
      </c>
      <c r="Y27" s="24">
        <f t="shared" si="3"/>
        <v>9</v>
      </c>
      <c r="Z27" s="109">
        <f t="shared" si="1"/>
        <v>3.6204857198562368E-2</v>
      </c>
      <c r="AA27" s="76"/>
      <c r="AB27" s="356"/>
      <c r="AC27" s="356"/>
      <c r="AD27" s="356"/>
      <c r="AE27" s="356"/>
      <c r="AF27" s="356"/>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5"/>
    </row>
    <row r="28" spans="1:82" x14ac:dyDescent="0.25">
      <c r="A28" s="225" t="s">
        <v>309</v>
      </c>
      <c r="B28" s="234">
        <v>41.428964903790401</v>
      </c>
      <c r="C28" s="235">
        <v>41.428964903790401</v>
      </c>
      <c r="D28" s="336"/>
      <c r="E28" s="337"/>
      <c r="F28" s="337"/>
      <c r="G28" s="337"/>
      <c r="H28" s="337"/>
      <c r="I28" s="337"/>
      <c r="J28" s="337"/>
      <c r="K28" s="338"/>
      <c r="L28" s="20"/>
      <c r="M28" s="20"/>
      <c r="N28" s="20"/>
      <c r="O28" s="20"/>
      <c r="P28" s="20"/>
      <c r="Q28" s="20"/>
      <c r="R28" s="20"/>
      <c r="S28" s="20"/>
      <c r="T28" s="20"/>
      <c r="U28" s="20"/>
      <c r="V28" s="64">
        <f t="shared" si="2"/>
        <v>35</v>
      </c>
      <c r="W28" s="65">
        <f t="shared" si="0"/>
        <v>2.1122139611812085E-2</v>
      </c>
      <c r="X28" s="109">
        <f t="shared" si="0"/>
        <v>3.0279196063433877E-2</v>
      </c>
      <c r="Y28" s="24">
        <f t="shared" si="3"/>
        <v>10</v>
      </c>
      <c r="Z28" s="109">
        <f t="shared" si="1"/>
        <v>2.7416634206516965E-2</v>
      </c>
      <c r="AA28" s="76"/>
      <c r="AB28" s="356"/>
      <c r="AC28" s="356"/>
      <c r="AD28" s="356"/>
      <c r="AE28" s="356"/>
      <c r="AF28" s="356"/>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5"/>
    </row>
    <row r="29" spans="1:82" x14ac:dyDescent="0.25">
      <c r="A29" s="230" t="s">
        <v>81</v>
      </c>
      <c r="B29" s="286"/>
      <c r="C29" s="235">
        <v>14.323107953433201</v>
      </c>
      <c r="D29" s="336"/>
      <c r="E29" s="337"/>
      <c r="F29" s="337"/>
      <c r="G29" s="337"/>
      <c r="H29" s="337"/>
      <c r="I29" s="337"/>
      <c r="J29" s="337"/>
      <c r="K29" s="338"/>
      <c r="L29" s="20"/>
      <c r="M29" s="20"/>
      <c r="N29" s="20"/>
      <c r="O29" s="20"/>
      <c r="P29" s="20"/>
      <c r="Q29" s="20"/>
      <c r="R29" s="20"/>
      <c r="S29" s="20"/>
      <c r="T29" s="20"/>
      <c r="U29" s="20"/>
      <c r="V29" s="64">
        <f t="shared" si="2"/>
        <v>36</v>
      </c>
      <c r="W29" s="65">
        <f t="shared" si="0"/>
        <v>2.0218461795193265E-2</v>
      </c>
      <c r="X29" s="109">
        <f t="shared" si="0"/>
        <v>2.7941253497831831E-2</v>
      </c>
      <c r="Y29" s="24">
        <f t="shared" si="3"/>
        <v>11</v>
      </c>
      <c r="Z29" s="109">
        <f t="shared" si="1"/>
        <v>2.0706314186827446E-2</v>
      </c>
      <c r="AA29" s="76"/>
      <c r="AB29" s="356"/>
      <c r="AC29" s="356"/>
      <c r="AD29" s="356"/>
      <c r="AE29" s="356"/>
      <c r="AF29" s="356"/>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5"/>
    </row>
    <row r="30" spans="1:82" x14ac:dyDescent="0.25">
      <c r="A30" s="230" t="s">
        <v>138</v>
      </c>
      <c r="B30" s="283">
        <v>40</v>
      </c>
      <c r="C30" s="286"/>
      <c r="D30" s="339"/>
      <c r="E30" s="340"/>
      <c r="F30" s="340"/>
      <c r="G30" s="340"/>
      <c r="H30" s="340"/>
      <c r="I30" s="340"/>
      <c r="J30" s="340"/>
      <c r="K30" s="341"/>
      <c r="L30" s="20"/>
      <c r="M30" s="20"/>
      <c r="N30" s="20"/>
      <c r="O30" s="20"/>
      <c r="P30" s="20"/>
      <c r="Q30" s="20"/>
      <c r="R30" s="20"/>
      <c r="S30" s="20"/>
      <c r="T30" s="20"/>
      <c r="U30" s="20"/>
      <c r="V30" s="64">
        <f t="shared" si="2"/>
        <v>37</v>
      </c>
      <c r="W30" s="65">
        <f t="shared" si="0"/>
        <v>1.9336652200411475E-2</v>
      </c>
      <c r="X30" s="109">
        <f t="shared" si="0"/>
        <v>2.5640310282381118E-2</v>
      </c>
      <c r="Y30" s="24">
        <f t="shared" si="3"/>
        <v>12</v>
      </c>
      <c r="Z30" s="109">
        <f>1/(1+POWER((Y30-$AC$11+1)/$AC$16,-$AC$15))-1/(1+POWER((Y30-$AC$11)/$AC$16,-$AC$15))</f>
        <v>1.5658610875685763E-2</v>
      </c>
      <c r="AA30" s="76"/>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5"/>
    </row>
    <row r="31" spans="1:82" x14ac:dyDescent="0.25">
      <c r="A31" s="237"/>
      <c r="B31" s="238"/>
      <c r="C31" s="238"/>
      <c r="D31" s="239"/>
      <c r="E31" s="239"/>
      <c r="F31" s="239"/>
      <c r="G31" s="239"/>
      <c r="H31" s="239"/>
      <c r="I31" s="239"/>
      <c r="J31" s="239"/>
      <c r="K31" s="239"/>
      <c r="L31" s="20"/>
      <c r="M31" s="20"/>
      <c r="N31" s="20"/>
      <c r="O31" s="20"/>
      <c r="P31" s="20"/>
      <c r="Q31" s="20"/>
      <c r="R31" s="20"/>
      <c r="S31" s="20"/>
      <c r="T31" s="20"/>
      <c r="U31" s="20"/>
      <c r="V31" s="64">
        <f t="shared" si="2"/>
        <v>38</v>
      </c>
      <c r="W31" s="65">
        <f t="shared" si="0"/>
        <v>1.8476245324139828E-2</v>
      </c>
      <c r="X31" s="109">
        <f t="shared" si="0"/>
        <v>2.3399404838196469E-2</v>
      </c>
      <c r="Y31" s="24">
        <f t="shared" si="3"/>
        <v>13</v>
      </c>
      <c r="Z31" s="109">
        <f t="shared" si="1"/>
        <v>1.1887232773609924E-2</v>
      </c>
      <c r="AA31" s="76"/>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5"/>
    </row>
    <row r="32" spans="1:82" x14ac:dyDescent="0.25">
      <c r="A32" s="240" t="s">
        <v>311</v>
      </c>
      <c r="B32" s="241" t="s">
        <v>239</v>
      </c>
      <c r="C32" s="241" t="s">
        <v>238</v>
      </c>
      <c r="D32" s="332" t="s">
        <v>142</v>
      </c>
      <c r="E32" s="332"/>
      <c r="F32" s="332"/>
      <c r="G32" s="332"/>
      <c r="H32" s="332"/>
      <c r="I32" s="332"/>
      <c r="J32" s="332"/>
      <c r="K32" s="332"/>
      <c r="L32" s="20"/>
      <c r="M32" s="20"/>
      <c r="N32" s="20"/>
      <c r="O32" s="20"/>
      <c r="P32" s="20"/>
      <c r="Q32" s="20"/>
      <c r="R32" s="20"/>
      <c r="S32" s="20"/>
      <c r="T32" s="20"/>
      <c r="U32" s="20"/>
      <c r="V32" s="64">
        <f t="shared" si="2"/>
        <v>39</v>
      </c>
      <c r="W32" s="65">
        <f t="shared" si="0"/>
        <v>1.7636837214634604E-2</v>
      </c>
      <c r="X32" s="109">
        <f t="shared" si="0"/>
        <v>2.1237453787679827E-2</v>
      </c>
      <c r="Y32" s="24">
        <f t="shared" si="3"/>
        <v>14</v>
      </c>
      <c r="Z32" s="109">
        <f t="shared" si="1"/>
        <v>9.073602064622488E-3</v>
      </c>
      <c r="AA32" s="76"/>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5"/>
    </row>
    <row r="33" spans="1:82" x14ac:dyDescent="0.25">
      <c r="A33" s="23" t="s">
        <v>308</v>
      </c>
      <c r="B33" s="232">
        <v>27</v>
      </c>
      <c r="C33" s="233">
        <v>27</v>
      </c>
      <c r="D33" s="333" t="s">
        <v>312</v>
      </c>
      <c r="E33" s="334"/>
      <c r="F33" s="334"/>
      <c r="G33" s="334"/>
      <c r="H33" s="334"/>
      <c r="I33" s="334"/>
      <c r="J33" s="334"/>
      <c r="K33" s="335"/>
      <c r="L33" s="20"/>
      <c r="M33" s="20"/>
      <c r="N33" s="20"/>
      <c r="O33" s="20"/>
      <c r="P33" s="20"/>
      <c r="Q33" s="20"/>
      <c r="R33" s="20"/>
      <c r="S33" s="20"/>
      <c r="T33" s="20"/>
      <c r="U33" s="20"/>
      <c r="V33" s="64">
        <f t="shared" si="2"/>
        <v>40</v>
      </c>
      <c r="W33" s="65">
        <f t="shared" si="0"/>
        <v>1.6818076323465436E-2</v>
      </c>
      <c r="X33" s="109">
        <f t="shared" si="0"/>
        <v>1.9169606023452634E-2</v>
      </c>
      <c r="Y33" s="24">
        <f t="shared" si="3"/>
        <v>15</v>
      </c>
      <c r="Z33" s="109">
        <f t="shared" si="1"/>
        <v>6.9703994383919499E-3</v>
      </c>
      <c r="AA33" s="76"/>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5"/>
    </row>
    <row r="34" spans="1:82" x14ac:dyDescent="0.25">
      <c r="A34" s="23" t="s">
        <v>309</v>
      </c>
      <c r="B34" s="234">
        <v>52</v>
      </c>
      <c r="C34" s="235">
        <v>52</v>
      </c>
      <c r="D34" s="336"/>
      <c r="E34" s="337"/>
      <c r="F34" s="337"/>
      <c r="G34" s="337"/>
      <c r="H34" s="337"/>
      <c r="I34" s="337"/>
      <c r="J34" s="337"/>
      <c r="K34" s="338"/>
      <c r="L34" s="20"/>
      <c r="M34" s="20"/>
      <c r="N34" s="20"/>
      <c r="O34" s="20"/>
      <c r="P34" s="20"/>
      <c r="Q34" s="20"/>
      <c r="R34" s="20"/>
      <c r="S34" s="20"/>
      <c r="T34" s="20"/>
      <c r="U34" s="20"/>
      <c r="V34" s="64">
        <f t="shared" si="2"/>
        <v>41</v>
      </c>
      <c r="W34" s="65">
        <f t="shared" si="0"/>
        <v>1.6019656107805869E-2</v>
      </c>
      <c r="X34" s="109">
        <f t="shared" si="0"/>
        <v>1.7207590200158052E-2</v>
      </c>
      <c r="Y34" s="24">
        <f t="shared" si="3"/>
        <v>16</v>
      </c>
      <c r="Z34" s="109">
        <f t="shared" si="1"/>
        <v>5.3917505530677312E-3</v>
      </c>
      <c r="AA34" s="76"/>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5"/>
    </row>
    <row r="35" spans="1:82" x14ac:dyDescent="0.25">
      <c r="A35" s="23" t="s">
        <v>81</v>
      </c>
      <c r="B35" s="244"/>
      <c r="C35" s="235">
        <v>18.5</v>
      </c>
      <c r="D35" s="336"/>
      <c r="E35" s="337"/>
      <c r="F35" s="337"/>
      <c r="G35" s="337"/>
      <c r="H35" s="337"/>
      <c r="I35" s="337"/>
      <c r="J35" s="337"/>
      <c r="K35" s="338"/>
      <c r="L35" s="20"/>
      <c r="M35" s="20"/>
      <c r="N35" s="20"/>
      <c r="O35" s="20"/>
      <c r="P35" s="20"/>
      <c r="Q35" s="20"/>
      <c r="R35" s="20"/>
      <c r="S35" s="20"/>
      <c r="T35" s="20"/>
      <c r="U35" s="20"/>
      <c r="V35" s="64">
        <f>V34+1</f>
        <v>42</v>
      </c>
      <c r="W35" s="65">
        <f t="shared" si="0"/>
        <v>1.5241309000625036E-2</v>
      </c>
      <c r="X35" s="109">
        <f t="shared" si="0"/>
        <v>1.5360052900570187E-2</v>
      </c>
      <c r="Y35" s="24">
        <f>Y34+1</f>
        <v>17</v>
      </c>
      <c r="Z35" s="109">
        <f t="shared" si="1"/>
        <v>4.2003361726608013E-3</v>
      </c>
      <c r="AA35" s="76"/>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5"/>
    </row>
    <row r="36" spans="1:82" x14ac:dyDescent="0.25">
      <c r="A36" s="23" t="s">
        <v>141</v>
      </c>
      <c r="B36" s="236">
        <v>1.7</v>
      </c>
      <c r="C36" s="244"/>
      <c r="D36" s="339"/>
      <c r="E36" s="340"/>
      <c r="F36" s="340"/>
      <c r="G36" s="340"/>
      <c r="H36" s="340"/>
      <c r="I36" s="340"/>
      <c r="J36" s="340"/>
      <c r="K36" s="341"/>
      <c r="L36" s="20"/>
      <c r="M36" s="20"/>
      <c r="N36" s="20"/>
      <c r="O36" s="20"/>
      <c r="P36" s="20"/>
      <c r="Q36" s="20"/>
      <c r="R36" s="20"/>
      <c r="S36" s="20"/>
      <c r="T36" s="20"/>
      <c r="U36" s="20"/>
      <c r="V36" s="64">
        <f t="shared" si="2"/>
        <v>43</v>
      </c>
      <c r="W36" s="65">
        <f t="shared" si="0"/>
        <v>1.448280146152825E-2</v>
      </c>
      <c r="X36" s="109">
        <f t="shared" si="0"/>
        <v>1.3632885320200905E-2</v>
      </c>
      <c r="Y36" s="24">
        <f t="shared" si="3"/>
        <v>18</v>
      </c>
      <c r="Z36" s="109">
        <f t="shared" si="1"/>
        <v>3.2955310943445504E-3</v>
      </c>
      <c r="AA36" s="76"/>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5"/>
    </row>
    <row r="37" spans="1:82" x14ac:dyDescent="0.25">
      <c r="A37" s="74"/>
      <c r="B37" s="20"/>
      <c r="C37" s="20"/>
      <c r="D37" s="20"/>
      <c r="E37" s="20"/>
      <c r="F37" s="20"/>
      <c r="G37" s="20"/>
      <c r="H37" s="20"/>
      <c r="I37" s="20"/>
      <c r="J37" s="20"/>
      <c r="K37" s="20"/>
      <c r="L37" s="20"/>
      <c r="M37" s="20"/>
      <c r="N37" s="20"/>
      <c r="O37" s="20"/>
      <c r="P37" s="20"/>
      <c r="Q37" s="20"/>
      <c r="R37" s="20"/>
      <c r="S37" s="20"/>
      <c r="T37" s="20"/>
      <c r="U37" s="20"/>
      <c r="V37" s="64">
        <f t="shared" si="2"/>
        <v>44</v>
      </c>
      <c r="W37" s="65">
        <f t="shared" si="0"/>
        <v>1.3743929890206452E-2</v>
      </c>
      <c r="X37" s="109">
        <f t="shared" si="0"/>
        <v>1.20295367886879E-2</v>
      </c>
      <c r="Y37" s="24">
        <f t="shared" si="3"/>
        <v>19</v>
      </c>
      <c r="Z37" s="109">
        <f t="shared" si="1"/>
        <v>2.6037891584733686E-3</v>
      </c>
      <c r="AA37" s="76"/>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5"/>
    </row>
    <row r="38" spans="1:82" x14ac:dyDescent="0.25">
      <c r="A38" s="325" t="s">
        <v>142</v>
      </c>
      <c r="B38" s="325"/>
      <c r="C38" s="325"/>
      <c r="D38" s="325"/>
      <c r="E38" s="325"/>
      <c r="F38" s="325"/>
      <c r="G38" s="325"/>
      <c r="H38" s="325"/>
      <c r="I38" s="325"/>
      <c r="J38" s="325"/>
      <c r="K38" s="325"/>
      <c r="L38" s="20"/>
      <c r="M38" s="20"/>
      <c r="N38" s="20"/>
      <c r="O38" s="20"/>
      <c r="P38" s="20"/>
      <c r="Q38" s="20"/>
      <c r="R38" s="20"/>
      <c r="S38" s="20"/>
      <c r="T38" s="20"/>
      <c r="U38" s="20"/>
      <c r="V38" s="64">
        <f t="shared" si="2"/>
        <v>45</v>
      </c>
      <c r="W38" s="65">
        <f t="shared" si="0"/>
        <v>1.3024517235320943E-2</v>
      </c>
      <c r="X38" s="109">
        <f t="shared" si="0"/>
        <v>1.055131383009722E-2</v>
      </c>
      <c r="Y38" s="24">
        <f t="shared" si="3"/>
        <v>20</v>
      </c>
      <c r="Z38" s="109">
        <f t="shared" si="1"/>
        <v>2.0713061024807411E-3</v>
      </c>
      <c r="AA38" s="76"/>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5"/>
    </row>
    <row r="39" spans="1:82" x14ac:dyDescent="0.25">
      <c r="A39" s="342" t="s">
        <v>313</v>
      </c>
      <c r="B39" s="342"/>
      <c r="C39" s="342"/>
      <c r="D39" s="342"/>
      <c r="E39" s="342"/>
      <c r="F39" s="342"/>
      <c r="G39" s="342"/>
      <c r="H39" s="342"/>
      <c r="I39" s="342"/>
      <c r="J39" s="342"/>
      <c r="K39" s="342"/>
      <c r="L39" s="20"/>
      <c r="M39" s="20"/>
      <c r="N39" s="20"/>
      <c r="O39" s="20"/>
      <c r="P39" s="20"/>
      <c r="Q39" s="20"/>
      <c r="R39" s="20"/>
      <c r="S39" s="20"/>
      <c r="T39" s="20"/>
      <c r="U39" s="20"/>
      <c r="V39" s="64">
        <f t="shared" si="2"/>
        <v>46</v>
      </c>
      <c r="W39" s="65">
        <f t="shared" si="0"/>
        <v>1.2324410169533562E-2</v>
      </c>
      <c r="X39" s="109">
        <f t="shared" si="0"/>
        <v>9.1976637785505799E-3</v>
      </c>
      <c r="Y39" s="24">
        <f t="shared" si="3"/>
        <v>21</v>
      </c>
      <c r="Z39" s="109">
        <f t="shared" si="1"/>
        <v>1.6585953652119567E-3</v>
      </c>
      <c r="AA39" s="76"/>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5"/>
    </row>
    <row r="40" spans="1:82" x14ac:dyDescent="0.25">
      <c r="A40" s="342"/>
      <c r="B40" s="342"/>
      <c r="C40" s="342"/>
      <c r="D40" s="342"/>
      <c r="E40" s="342"/>
      <c r="F40" s="342"/>
      <c r="G40" s="342"/>
      <c r="H40" s="342"/>
      <c r="I40" s="342"/>
      <c r="J40" s="342"/>
      <c r="K40" s="342"/>
      <c r="L40" s="20"/>
      <c r="M40" s="20"/>
      <c r="N40" s="20"/>
      <c r="O40" s="20"/>
      <c r="P40" s="20"/>
      <c r="Q40" s="20"/>
      <c r="R40" s="20"/>
      <c r="S40" s="20"/>
      <c r="T40" s="20"/>
      <c r="U40" s="20"/>
      <c r="V40" s="64">
        <f t="shared" si="2"/>
        <v>47</v>
      </c>
      <c r="W40" s="65">
        <f t="shared" si="0"/>
        <v>1.1643476729902069E-2</v>
      </c>
      <c r="X40" s="109">
        <f t="shared" si="0"/>
        <v>7.9664422256923162E-3</v>
      </c>
      <c r="Y40" s="24">
        <f t="shared" si="3"/>
        <v>22</v>
      </c>
      <c r="Z40" s="109">
        <f t="shared" si="1"/>
        <v>1.3365447698469035E-3</v>
      </c>
      <c r="AA40" s="76"/>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5"/>
    </row>
    <row r="41" spans="1:82" x14ac:dyDescent="0.25">
      <c r="A41" s="242"/>
      <c r="B41" s="242"/>
      <c r="C41" s="242"/>
      <c r="D41" s="242"/>
      <c r="E41" s="242"/>
      <c r="F41" s="242"/>
      <c r="G41" s="242"/>
      <c r="H41" s="242"/>
      <c r="I41" s="242"/>
      <c r="J41" s="242"/>
      <c r="K41" s="242"/>
      <c r="L41" s="20"/>
      <c r="M41" s="20"/>
      <c r="N41" s="20"/>
      <c r="O41" s="20"/>
      <c r="P41" s="20"/>
      <c r="Q41" s="20"/>
      <c r="R41" s="20"/>
      <c r="S41" s="20"/>
      <c r="T41" s="20"/>
      <c r="U41" s="20"/>
      <c r="V41" s="64">
        <f t="shared" si="2"/>
        <v>48</v>
      </c>
      <c r="W41" s="65">
        <f t="shared" si="0"/>
        <v>1.0981604344586615E-2</v>
      </c>
      <c r="X41" s="109">
        <f t="shared" si="0"/>
        <v>6.8541637939378841E-3</v>
      </c>
      <c r="Y41" s="24">
        <f t="shared" si="3"/>
        <v>23</v>
      </c>
      <c r="Z41" s="109">
        <f t="shared" si="1"/>
        <v>1.0835731176225272E-3</v>
      </c>
      <c r="AA41" s="76"/>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5"/>
    </row>
    <row r="42" spans="1:82" x14ac:dyDescent="0.25">
      <c r="A42" s="242"/>
      <c r="B42" s="242"/>
      <c r="C42" s="242"/>
      <c r="D42" s="242"/>
      <c r="E42" s="242"/>
      <c r="F42" s="242"/>
      <c r="G42" s="242"/>
      <c r="H42" s="242"/>
      <c r="I42" s="242"/>
      <c r="J42" s="242"/>
      <c r="K42" s="242"/>
      <c r="L42" s="20"/>
      <c r="M42" s="20"/>
      <c r="N42" s="20"/>
      <c r="O42" s="20"/>
      <c r="P42" s="20"/>
      <c r="Q42" s="20"/>
      <c r="R42" s="20"/>
      <c r="S42" s="20"/>
      <c r="T42" s="20"/>
      <c r="U42" s="20"/>
      <c r="V42" s="64">
        <f t="shared" si="2"/>
        <v>49</v>
      </c>
      <c r="W42" s="65">
        <f t="shared" si="0"/>
        <v>1.0338698183575912E-2</v>
      </c>
      <c r="X42" s="109">
        <f t="shared" si="0"/>
        <v>5.8562359129401553E-3</v>
      </c>
      <c r="Y42" s="24">
        <f t="shared" si="3"/>
        <v>24</v>
      </c>
      <c r="Z42" s="109">
        <f t="shared" si="1"/>
        <v>8.835858756280901E-4</v>
      </c>
      <c r="AA42" s="76"/>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5"/>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4">
        <f t="shared" si="2"/>
        <v>50</v>
      </c>
      <c r="W43" s="65">
        <f t="shared" si="0"/>
        <v>9.7146797841980437E-3</v>
      </c>
      <c r="X43" s="109">
        <f t="shared" si="0"/>
        <v>4.9671754329584372E-3</v>
      </c>
      <c r="Y43" s="24">
        <f t="shared" si="3"/>
        <v>25</v>
      </c>
      <c r="Z43" s="109">
        <f t="shared" si="1"/>
        <v>7.2450479411956259E-4</v>
      </c>
      <c r="AA43" s="76"/>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5"/>
    </row>
    <row r="44" spans="1:82" x14ac:dyDescent="0.25">
      <c r="A44" s="74"/>
      <c r="B44" s="20"/>
      <c r="C44" s="20"/>
      <c r="D44" s="20"/>
      <c r="E44" s="20"/>
      <c r="F44" s="20"/>
      <c r="G44" s="20"/>
      <c r="H44" s="20"/>
      <c r="I44" s="20"/>
      <c r="J44" s="20"/>
      <c r="K44" s="20"/>
      <c r="L44" s="20"/>
      <c r="M44" s="20"/>
      <c r="N44" s="20"/>
      <c r="O44" s="20"/>
      <c r="P44" s="20"/>
      <c r="Q44" s="20"/>
      <c r="R44" s="20"/>
      <c r="S44" s="20"/>
      <c r="T44" s="20"/>
      <c r="U44" s="20"/>
      <c r="V44" s="64">
        <f t="shared" si="2"/>
        <v>51</v>
      </c>
      <c r="W44" s="65">
        <f t="shared" si="0"/>
        <v>9.1094859125079308E-3</v>
      </c>
      <c r="X44" s="109">
        <f t="shared" si="0"/>
        <v>4.1808080430392192E-3</v>
      </c>
      <c r="Y44" s="24">
        <f t="shared" si="3"/>
        <v>26</v>
      </c>
      <c r="Z44" s="109">
        <f t="shared" si="1"/>
        <v>5.9720762710313569E-4</v>
      </c>
      <c r="AA44" s="76"/>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5"/>
    </row>
    <row r="45" spans="1:82" x14ac:dyDescent="0.25">
      <c r="A45" s="74"/>
      <c r="B45" s="20"/>
      <c r="C45" s="20"/>
      <c r="D45" s="20"/>
      <c r="E45" s="20"/>
      <c r="F45" s="20"/>
      <c r="G45" s="20"/>
      <c r="H45" s="20"/>
      <c r="I45" s="20"/>
      <c r="J45" s="20"/>
      <c r="K45" s="20"/>
      <c r="L45" s="20"/>
      <c r="M45" s="20"/>
      <c r="N45" s="20"/>
      <c r="O45" s="20"/>
      <c r="P45" s="20"/>
      <c r="Q45" s="20"/>
      <c r="R45" s="20"/>
      <c r="S45" s="20"/>
      <c r="T45" s="20"/>
      <c r="U45" s="20"/>
      <c r="V45" s="64">
        <f t="shared" si="2"/>
        <v>52</v>
      </c>
      <c r="W45" s="65">
        <f t="shared" si="0"/>
        <v>8.5230676299516972E-3</v>
      </c>
      <c r="X45" s="109">
        <f t="shared" si="0"/>
        <v>3.4904505781602202E-3</v>
      </c>
      <c r="Y45" s="24">
        <f t="shared" si="3"/>
        <v>27</v>
      </c>
      <c r="Z45" s="109">
        <f t="shared" si="1"/>
        <v>4.9476055522856832E-4</v>
      </c>
      <c r="AA45" s="76"/>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5"/>
    </row>
    <row r="46" spans="1:82" x14ac:dyDescent="0.25">
      <c r="A46" s="74"/>
      <c r="B46" s="20"/>
      <c r="C46" s="20"/>
      <c r="D46" s="20"/>
      <c r="E46" s="20"/>
      <c r="F46" s="20"/>
      <c r="G46" s="20"/>
      <c r="H46" s="20"/>
      <c r="I46" s="20"/>
      <c r="J46" s="20"/>
      <c r="K46" s="20"/>
      <c r="L46" s="20"/>
      <c r="M46" s="20"/>
      <c r="N46" s="20"/>
      <c r="O46" s="20"/>
      <c r="P46" s="20"/>
      <c r="Q46" s="20"/>
      <c r="R46" s="20"/>
      <c r="S46" s="20"/>
      <c r="T46" s="20"/>
      <c r="U46" s="20"/>
      <c r="V46" s="64">
        <f t="shared" si="2"/>
        <v>53</v>
      </c>
      <c r="W46" s="65">
        <f t="shared" si="0"/>
        <v>7.9553895414545828E-3</v>
      </c>
      <c r="X46" s="109">
        <f t="shared" si="0"/>
        <v>2.889076400963031E-3</v>
      </c>
      <c r="Y46" s="24">
        <f t="shared" si="3"/>
        <v>28</v>
      </c>
      <c r="Z46" s="109">
        <f t="shared" si="1"/>
        <v>4.118598121399808E-4</v>
      </c>
      <c r="AA46" s="76"/>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5"/>
    </row>
    <row r="47" spans="1:82" x14ac:dyDescent="0.25">
      <c r="A47" s="74"/>
      <c r="B47" s="20"/>
      <c r="C47" s="20"/>
      <c r="D47" s="20"/>
      <c r="E47" s="20"/>
      <c r="F47" s="20"/>
      <c r="G47" s="20"/>
      <c r="H47" s="20"/>
      <c r="I47" s="20"/>
      <c r="J47" s="20"/>
      <c r="K47" s="20"/>
      <c r="L47" s="20"/>
      <c r="M47" s="20"/>
      <c r="N47" s="20"/>
      <c r="O47" s="20"/>
      <c r="P47" s="20"/>
      <c r="Q47" s="20"/>
      <c r="R47" s="20"/>
      <c r="S47" s="20"/>
      <c r="T47" s="20"/>
      <c r="U47" s="20"/>
      <c r="V47" s="64">
        <f t="shared" si="2"/>
        <v>54</v>
      </c>
      <c r="W47" s="65">
        <f t="shared" si="0"/>
        <v>7.4064292067704818E-3</v>
      </c>
      <c r="X47" s="109">
        <f t="shared" si="0"/>
        <v>2.3694641329727872E-3</v>
      </c>
      <c r="Y47" s="24">
        <f t="shared" si="3"/>
        <v>29</v>
      </c>
      <c r="Z47" s="109">
        <f t="shared" si="1"/>
        <v>3.4442329618544765E-4</v>
      </c>
      <c r="AA47" s="76"/>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5"/>
    </row>
    <row r="48" spans="1:82" x14ac:dyDescent="0.25">
      <c r="A48" s="74"/>
      <c r="B48" s="20"/>
      <c r="C48" s="20"/>
      <c r="D48" s="20"/>
      <c r="E48" s="20"/>
      <c r="F48" s="20"/>
      <c r="G48" s="20"/>
      <c r="H48" s="20"/>
      <c r="I48" s="20"/>
      <c r="J48" s="20"/>
      <c r="K48" s="20"/>
      <c r="L48" s="20"/>
      <c r="M48" s="20"/>
      <c r="N48" s="20"/>
      <c r="O48" s="20"/>
      <c r="P48" s="20"/>
      <c r="Q48" s="20"/>
      <c r="R48" s="20"/>
      <c r="S48" s="20"/>
      <c r="T48" s="20"/>
      <c r="U48" s="20"/>
      <c r="V48" s="64">
        <f t="shared" si="2"/>
        <v>55</v>
      </c>
      <c r="W48" s="65">
        <f t="shared" si="0"/>
        <v>6.8761767017705422E-3</v>
      </c>
      <c r="X48" s="109">
        <f t="shared" si="0"/>
        <v>1.9243300893161397E-3</v>
      </c>
      <c r="Y48" s="24">
        <f t="shared" si="3"/>
        <v>30</v>
      </c>
      <c r="Z48" s="109">
        <f t="shared" si="1"/>
        <v>2.8929016213674608E-4</v>
      </c>
      <c r="AA48" s="76"/>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5"/>
    </row>
    <row r="49" spans="1:82" x14ac:dyDescent="0.25">
      <c r="A49" s="74"/>
      <c r="B49" s="20"/>
      <c r="C49" s="20"/>
      <c r="D49" s="20"/>
      <c r="E49" s="20"/>
      <c r="F49" s="20"/>
      <c r="G49" s="20"/>
      <c r="H49" s="20"/>
      <c r="I49" s="20"/>
      <c r="J49" s="20"/>
      <c r="K49" s="20"/>
      <c r="L49" s="20"/>
      <c r="M49" s="20"/>
      <c r="N49" s="20"/>
      <c r="O49" s="20"/>
      <c r="P49" s="20"/>
      <c r="Q49" s="20"/>
      <c r="R49" s="20"/>
      <c r="S49" s="20"/>
      <c r="T49" s="20"/>
      <c r="U49" s="20"/>
      <c r="V49" s="64">
        <f t="shared" si="2"/>
        <v>56</v>
      </c>
      <c r="W49" s="65">
        <f t="shared" si="0"/>
        <v>6.364634320713769E-3</v>
      </c>
      <c r="X49" s="109">
        <f t="shared" si="0"/>
        <v>1.5464448415776211E-3</v>
      </c>
      <c r="Y49" s="24">
        <f t="shared" si="3"/>
        <v>31</v>
      </c>
      <c r="Z49" s="109">
        <f t="shared" si="1"/>
        <v>2.439985328346328E-4</v>
      </c>
      <c r="AA49" s="76"/>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5"/>
    </row>
    <row r="50" spans="1:82" x14ac:dyDescent="0.25">
      <c r="A50" s="74"/>
      <c r="B50" s="20"/>
      <c r="C50" s="20"/>
      <c r="D50" s="20"/>
      <c r="E50" s="20"/>
      <c r="F50" s="20"/>
      <c r="G50" s="20"/>
      <c r="H50" s="20"/>
      <c r="I50" s="20"/>
      <c r="J50" s="20"/>
      <c r="K50" s="20"/>
      <c r="L50" s="20"/>
      <c r="M50" s="20"/>
      <c r="N50" s="20"/>
      <c r="O50" s="20"/>
      <c r="P50" s="20"/>
      <c r="Q50" s="20"/>
      <c r="R50" s="20"/>
      <c r="S50" s="20"/>
      <c r="T50" s="20"/>
      <c r="U50" s="20"/>
      <c r="V50" s="64">
        <f t="shared" si="2"/>
        <v>57</v>
      </c>
      <c r="W50" s="65">
        <f t="shared" si="0"/>
        <v>5.8718164145610263E-3</v>
      </c>
      <c r="X50" s="109">
        <f t="shared" si="0"/>
        <v>1.2287343969279441E-3</v>
      </c>
      <c r="Y50" s="24">
        <f t="shared" si="3"/>
        <v>32</v>
      </c>
      <c r="Z50" s="109">
        <f t="shared" si="1"/>
        <v>2.0662003053972811E-4</v>
      </c>
      <c r="AA50" s="76"/>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5"/>
    </row>
    <row r="51" spans="1:82" x14ac:dyDescent="0.25">
      <c r="A51" s="74"/>
      <c r="B51" s="20"/>
      <c r="C51" s="20"/>
      <c r="D51" s="20"/>
      <c r="E51" s="20"/>
      <c r="F51" s="20"/>
      <c r="G51" s="20"/>
      <c r="H51" s="20"/>
      <c r="I51" s="20"/>
      <c r="J51" s="20"/>
      <c r="K51" s="20"/>
      <c r="L51" s="20"/>
      <c r="M51" s="20"/>
      <c r="N51" s="20"/>
      <c r="O51" s="20"/>
      <c r="P51" s="20"/>
      <c r="Q51" s="20"/>
      <c r="R51" s="20"/>
      <c r="S51" s="20"/>
      <c r="T51" s="20"/>
      <c r="U51" s="20"/>
      <c r="V51" s="64">
        <f t="shared" si="2"/>
        <v>58</v>
      </c>
      <c r="W51" s="65">
        <f t="shared" si="0"/>
        <v>5.3977493643766472E-3</v>
      </c>
      <c r="X51" s="109">
        <f t="shared" si="0"/>
        <v>9.6436653915066284E-4</v>
      </c>
      <c r="Y51" s="24">
        <f t="shared" si="3"/>
        <v>33</v>
      </c>
      <c r="Z51" s="109">
        <f t="shared" si="1"/>
        <v>1.7563586773816642E-4</v>
      </c>
      <c r="AA51" s="76"/>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5"/>
    </row>
    <row r="52" spans="1:82" x14ac:dyDescent="0.25">
      <c r="A52" s="74"/>
      <c r="B52" s="20"/>
      <c r="C52" s="20"/>
      <c r="D52" s="20"/>
      <c r="E52" s="20"/>
      <c r="F52" s="20"/>
      <c r="G52" s="20"/>
      <c r="H52" s="20"/>
      <c r="I52" s="20"/>
      <c r="J52" s="20"/>
      <c r="K52" s="20"/>
      <c r="L52" s="20"/>
      <c r="M52" s="20"/>
      <c r="N52" s="20"/>
      <c r="O52" s="20"/>
      <c r="P52" s="20"/>
      <c r="Q52" s="20"/>
      <c r="R52" s="20"/>
      <c r="S52" s="20"/>
      <c r="T52" s="20"/>
      <c r="U52" s="20"/>
      <c r="V52" s="64">
        <f t="shared" si="2"/>
        <v>59</v>
      </c>
      <c r="W52" s="65">
        <f t="shared" si="0"/>
        <v>4.9424716929605816E-3</v>
      </c>
      <c r="X52" s="109">
        <f t="shared" si="0"/>
        <v>7.4682292958805352E-4</v>
      </c>
      <c r="Y52" s="24">
        <f t="shared" si="3"/>
        <v>34</v>
      </c>
      <c r="Z52" s="109">
        <f t="shared" si="1"/>
        <v>1.4984351064029067E-4</v>
      </c>
      <c r="AA52" s="76"/>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5"/>
    </row>
    <row r="53" spans="1:82" x14ac:dyDescent="0.25">
      <c r="A53" s="74"/>
      <c r="B53" s="20"/>
      <c r="C53" s="20"/>
      <c r="D53" s="20"/>
      <c r="E53" s="20"/>
      <c r="F53" s="20"/>
      <c r="G53" s="20"/>
      <c r="H53" s="20"/>
      <c r="I53" s="20"/>
      <c r="J53" s="20"/>
      <c r="K53" s="20"/>
      <c r="L53" s="20"/>
      <c r="M53" s="20"/>
      <c r="N53" s="20"/>
      <c r="O53" s="20"/>
      <c r="P53" s="20"/>
      <c r="Q53" s="20"/>
      <c r="R53" s="20"/>
      <c r="S53" s="20"/>
      <c r="T53" s="20"/>
      <c r="U53" s="20"/>
      <c r="V53" s="64">
        <f t="shared" si="2"/>
        <v>60</v>
      </c>
      <c r="W53" s="65">
        <f t="shared" si="0"/>
        <v>4.5060343223829458E-3</v>
      </c>
      <c r="X53" s="109">
        <f t="shared" si="0"/>
        <v>5.6995761414535551E-4</v>
      </c>
      <c r="Y53" s="24">
        <f t="shared" si="3"/>
        <v>35</v>
      </c>
      <c r="Z53" s="109">
        <f t="shared" si="1"/>
        <v>1.2828596359026889E-4</v>
      </c>
      <c r="AA53" s="76"/>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5"/>
    </row>
    <row r="54" spans="1:82" x14ac:dyDescent="0.25">
      <c r="A54" s="74"/>
      <c r="B54" s="20"/>
      <c r="C54" s="20"/>
      <c r="D54" s="20"/>
      <c r="E54" s="20"/>
      <c r="F54" s="20"/>
      <c r="G54" s="20"/>
      <c r="H54" s="20"/>
      <c r="I54" s="20"/>
      <c r="J54" s="20"/>
      <c r="K54" s="20"/>
      <c r="L54" s="20"/>
      <c r="M54" s="20"/>
      <c r="N54" s="20"/>
      <c r="O54" s="20"/>
      <c r="P54" s="20"/>
      <c r="Q54" s="20"/>
      <c r="R54" s="20"/>
      <c r="S54" s="20"/>
      <c r="T54" s="20"/>
      <c r="U54" s="20"/>
      <c r="V54" s="64">
        <f t="shared" si="2"/>
        <v>61</v>
      </c>
      <c r="W54" s="65">
        <f t="shared" si="0"/>
        <v>4.0885009903236513E-3</v>
      </c>
      <c r="X54" s="109">
        <f t="shared" si="0"/>
        <v>4.280426269431814E-4</v>
      </c>
      <c r="Y54" s="24">
        <f t="shared" si="3"/>
        <v>36</v>
      </c>
      <c r="Z54" s="109">
        <f t="shared" si="1"/>
        <v>1.1019788761879035E-4</v>
      </c>
      <c r="AA54" s="76"/>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5"/>
    </row>
    <row r="55" spans="1:82" x14ac:dyDescent="0.25">
      <c r="A55" s="74"/>
      <c r="B55" s="20"/>
      <c r="C55" s="20"/>
      <c r="D55" s="20"/>
      <c r="E55" s="20"/>
      <c r="F55" s="20"/>
      <c r="G55" s="20"/>
      <c r="H55" s="20"/>
      <c r="I55" s="20"/>
      <c r="J55" s="20"/>
      <c r="K55" s="20"/>
      <c r="L55" s="20"/>
      <c r="M55" s="20"/>
      <c r="N55" s="20"/>
      <c r="O55" s="20"/>
      <c r="P55" s="20"/>
      <c r="Q55" s="20"/>
      <c r="R55" s="20"/>
      <c r="S55" s="20"/>
      <c r="T55" s="20"/>
      <c r="U55" s="20"/>
      <c r="V55" s="64">
        <f t="shared" si="2"/>
        <v>62</v>
      </c>
      <c r="W55" s="65">
        <f t="shared" si="0"/>
        <v>3.6899488445042428E-3</v>
      </c>
      <c r="X55" s="109">
        <f t="shared" si="0"/>
        <v>3.1580142260001498E-4</v>
      </c>
      <c r="Y55" s="24">
        <f t="shared" si="3"/>
        <v>37</v>
      </c>
      <c r="Z55" s="109">
        <f t="shared" si="1"/>
        <v>9.4964318364532119E-5</v>
      </c>
      <c r="AA55" s="76"/>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5"/>
    </row>
    <row r="56" spans="1:82" x14ac:dyDescent="0.25">
      <c r="A56" s="74"/>
      <c r="B56" s="20"/>
      <c r="C56" s="20"/>
      <c r="D56" s="20"/>
      <c r="E56" s="20"/>
      <c r="F56" s="20"/>
      <c r="G56" s="20"/>
      <c r="H56" s="20"/>
      <c r="I56" s="20"/>
      <c r="J56" s="20"/>
      <c r="K56" s="20"/>
      <c r="L56" s="20"/>
      <c r="M56" s="20"/>
      <c r="N56" s="20"/>
      <c r="O56" s="20"/>
      <c r="P56" s="20"/>
      <c r="Q56" s="20"/>
      <c r="R56" s="20"/>
      <c r="S56" s="20"/>
      <c r="T56" s="20"/>
      <c r="U56" s="20"/>
      <c r="V56" s="64">
        <f t="shared" si="2"/>
        <v>63</v>
      </c>
      <c r="W56" s="65">
        <f t="shared" si="0"/>
        <v>3.3104692425796056E-3</v>
      </c>
      <c r="X56" s="109">
        <f t="shared" si="0"/>
        <v>2.2843090791990761E-4</v>
      </c>
      <c r="Y56" s="24">
        <f t="shared" si="3"/>
        <v>38</v>
      </c>
      <c r="Z56" s="109">
        <f t="shared" si="1"/>
        <v>8.2088866916851799E-5</v>
      </c>
      <c r="AA56" s="76"/>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5"/>
    </row>
    <row r="57" spans="1:82" x14ac:dyDescent="0.25">
      <c r="A57" s="74"/>
      <c r="B57" s="20"/>
      <c r="C57" s="20"/>
      <c r="D57" s="20"/>
      <c r="E57" s="20"/>
      <c r="F57" s="20"/>
      <c r="G57" s="20"/>
      <c r="H57" s="20"/>
      <c r="I57" s="20"/>
      <c r="J57" s="20"/>
      <c r="K57" s="20"/>
      <c r="L57" s="20"/>
      <c r="M57" s="20"/>
      <c r="N57" s="20"/>
      <c r="O57" s="20"/>
      <c r="P57" s="20"/>
      <c r="Q57" s="20"/>
      <c r="R57" s="20"/>
      <c r="S57" s="20"/>
      <c r="T57" s="20"/>
      <c r="U57" s="20"/>
      <c r="V57" s="64">
        <f t="shared" si="2"/>
        <v>64</v>
      </c>
      <c r="W57" s="65">
        <f t="shared" si="0"/>
        <v>2.950168795495256E-3</v>
      </c>
      <c r="X57" s="109">
        <f t="shared" si="0"/>
        <v>1.6161288040306143E-4</v>
      </c>
      <c r="Y57" s="24">
        <f t="shared" si="3"/>
        <v>39</v>
      </c>
      <c r="Z57" s="109">
        <f t="shared" si="1"/>
        <v>7.1169097285217475E-5</v>
      </c>
      <c r="AA57" s="76"/>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5"/>
    </row>
    <row r="58" spans="1:82" x14ac:dyDescent="0.25">
      <c r="A58" s="74"/>
      <c r="B58" s="20"/>
      <c r="C58" s="20"/>
      <c r="D58" s="20"/>
      <c r="E58" s="20"/>
      <c r="F58" s="20"/>
      <c r="G58" s="20"/>
      <c r="H58" s="20"/>
      <c r="I58" s="20"/>
      <c r="J58" s="20"/>
      <c r="K58" s="20"/>
      <c r="L58" s="20"/>
      <c r="M58" s="20"/>
      <c r="N58" s="20"/>
      <c r="O58" s="20"/>
      <c r="P58" s="20"/>
      <c r="Q58" s="20"/>
      <c r="R58" s="20"/>
      <c r="S58" s="20"/>
      <c r="T58" s="20"/>
      <c r="U58" s="20"/>
      <c r="V58" s="64">
        <f t="shared" si="2"/>
        <v>65</v>
      </c>
      <c r="W58" s="65">
        <f t="shared" si="0"/>
        <v>2.6091707067188441E-3</v>
      </c>
      <c r="X58" s="109">
        <f t="shared" si="0"/>
        <v>1.1151571586243136E-4</v>
      </c>
      <c r="Y58" s="243">
        <f t="shared" si="3"/>
        <v>40</v>
      </c>
      <c r="Z58" s="67">
        <f t="shared" si="1"/>
        <v>6.1877364289864012E-5</v>
      </c>
      <c r="AA58" s="76"/>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5"/>
    </row>
    <row r="59" spans="1:82" x14ac:dyDescent="0.25">
      <c r="A59" s="74"/>
      <c r="B59" s="20"/>
      <c r="C59" s="20"/>
      <c r="D59" s="20"/>
      <c r="E59" s="20"/>
      <c r="F59" s="20"/>
      <c r="G59" s="20"/>
      <c r="H59" s="20"/>
      <c r="I59" s="20"/>
      <c r="J59" s="20"/>
      <c r="K59" s="20"/>
      <c r="L59" s="20"/>
      <c r="M59" s="20"/>
      <c r="N59" s="20"/>
      <c r="O59" s="20"/>
      <c r="P59" s="20"/>
      <c r="Q59" s="20"/>
      <c r="R59" s="20"/>
      <c r="S59" s="20"/>
      <c r="T59" s="20"/>
      <c r="U59" s="20"/>
      <c r="V59" s="64">
        <f t="shared" si="2"/>
        <v>66</v>
      </c>
      <c r="W59" s="65">
        <f t="shared" si="0"/>
        <v>2.2876164798661947E-3</v>
      </c>
      <c r="X59" s="109">
        <f t="shared" si="0"/>
        <v>7.4787180883051363E-5</v>
      </c>
      <c r="Y59" s="76"/>
      <c r="Z59" s="76"/>
      <c r="AA59" s="76"/>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5"/>
    </row>
    <row r="60" spans="1:82" x14ac:dyDescent="0.25">
      <c r="A60" s="74"/>
      <c r="B60" s="20"/>
      <c r="C60" s="20"/>
      <c r="D60" s="20"/>
      <c r="E60" s="20"/>
      <c r="F60" s="20"/>
      <c r="G60" s="20"/>
      <c r="H60" s="20"/>
      <c r="I60" s="20"/>
      <c r="J60" s="20"/>
      <c r="K60" s="20"/>
      <c r="L60" s="20"/>
      <c r="M60" s="20"/>
      <c r="N60" s="20"/>
      <c r="O60" s="20"/>
      <c r="P60" s="20"/>
      <c r="Q60" s="20"/>
      <c r="R60" s="20"/>
      <c r="S60" s="20"/>
      <c r="T60" s="20"/>
      <c r="U60" s="20"/>
      <c r="V60" s="64">
        <f t="shared" si="2"/>
        <v>67</v>
      </c>
      <c r="W60" s="65">
        <f t="shared" si="0"/>
        <v>1.9856680960558259E-3</v>
      </c>
      <c r="X60" s="109">
        <f t="shared" si="0"/>
        <v>4.8539278238113326E-5</v>
      </c>
      <c r="Y60" s="76"/>
      <c r="Z60" s="76"/>
      <c r="AA60" s="76"/>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5"/>
    </row>
    <row r="61" spans="1:82" x14ac:dyDescent="0.25">
      <c r="A61" s="74"/>
      <c r="B61" s="20"/>
      <c r="C61" s="20"/>
      <c r="D61" s="20"/>
      <c r="E61" s="20"/>
      <c r="F61" s="20"/>
      <c r="G61" s="20"/>
      <c r="H61" s="20"/>
      <c r="I61" s="20"/>
      <c r="J61" s="20"/>
      <c r="K61" s="20"/>
      <c r="L61" s="20"/>
      <c r="M61" s="20"/>
      <c r="N61" s="20"/>
      <c r="O61" s="20"/>
      <c r="P61" s="20"/>
      <c r="Q61" s="20"/>
      <c r="R61" s="20"/>
      <c r="S61" s="20"/>
      <c r="T61" s="20"/>
      <c r="U61" s="20"/>
      <c r="V61" s="64">
        <f t="shared" si="2"/>
        <v>68</v>
      </c>
      <c r="W61" s="65">
        <f t="shared" si="0"/>
        <v>1.7035108048404357E-3</v>
      </c>
      <c r="X61" s="109">
        <f t="shared" si="0"/>
        <v>3.0326064988761559E-5</v>
      </c>
      <c r="Y61" s="76"/>
      <c r="Z61" s="76"/>
      <c r="AA61" s="76"/>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5"/>
    </row>
    <row r="62" spans="1:82" x14ac:dyDescent="0.25">
      <c r="A62" s="74"/>
      <c r="B62" s="20"/>
      <c r="C62" s="20"/>
      <c r="D62" s="20"/>
      <c r="E62" s="20"/>
      <c r="F62" s="20"/>
      <c r="G62" s="20"/>
      <c r="H62" s="20"/>
      <c r="I62" s="20"/>
      <c r="J62" s="20"/>
      <c r="K62" s="20"/>
      <c r="L62" s="20"/>
      <c r="M62" s="20"/>
      <c r="N62" s="20"/>
      <c r="O62" s="20"/>
      <c r="P62" s="20"/>
      <c r="Q62" s="20"/>
      <c r="R62" s="20"/>
      <c r="S62" s="20"/>
      <c r="T62" s="20"/>
      <c r="U62" s="20"/>
      <c r="V62" s="64">
        <f t="shared" si="2"/>
        <v>69</v>
      </c>
      <c r="W62" s="65">
        <f t="shared" si="0"/>
        <v>1.4413567371589497E-3</v>
      </c>
      <c r="X62" s="109">
        <f t="shared" si="0"/>
        <v>1.811541421004037E-5</v>
      </c>
      <c r="Y62" s="76"/>
      <c r="Z62" s="76"/>
      <c r="AA62" s="76"/>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5"/>
    </row>
    <row r="63" spans="1:82" x14ac:dyDescent="0.25">
      <c r="A63" s="74"/>
      <c r="B63" s="20"/>
      <c r="C63" s="20"/>
      <c r="D63" s="20"/>
      <c r="E63" s="20"/>
      <c r="F63" s="20"/>
      <c r="G63" s="20"/>
      <c r="H63" s="20"/>
      <c r="I63" s="20"/>
      <c r="J63" s="20"/>
      <c r="K63" s="20"/>
      <c r="L63" s="20"/>
      <c r="M63" s="20"/>
      <c r="N63" s="20"/>
      <c r="O63" s="20"/>
      <c r="P63" s="20"/>
      <c r="Q63" s="20"/>
      <c r="R63" s="20"/>
      <c r="S63" s="20"/>
      <c r="T63" s="20"/>
      <c r="U63" s="20"/>
      <c r="V63" s="64">
        <f t="shared" si="2"/>
        <v>70</v>
      </c>
      <c r="W63" s="65">
        <f t="shared" si="0"/>
        <v>1.1994496502674146E-3</v>
      </c>
      <c r="X63" s="109">
        <f t="shared" si="0"/>
        <v>1.0255722428964553E-5</v>
      </c>
      <c r="Y63" s="76"/>
      <c r="Z63" s="76"/>
      <c r="AA63" s="76"/>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5"/>
    </row>
    <row r="64" spans="1:82" x14ac:dyDescent="0.25">
      <c r="A64" s="74"/>
      <c r="B64" s="20"/>
      <c r="C64" s="20"/>
      <c r="D64" s="20"/>
      <c r="E64" s="20"/>
      <c r="F64" s="20"/>
      <c r="G64" s="20"/>
      <c r="H64" s="20"/>
      <c r="I64" s="20"/>
      <c r="J64" s="20"/>
      <c r="K64" s="20"/>
      <c r="L64" s="20"/>
      <c r="M64" s="20"/>
      <c r="N64" s="20"/>
      <c r="O64" s="20"/>
      <c r="P64" s="20"/>
      <c r="Q64" s="20"/>
      <c r="R64" s="20"/>
      <c r="S64" s="20"/>
      <c r="T64" s="20"/>
      <c r="U64" s="20"/>
      <c r="V64" s="64">
        <f t="shared" si="2"/>
        <v>71</v>
      </c>
      <c r="W64" s="65">
        <f t="shared" si="0"/>
        <v>9.7807128035776181E-4</v>
      </c>
      <c r="X64" s="109">
        <f t="shared" si="0"/>
        <v>5.4385963548231331E-6</v>
      </c>
      <c r="Y64" s="76"/>
      <c r="Z64" s="76"/>
      <c r="AA64" s="76"/>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5"/>
    </row>
    <row r="65" spans="1:82" x14ac:dyDescent="0.25">
      <c r="A65" s="74"/>
      <c r="B65" s="20"/>
      <c r="C65" s="20"/>
      <c r="D65" s="20"/>
      <c r="E65" s="20"/>
      <c r="F65" s="20"/>
      <c r="G65" s="20"/>
      <c r="H65" s="20"/>
      <c r="I65" s="20"/>
      <c r="J65" s="20"/>
      <c r="K65" s="20"/>
      <c r="L65" s="20"/>
      <c r="M65" s="20"/>
      <c r="N65" s="20"/>
      <c r="O65" s="20"/>
      <c r="P65" s="20"/>
      <c r="Q65" s="20"/>
      <c r="R65" s="20"/>
      <c r="S65" s="20"/>
      <c r="T65" s="20"/>
      <c r="U65" s="20"/>
      <c r="V65" s="64">
        <f t="shared" si="2"/>
        <v>72</v>
      </c>
      <c r="W65" s="65">
        <f t="shared" si="0"/>
        <v>7.7755006157420592E-4</v>
      </c>
      <c r="X65" s="109">
        <f t="shared" si="0"/>
        <v>2.6585848128535261E-6</v>
      </c>
      <c r="Y65" s="76"/>
      <c r="Z65" s="76"/>
      <c r="AA65" s="76"/>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5"/>
    </row>
    <row r="66" spans="1:82" x14ac:dyDescent="0.25">
      <c r="A66" s="74"/>
      <c r="B66" s="20"/>
      <c r="C66" s="20"/>
      <c r="D66" s="20"/>
      <c r="E66" s="20"/>
      <c r="F66" s="20"/>
      <c r="G66" s="20"/>
      <c r="H66" s="20"/>
      <c r="I66" s="20"/>
      <c r="J66" s="20"/>
      <c r="K66" s="20"/>
      <c r="L66" s="20"/>
      <c r="M66" s="20"/>
      <c r="N66" s="20"/>
      <c r="O66" s="20"/>
      <c r="P66" s="20"/>
      <c r="Q66" s="20"/>
      <c r="R66" s="20"/>
      <c r="S66" s="20"/>
      <c r="T66" s="20"/>
      <c r="U66" s="20"/>
      <c r="V66" s="64">
        <f t="shared" si="2"/>
        <v>73</v>
      </c>
      <c r="W66" s="65">
        <f t="shared" si="0"/>
        <v>5.982734801078804E-4</v>
      </c>
      <c r="X66" s="109">
        <f t="shared" si="0"/>
        <v>1.1710555467558947E-6</v>
      </c>
      <c r="Y66" s="76"/>
      <c r="Z66" s="76"/>
      <c r="AA66" s="76"/>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5"/>
    </row>
    <row r="67" spans="1:82" x14ac:dyDescent="0.25">
      <c r="A67" s="74"/>
      <c r="B67" s="20"/>
      <c r="C67" s="20"/>
      <c r="D67" s="20"/>
      <c r="E67" s="20"/>
      <c r="F67" s="20"/>
      <c r="G67" s="20"/>
      <c r="H67" s="20"/>
      <c r="I67" s="20"/>
      <c r="J67" s="20"/>
      <c r="K67" s="20"/>
      <c r="L67" s="20"/>
      <c r="M67" s="20"/>
      <c r="N67" s="20"/>
      <c r="O67" s="20"/>
      <c r="P67" s="20"/>
      <c r="Q67" s="20"/>
      <c r="R67" s="20"/>
      <c r="S67" s="20"/>
      <c r="T67" s="20"/>
      <c r="U67" s="20"/>
      <c r="V67" s="64">
        <f t="shared" si="2"/>
        <v>74</v>
      </c>
      <c r="W67" s="65">
        <f t="shared" si="0"/>
        <v>4.4070631391079917E-4</v>
      </c>
      <c r="X67" s="109">
        <f t="shared" si="0"/>
        <v>4.493525707083279E-7</v>
      </c>
      <c r="Y67" s="76"/>
      <c r="Z67" s="76"/>
      <c r="AA67" s="76"/>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5"/>
    </row>
    <row r="68" spans="1:82" x14ac:dyDescent="0.25">
      <c r="A68" s="74"/>
      <c r="B68" s="20"/>
      <c r="C68" s="20"/>
      <c r="D68" s="20"/>
      <c r="E68" s="20"/>
      <c r="F68" s="20"/>
      <c r="G68" s="20"/>
      <c r="H68" s="20"/>
      <c r="I68" s="20"/>
      <c r="J68" s="20"/>
      <c r="K68" s="20"/>
      <c r="L68" s="20"/>
      <c r="M68" s="20"/>
      <c r="N68" s="20"/>
      <c r="O68" s="20"/>
      <c r="P68" s="20"/>
      <c r="Q68" s="20"/>
      <c r="R68" s="20"/>
      <c r="S68" s="20"/>
      <c r="T68" s="20"/>
      <c r="U68" s="20"/>
      <c r="V68" s="64">
        <f t="shared" si="2"/>
        <v>75</v>
      </c>
      <c r="W68" s="65">
        <f t="shared" si="0"/>
        <v>3.0541906547210118E-4</v>
      </c>
      <c r="X68" s="109">
        <f t="shared" si="0"/>
        <v>1.4240916623720068E-7</v>
      </c>
      <c r="Y68" s="76"/>
      <c r="Z68" s="76"/>
      <c r="AA68" s="76"/>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5"/>
    </row>
    <row r="69" spans="1:82" x14ac:dyDescent="0.25">
      <c r="A69" s="74"/>
      <c r="B69" s="20"/>
      <c r="C69" s="20"/>
      <c r="D69" s="20"/>
      <c r="E69" s="20"/>
      <c r="F69" s="20"/>
      <c r="G69" s="20"/>
      <c r="H69" s="20"/>
      <c r="I69" s="20"/>
      <c r="J69" s="20"/>
      <c r="K69" s="20"/>
      <c r="L69" s="20"/>
      <c r="M69" s="20"/>
      <c r="N69" s="20"/>
      <c r="O69" s="20"/>
      <c r="P69" s="20"/>
      <c r="Q69" s="20"/>
      <c r="R69" s="20"/>
      <c r="S69" s="20"/>
      <c r="T69" s="20"/>
      <c r="U69" s="20"/>
      <c r="V69" s="64">
        <f t="shared" si="2"/>
        <v>76</v>
      </c>
      <c r="W69" s="65">
        <f t="shared" si="0"/>
        <v>1.9313571438639432E-4</v>
      </c>
      <c r="X69" s="109">
        <f t="shared" si="0"/>
        <v>3.4036211071786227E-8</v>
      </c>
      <c r="Y69" s="76"/>
      <c r="Z69" s="76"/>
      <c r="AA69" s="76"/>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5"/>
    </row>
    <row r="70" spans="1:82" x14ac:dyDescent="0.25">
      <c r="A70" s="74"/>
      <c r="B70" s="20"/>
      <c r="C70" s="20"/>
      <c r="D70" s="20"/>
      <c r="E70" s="20"/>
      <c r="F70" s="20"/>
      <c r="G70" s="20"/>
      <c r="H70" s="20"/>
      <c r="I70" s="20"/>
      <c r="J70" s="20"/>
      <c r="K70" s="20"/>
      <c r="L70" s="20"/>
      <c r="M70" s="20"/>
      <c r="N70" s="20"/>
      <c r="O70" s="20"/>
      <c r="P70" s="20"/>
      <c r="Q70" s="20"/>
      <c r="R70" s="20"/>
      <c r="S70" s="20"/>
      <c r="T70" s="20"/>
      <c r="U70" s="20"/>
      <c r="V70" s="64">
        <f t="shared" si="2"/>
        <v>77</v>
      </c>
      <c r="W70" s="65">
        <f t="shared" si="0"/>
        <v>1.0482314671544923E-4</v>
      </c>
      <c r="X70" s="109">
        <f t="shared" si="0"/>
        <v>5.1582157434282294E-9</v>
      </c>
      <c r="Y70" s="76"/>
      <c r="Z70" s="76"/>
      <c r="AA70" s="76"/>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5"/>
    </row>
    <row r="71" spans="1:82" x14ac:dyDescent="0.25">
      <c r="A71" s="74"/>
      <c r="B71" s="20"/>
      <c r="C71" s="20"/>
      <c r="D71" s="20"/>
      <c r="E71" s="20"/>
      <c r="F71" s="20"/>
      <c r="G71" s="20"/>
      <c r="H71" s="20"/>
      <c r="I71" s="20"/>
      <c r="J71" s="20"/>
      <c r="K71" s="20"/>
      <c r="L71" s="20"/>
      <c r="M71" s="20"/>
      <c r="N71" s="20"/>
      <c r="O71" s="20"/>
      <c r="P71" s="20"/>
      <c r="Q71" s="20"/>
      <c r="R71" s="20"/>
      <c r="S71" s="20"/>
      <c r="T71" s="20"/>
      <c r="U71" s="20"/>
      <c r="V71" s="64">
        <f t="shared" si="2"/>
        <v>78</v>
      </c>
      <c r="W71" s="65">
        <f t="shared" si="0"/>
        <v>4.1891303096397436E-5</v>
      </c>
      <c r="X71" s="109">
        <f t="shared" si="0"/>
        <v>3.3558977818870517E-10</v>
      </c>
      <c r="Y71" s="76"/>
      <c r="Z71" s="76"/>
      <c r="AA71" s="76"/>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5"/>
    </row>
    <row r="72" spans="1:82" x14ac:dyDescent="0.25">
      <c r="A72" s="74"/>
      <c r="B72" s="20"/>
      <c r="C72" s="20"/>
      <c r="D72" s="20"/>
      <c r="E72" s="20"/>
      <c r="F72" s="20"/>
      <c r="G72" s="20"/>
      <c r="H72" s="20"/>
      <c r="I72" s="20"/>
      <c r="J72" s="20"/>
      <c r="K72" s="20"/>
      <c r="L72" s="20"/>
      <c r="M72" s="20"/>
      <c r="N72" s="20"/>
      <c r="O72" s="20"/>
      <c r="P72" s="20"/>
      <c r="Q72" s="20"/>
      <c r="R72" s="20"/>
      <c r="S72" s="20"/>
      <c r="T72" s="20"/>
      <c r="U72" s="20"/>
      <c r="V72" s="64">
        <f t="shared" si="2"/>
        <v>79</v>
      </c>
      <c r="W72" s="65">
        <f t="shared" si="0"/>
        <v>6.8582651876480938E-6</v>
      </c>
      <c r="X72" s="109">
        <f t="shared" si="0"/>
        <v>2.850830682632477E-12</v>
      </c>
      <c r="Y72" s="76"/>
      <c r="Z72" s="76"/>
      <c r="AA72" s="76"/>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5"/>
    </row>
    <row r="73" spans="1:82" x14ac:dyDescent="0.25">
      <c r="A73" s="74"/>
      <c r="B73" s="20"/>
      <c r="C73" s="20"/>
      <c r="D73" s="20"/>
      <c r="E73" s="20"/>
      <c r="F73" s="20"/>
      <c r="G73" s="20"/>
      <c r="H73" s="20"/>
      <c r="I73" s="20"/>
      <c r="J73" s="20"/>
      <c r="K73" s="20"/>
      <c r="L73" s="20"/>
      <c r="M73" s="20"/>
      <c r="N73" s="20"/>
      <c r="O73" s="20"/>
      <c r="P73" s="20"/>
      <c r="Q73" s="20"/>
      <c r="R73" s="20"/>
      <c r="S73" s="20"/>
      <c r="T73" s="20"/>
      <c r="U73" s="20"/>
      <c r="V73" s="66">
        <v>80</v>
      </c>
      <c r="W73" s="56"/>
      <c r="X73" s="67"/>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5"/>
    </row>
    <row r="74" spans="1:82" x14ac:dyDescent="0.25">
      <c r="A74" s="77"/>
      <c r="B74" s="78"/>
      <c r="C74" s="78"/>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c r="AI74" s="78"/>
      <c r="AJ74" s="78"/>
      <c r="AK74" s="78"/>
      <c r="AL74" s="78"/>
      <c r="AM74" s="78"/>
      <c r="AN74" s="78"/>
      <c r="AO74" s="78"/>
      <c r="AP74" s="78"/>
      <c r="AQ74" s="78"/>
      <c r="AR74" s="78"/>
      <c r="AS74" s="78"/>
      <c r="AT74" s="78"/>
      <c r="AU74" s="78"/>
      <c r="AV74" s="78"/>
      <c r="AW74" s="78"/>
      <c r="AX74" s="78"/>
      <c r="AY74" s="78"/>
      <c r="AZ74" s="78"/>
      <c r="BA74" s="78"/>
      <c r="BB74" s="78"/>
      <c r="BC74" s="78"/>
      <c r="BD74" s="78"/>
      <c r="BE74" s="78"/>
      <c r="BF74" s="78"/>
      <c r="BG74" s="78"/>
      <c r="BH74" s="78"/>
      <c r="BI74" s="78"/>
      <c r="BJ74" s="78"/>
      <c r="BK74" s="78"/>
      <c r="BL74" s="78"/>
      <c r="BM74" s="78"/>
      <c r="BN74" s="78"/>
      <c r="BO74" s="78"/>
      <c r="BP74" s="78"/>
      <c r="BQ74" s="78"/>
      <c r="BR74" s="78"/>
      <c r="BS74" s="78"/>
      <c r="BT74" s="78"/>
      <c r="BU74" s="78"/>
      <c r="BV74" s="78"/>
      <c r="BW74" s="78"/>
      <c r="BX74" s="78"/>
      <c r="BY74" s="78"/>
      <c r="BZ74" s="78"/>
      <c r="CA74" s="78"/>
      <c r="CB74" s="78"/>
      <c r="CC74" s="78"/>
      <c r="CD74" s="79"/>
    </row>
  </sheetData>
  <mergeCells count="18">
    <mergeCell ref="AB24:AF29"/>
    <mergeCell ref="D9:K9"/>
    <mergeCell ref="D10:K16"/>
    <mergeCell ref="C18:K18"/>
    <mergeCell ref="C19:K20"/>
    <mergeCell ref="C21:K21"/>
    <mergeCell ref="D5:K5"/>
    <mergeCell ref="V5:Z5"/>
    <mergeCell ref="AB5:AD5"/>
    <mergeCell ref="D6:K7"/>
    <mergeCell ref="V6:X6"/>
    <mergeCell ref="Y6:Z6"/>
    <mergeCell ref="D32:K32"/>
    <mergeCell ref="D33:K36"/>
    <mergeCell ref="A38:K38"/>
    <mergeCell ref="A39:K40"/>
    <mergeCell ref="D23:K23"/>
    <mergeCell ref="D24:K30"/>
  </mergeCells>
  <dataValidations count="1">
    <dataValidation type="decimal" allowBlank="1" showInputMessage="1" showErrorMessage="1" sqref="B30 B24:B28 C24:C29 B33:B34 B36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M22" sqref="M22"/>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68"/>
      <c r="B1" s="369"/>
      <c r="C1" s="370" t="s">
        <v>239</v>
      </c>
      <c r="D1" s="371"/>
      <c r="E1" s="371"/>
      <c r="F1" s="371"/>
      <c r="G1" s="371"/>
      <c r="H1" s="372"/>
      <c r="I1" s="370" t="s">
        <v>238</v>
      </c>
      <c r="J1" s="371"/>
      <c r="K1" s="371"/>
      <c r="L1" s="371"/>
      <c r="M1" s="371"/>
      <c r="N1" s="372"/>
      <c r="O1" s="97"/>
      <c r="P1" s="317" t="s">
        <v>11</v>
      </c>
      <c r="Q1" s="317"/>
      <c r="R1" s="98"/>
    </row>
    <row r="2" spans="1:18" ht="144.94999999999999" customHeight="1" thickBot="1" x14ac:dyDescent="0.3">
      <c r="A2" s="80"/>
      <c r="B2" s="86"/>
      <c r="C2" s="90" t="s">
        <v>77</v>
      </c>
      <c r="D2" s="91" t="s">
        <v>314</v>
      </c>
      <c r="E2" s="91" t="s">
        <v>78</v>
      </c>
      <c r="F2" s="91" t="s">
        <v>308</v>
      </c>
      <c r="G2" s="91" t="s">
        <v>83</v>
      </c>
      <c r="H2" s="92" t="s">
        <v>138</v>
      </c>
      <c r="I2" s="93" t="s">
        <v>77</v>
      </c>
      <c r="J2" s="91" t="s">
        <v>314</v>
      </c>
      <c r="K2" s="94" t="s">
        <v>78</v>
      </c>
      <c r="L2" s="91" t="s">
        <v>308</v>
      </c>
      <c r="M2" s="94" t="s">
        <v>302</v>
      </c>
      <c r="N2" s="95" t="s">
        <v>81</v>
      </c>
      <c r="O2" s="20"/>
      <c r="P2" s="373" t="s">
        <v>149</v>
      </c>
      <c r="Q2" s="374"/>
      <c r="R2" s="75"/>
    </row>
    <row r="3" spans="1:18" x14ac:dyDescent="0.25">
      <c r="A3" s="365" t="s">
        <v>239</v>
      </c>
      <c r="B3" s="99" t="s">
        <v>77</v>
      </c>
      <c r="C3" s="87">
        <v>0</v>
      </c>
      <c r="D3" s="81">
        <v>0</v>
      </c>
      <c r="E3" s="81">
        <v>0</v>
      </c>
      <c r="F3" s="81">
        <v>0</v>
      </c>
      <c r="G3" s="81">
        <v>0</v>
      </c>
      <c r="H3" s="82">
        <v>1</v>
      </c>
      <c r="I3" s="87">
        <v>2</v>
      </c>
      <c r="J3" s="81">
        <v>1</v>
      </c>
      <c r="K3" s="81">
        <v>1</v>
      </c>
      <c r="L3" s="81">
        <v>1</v>
      </c>
      <c r="M3" s="81">
        <v>1</v>
      </c>
      <c r="N3" s="82">
        <v>1</v>
      </c>
      <c r="O3" s="20"/>
      <c r="P3" s="20"/>
      <c r="Q3" s="20"/>
      <c r="R3" s="75"/>
    </row>
    <row r="4" spans="1:18" x14ac:dyDescent="0.25">
      <c r="A4" s="366"/>
      <c r="B4" s="100" t="s">
        <v>314</v>
      </c>
      <c r="C4" s="88">
        <v>0</v>
      </c>
      <c r="D4" s="48">
        <v>0</v>
      </c>
      <c r="E4" s="48">
        <v>0</v>
      </c>
      <c r="F4" s="48">
        <v>0</v>
      </c>
      <c r="G4" s="48">
        <v>0</v>
      </c>
      <c r="H4" s="83">
        <v>1</v>
      </c>
      <c r="I4" s="88">
        <v>1</v>
      </c>
      <c r="J4" s="48">
        <v>2</v>
      </c>
      <c r="K4" s="48">
        <v>1</v>
      </c>
      <c r="L4" s="48">
        <v>1</v>
      </c>
      <c r="M4" s="48">
        <v>1</v>
      </c>
      <c r="N4" s="83">
        <v>1</v>
      </c>
      <c r="O4" s="20"/>
      <c r="P4" s="375" t="s">
        <v>148</v>
      </c>
      <c r="Q4" s="376"/>
      <c r="R4" s="75"/>
    </row>
    <row r="5" spans="1:18" x14ac:dyDescent="0.25">
      <c r="A5" s="366"/>
      <c r="B5" s="100" t="s">
        <v>78</v>
      </c>
      <c r="C5" s="88">
        <v>0</v>
      </c>
      <c r="D5" s="48">
        <v>0</v>
      </c>
      <c r="E5" s="48">
        <v>0</v>
      </c>
      <c r="F5" s="48">
        <v>0</v>
      </c>
      <c r="G5" s="48">
        <v>0</v>
      </c>
      <c r="H5" s="83">
        <v>1</v>
      </c>
      <c r="I5" s="88">
        <v>1</v>
      </c>
      <c r="J5" s="48">
        <v>1</v>
      </c>
      <c r="K5" s="48">
        <v>2</v>
      </c>
      <c r="L5" s="48">
        <v>1</v>
      </c>
      <c r="M5" s="48">
        <v>1</v>
      </c>
      <c r="N5" s="83">
        <v>1</v>
      </c>
      <c r="O5" s="20"/>
      <c r="P5" s="96">
        <v>0</v>
      </c>
      <c r="Q5" s="8" t="s">
        <v>145</v>
      </c>
      <c r="R5" s="75"/>
    </row>
    <row r="6" spans="1:18" x14ac:dyDescent="0.25">
      <c r="A6" s="366"/>
      <c r="B6" s="100" t="s">
        <v>308</v>
      </c>
      <c r="C6" s="88">
        <v>0</v>
      </c>
      <c r="D6" s="48">
        <v>0</v>
      </c>
      <c r="E6" s="48">
        <v>0</v>
      </c>
      <c r="F6" s="48">
        <v>0</v>
      </c>
      <c r="G6" s="48">
        <v>0</v>
      </c>
      <c r="H6" s="83">
        <v>1</v>
      </c>
      <c r="I6" s="88">
        <v>1</v>
      </c>
      <c r="J6" s="48">
        <v>1</v>
      </c>
      <c r="K6" s="48">
        <v>1</v>
      </c>
      <c r="L6" s="48">
        <v>2</v>
      </c>
      <c r="M6" s="48">
        <v>1</v>
      </c>
      <c r="N6" s="83">
        <v>1</v>
      </c>
      <c r="O6" s="20"/>
      <c r="P6" s="96">
        <v>1</v>
      </c>
      <c r="Q6" s="8" t="s">
        <v>146</v>
      </c>
      <c r="R6" s="75"/>
    </row>
    <row r="7" spans="1:18" x14ac:dyDescent="0.25">
      <c r="A7" s="366"/>
      <c r="B7" s="100" t="s">
        <v>83</v>
      </c>
      <c r="C7" s="88">
        <v>0</v>
      </c>
      <c r="D7" s="48">
        <v>0</v>
      </c>
      <c r="E7" s="48">
        <v>0</v>
      </c>
      <c r="F7" s="48">
        <v>0</v>
      </c>
      <c r="G7" s="48">
        <v>0</v>
      </c>
      <c r="H7" s="83">
        <v>1</v>
      </c>
      <c r="I7" s="88">
        <v>1</v>
      </c>
      <c r="J7" s="48">
        <v>1</v>
      </c>
      <c r="K7" s="48">
        <v>1</v>
      </c>
      <c r="L7" s="48">
        <v>1</v>
      </c>
      <c r="M7" s="48">
        <v>2</v>
      </c>
      <c r="N7" s="83">
        <v>1</v>
      </c>
      <c r="O7" s="20"/>
      <c r="P7" s="96">
        <v>2</v>
      </c>
      <c r="Q7" s="8" t="s">
        <v>147</v>
      </c>
      <c r="R7" s="75"/>
    </row>
    <row r="8" spans="1:18" ht="15.75" thickBot="1" x14ac:dyDescent="0.3">
      <c r="A8" s="367"/>
      <c r="B8" s="101" t="s">
        <v>138</v>
      </c>
      <c r="C8" s="89">
        <v>1</v>
      </c>
      <c r="D8" s="84">
        <v>1</v>
      </c>
      <c r="E8" s="84">
        <v>1</v>
      </c>
      <c r="F8" s="84">
        <v>1</v>
      </c>
      <c r="G8" s="84">
        <v>1</v>
      </c>
      <c r="H8" s="85">
        <v>2</v>
      </c>
      <c r="I8" s="89">
        <v>1</v>
      </c>
      <c r="J8" s="84">
        <v>1</v>
      </c>
      <c r="K8" s="84">
        <v>1</v>
      </c>
      <c r="L8" s="84">
        <v>1</v>
      </c>
      <c r="M8" s="84">
        <v>1</v>
      </c>
      <c r="N8" s="85">
        <v>1</v>
      </c>
      <c r="O8" s="20"/>
      <c r="P8" s="20"/>
      <c r="Q8" s="20"/>
      <c r="R8" s="75"/>
    </row>
    <row r="9" spans="1:18" x14ac:dyDescent="0.25">
      <c r="A9" s="365" t="s">
        <v>238</v>
      </c>
      <c r="B9" s="99" t="s">
        <v>77</v>
      </c>
      <c r="C9" s="87">
        <v>2</v>
      </c>
      <c r="D9" s="81">
        <v>1</v>
      </c>
      <c r="E9" s="81">
        <v>1</v>
      </c>
      <c r="F9" s="81">
        <v>1</v>
      </c>
      <c r="G9" s="81">
        <v>1</v>
      </c>
      <c r="H9" s="82">
        <v>1</v>
      </c>
      <c r="I9" s="87">
        <v>0</v>
      </c>
      <c r="J9" s="81">
        <v>0</v>
      </c>
      <c r="K9" s="81">
        <v>0</v>
      </c>
      <c r="L9" s="81">
        <v>0</v>
      </c>
      <c r="M9" s="81">
        <v>0</v>
      </c>
      <c r="N9" s="82">
        <v>0</v>
      </c>
      <c r="O9" s="20"/>
      <c r="P9" s="20"/>
      <c r="Q9" s="20"/>
      <c r="R9" s="75"/>
    </row>
    <row r="10" spans="1:18" x14ac:dyDescent="0.25">
      <c r="A10" s="366"/>
      <c r="B10" s="100" t="s">
        <v>314</v>
      </c>
      <c r="C10" s="88">
        <v>1</v>
      </c>
      <c r="D10" s="48">
        <v>2</v>
      </c>
      <c r="E10" s="48">
        <v>1</v>
      </c>
      <c r="F10" s="48">
        <v>1</v>
      </c>
      <c r="G10" s="48">
        <v>1</v>
      </c>
      <c r="H10" s="83">
        <v>1</v>
      </c>
      <c r="I10" s="88">
        <v>0</v>
      </c>
      <c r="J10" s="48">
        <v>0</v>
      </c>
      <c r="K10" s="48">
        <v>0</v>
      </c>
      <c r="L10" s="48">
        <v>0</v>
      </c>
      <c r="M10" s="48">
        <v>0</v>
      </c>
      <c r="N10" s="83">
        <v>0</v>
      </c>
      <c r="O10" s="20"/>
      <c r="P10" s="20"/>
      <c r="Q10" s="20"/>
      <c r="R10" s="75"/>
    </row>
    <row r="11" spans="1:18" x14ac:dyDescent="0.25">
      <c r="A11" s="366"/>
      <c r="B11" s="100" t="s">
        <v>78</v>
      </c>
      <c r="C11" s="88">
        <v>1</v>
      </c>
      <c r="D11" s="48">
        <v>1</v>
      </c>
      <c r="E11" s="48">
        <v>2</v>
      </c>
      <c r="F11" s="48">
        <v>1</v>
      </c>
      <c r="G11" s="48">
        <v>1</v>
      </c>
      <c r="H11" s="83">
        <v>1</v>
      </c>
      <c r="I11" s="88">
        <v>0</v>
      </c>
      <c r="J11" s="48">
        <v>0</v>
      </c>
      <c r="K11" s="48">
        <v>0</v>
      </c>
      <c r="L11" s="48">
        <v>0</v>
      </c>
      <c r="M11" s="48">
        <v>0</v>
      </c>
      <c r="N11" s="83">
        <v>0</v>
      </c>
      <c r="O11" s="20"/>
      <c r="P11" s="20"/>
      <c r="Q11" s="20"/>
      <c r="R11" s="75"/>
    </row>
    <row r="12" spans="1:18" x14ac:dyDescent="0.25">
      <c r="A12" s="366"/>
      <c r="B12" s="100" t="s">
        <v>308</v>
      </c>
      <c r="C12" s="88">
        <v>1</v>
      </c>
      <c r="D12" s="48">
        <v>1</v>
      </c>
      <c r="E12" s="48">
        <v>1</v>
      </c>
      <c r="F12" s="48">
        <v>2</v>
      </c>
      <c r="G12" s="48">
        <v>1</v>
      </c>
      <c r="H12" s="83">
        <v>1</v>
      </c>
      <c r="I12" s="88">
        <v>0</v>
      </c>
      <c r="J12" s="48">
        <v>0</v>
      </c>
      <c r="K12" s="48">
        <v>0</v>
      </c>
      <c r="L12" s="48">
        <v>0</v>
      </c>
      <c r="M12" s="48">
        <v>0</v>
      </c>
      <c r="N12" s="83">
        <v>0</v>
      </c>
      <c r="O12" s="20"/>
      <c r="P12" s="20"/>
      <c r="Q12" s="20"/>
      <c r="R12" s="75"/>
    </row>
    <row r="13" spans="1:18" x14ac:dyDescent="0.25">
      <c r="A13" s="366"/>
      <c r="B13" s="100" t="s">
        <v>302</v>
      </c>
      <c r="C13" s="88">
        <v>1</v>
      </c>
      <c r="D13" s="48">
        <v>1</v>
      </c>
      <c r="E13" s="48">
        <v>1</v>
      </c>
      <c r="F13" s="48">
        <v>1</v>
      </c>
      <c r="G13" s="48">
        <v>2</v>
      </c>
      <c r="H13" s="83">
        <v>1</v>
      </c>
      <c r="I13" s="88">
        <v>0</v>
      </c>
      <c r="J13" s="48">
        <v>0</v>
      </c>
      <c r="K13" s="48">
        <v>0</v>
      </c>
      <c r="L13" s="48">
        <v>0</v>
      </c>
      <c r="M13" s="48">
        <v>0</v>
      </c>
      <c r="N13" s="83">
        <v>0</v>
      </c>
      <c r="O13" s="20"/>
      <c r="P13" s="20"/>
      <c r="Q13" s="20"/>
      <c r="R13" s="75"/>
    </row>
    <row r="14" spans="1:18" ht="15.75" thickBot="1" x14ac:dyDescent="0.3">
      <c r="A14" s="367"/>
      <c r="B14" s="101" t="s">
        <v>81</v>
      </c>
      <c r="C14" s="89">
        <v>1</v>
      </c>
      <c r="D14" s="84">
        <v>1</v>
      </c>
      <c r="E14" s="84">
        <v>1</v>
      </c>
      <c r="F14" s="84">
        <v>1</v>
      </c>
      <c r="G14" s="84">
        <v>1</v>
      </c>
      <c r="H14" s="85">
        <v>1</v>
      </c>
      <c r="I14" s="89">
        <v>0</v>
      </c>
      <c r="J14" s="84">
        <v>0</v>
      </c>
      <c r="K14" s="84">
        <v>0</v>
      </c>
      <c r="L14" s="84">
        <v>0</v>
      </c>
      <c r="M14" s="84">
        <v>0</v>
      </c>
      <c r="N14" s="85">
        <v>2</v>
      </c>
      <c r="O14" s="20"/>
      <c r="P14" s="20"/>
      <c r="Q14" s="20"/>
      <c r="R14" s="75"/>
    </row>
    <row r="15" spans="1:18" x14ac:dyDescent="0.25">
      <c r="A15" s="77"/>
      <c r="B15" s="78"/>
      <c r="C15" s="78"/>
      <c r="D15" s="78"/>
      <c r="E15" s="78"/>
      <c r="F15" s="78"/>
      <c r="G15" s="78"/>
      <c r="H15" s="78"/>
      <c r="I15" s="78"/>
      <c r="J15" s="78"/>
      <c r="K15" s="78"/>
      <c r="L15" s="78"/>
      <c r="M15" s="78"/>
      <c r="N15" s="78"/>
      <c r="O15" s="78"/>
      <c r="P15" s="78"/>
      <c r="Q15" s="78"/>
      <c r="R15" s="79"/>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Normal="100" workbookViewId="0">
      <selection activeCell="A22" sqref="A22"/>
    </sheetView>
  </sheetViews>
  <sheetFormatPr defaultRowHeight="15" x14ac:dyDescent="0.25"/>
  <cols>
    <col min="1" max="1" width="50.7109375" customWidth="1"/>
    <col min="2" max="82" width="8.7109375" customWidth="1"/>
  </cols>
  <sheetData>
    <row r="1" spans="1:83" x14ac:dyDescent="0.25">
      <c r="A1" s="3" t="s">
        <v>217</v>
      </c>
      <c r="B1" s="127" t="s">
        <v>107</v>
      </c>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c r="BS1" s="97"/>
      <c r="BT1" s="97"/>
      <c r="BU1" s="97"/>
      <c r="BV1" s="97"/>
      <c r="BW1" s="97"/>
      <c r="BX1" s="97"/>
      <c r="BY1" s="97"/>
      <c r="BZ1" s="97"/>
      <c r="CA1" s="97"/>
      <c r="CB1" s="97"/>
      <c r="CC1" s="97"/>
      <c r="CD1" s="97"/>
      <c r="CE1" s="98"/>
    </row>
    <row r="2" spans="1:83" x14ac:dyDescent="0.25">
      <c r="A2" s="8" t="s">
        <v>240</v>
      </c>
      <c r="B2" s="69">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5"/>
    </row>
    <row r="3" spans="1:83" x14ac:dyDescent="0.25">
      <c r="A3" s="8" t="s">
        <v>218</v>
      </c>
      <c r="B3" s="69">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5"/>
    </row>
    <row r="4" spans="1:83" x14ac:dyDescent="0.25">
      <c r="A4" s="8" t="s">
        <v>219</v>
      </c>
      <c r="B4" s="69">
        <v>2</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5"/>
    </row>
    <row r="5" spans="1:83" x14ac:dyDescent="0.25">
      <c r="A5" s="8" t="s">
        <v>585</v>
      </c>
      <c r="B5" s="73">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5"/>
    </row>
    <row r="6" spans="1:83" x14ac:dyDescent="0.25">
      <c r="A6" s="74"/>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5"/>
    </row>
    <row r="7" spans="1:83" x14ac:dyDescent="0.25">
      <c r="A7" s="3" t="s">
        <v>220</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5"/>
    </row>
    <row r="8" spans="1:83" x14ac:dyDescent="0.25">
      <c r="A8" s="8" t="s">
        <v>240</v>
      </c>
      <c r="B8" s="49">
        <v>1</v>
      </c>
      <c r="C8" s="49">
        <v>1</v>
      </c>
      <c r="D8" s="49">
        <v>1</v>
      </c>
      <c r="E8" s="49">
        <v>1</v>
      </c>
      <c r="F8" s="49">
        <v>1</v>
      </c>
      <c r="G8" s="49">
        <v>1</v>
      </c>
      <c r="H8" s="49">
        <v>1</v>
      </c>
      <c r="I8" s="49">
        <v>1</v>
      </c>
      <c r="J8" s="49">
        <v>1</v>
      </c>
      <c r="K8" s="49">
        <v>1</v>
      </c>
      <c r="L8" s="49">
        <v>1</v>
      </c>
      <c r="M8" s="49">
        <v>1</v>
      </c>
      <c r="N8" s="49">
        <v>1</v>
      </c>
      <c r="O8" s="49">
        <v>1</v>
      </c>
      <c r="P8" s="49">
        <v>1</v>
      </c>
      <c r="Q8" s="49">
        <v>1</v>
      </c>
      <c r="R8" s="49">
        <v>1</v>
      </c>
      <c r="S8" s="49">
        <v>1</v>
      </c>
      <c r="T8" s="49">
        <v>1</v>
      </c>
      <c r="U8" s="49">
        <v>1</v>
      </c>
      <c r="V8" s="49">
        <v>1</v>
      </c>
      <c r="W8" s="49">
        <v>1.00003</v>
      </c>
      <c r="X8" s="49">
        <v>1.0002</v>
      </c>
      <c r="Y8" s="49">
        <v>1.0010699999999999</v>
      </c>
      <c r="Z8" s="49">
        <v>1.0040899999999999</v>
      </c>
      <c r="AA8" s="49">
        <v>1.0121</v>
      </c>
      <c r="AB8" s="49">
        <v>1.0289699999999999</v>
      </c>
      <c r="AC8" s="49">
        <v>1.05837</v>
      </c>
      <c r="AD8" s="49">
        <v>1.10223</v>
      </c>
      <c r="AE8" s="49">
        <v>1.1598999999999999</v>
      </c>
      <c r="AF8" s="49">
        <v>1.22838</v>
      </c>
      <c r="AG8" s="49">
        <v>1.30328</v>
      </c>
      <c r="AH8" s="49">
        <v>1.3799600000000001</v>
      </c>
      <c r="AI8" s="49">
        <v>1.45442</v>
      </c>
      <c r="AJ8" s="49">
        <v>1.52376</v>
      </c>
      <c r="AK8" s="49">
        <v>1.58619</v>
      </c>
      <c r="AL8" s="49">
        <v>1.6409100000000001</v>
      </c>
      <c r="AM8" s="49">
        <v>1.68788</v>
      </c>
      <c r="AN8" s="49">
        <v>1.7275100000000001</v>
      </c>
      <c r="AO8" s="49">
        <v>1.76051</v>
      </c>
      <c r="AP8" s="49">
        <v>1.78769</v>
      </c>
      <c r="AQ8" s="49">
        <v>1.8099000000000001</v>
      </c>
      <c r="AR8" s="49">
        <v>1.82792</v>
      </c>
      <c r="AS8" s="49">
        <v>1.8424700000000001</v>
      </c>
      <c r="AT8" s="49">
        <v>1.85416</v>
      </c>
      <c r="AU8" s="49">
        <v>1.8635299999999999</v>
      </c>
      <c r="AV8" s="49">
        <v>1.8710199999999999</v>
      </c>
      <c r="AW8" s="49">
        <v>1.8769899999999999</v>
      </c>
      <c r="AX8" s="49">
        <v>1.88175</v>
      </c>
      <c r="AY8" s="49">
        <v>1.8855299999999999</v>
      </c>
      <c r="AZ8" s="49">
        <v>1.88853</v>
      </c>
      <c r="BA8" s="49">
        <v>1.8909100000000001</v>
      </c>
      <c r="BB8" s="49">
        <v>1.8928</v>
      </c>
      <c r="BC8" s="49">
        <v>1.8928</v>
      </c>
      <c r="BD8" s="49">
        <v>1.8928</v>
      </c>
      <c r="BE8" s="49">
        <v>1.8928</v>
      </c>
      <c r="BF8" s="49">
        <v>1.8928</v>
      </c>
      <c r="BG8" s="49">
        <v>1.8928</v>
      </c>
      <c r="BH8" s="49">
        <v>1.8928</v>
      </c>
      <c r="BI8" s="49">
        <v>1.8928</v>
      </c>
      <c r="BJ8" s="49">
        <v>1.8928</v>
      </c>
      <c r="BK8" s="49">
        <v>1.8928</v>
      </c>
      <c r="BL8" s="49">
        <v>1.8928</v>
      </c>
      <c r="BM8" s="49">
        <v>1.8928</v>
      </c>
      <c r="BN8" s="49">
        <v>1.8928</v>
      </c>
      <c r="BO8" s="49">
        <v>1.8928</v>
      </c>
      <c r="BP8" s="49">
        <v>1.8928</v>
      </c>
      <c r="BQ8" s="49">
        <v>1.8928</v>
      </c>
      <c r="BR8" s="49">
        <v>1.8928</v>
      </c>
      <c r="BS8" s="49">
        <v>1.8928</v>
      </c>
      <c r="BT8" s="49">
        <v>1.8928</v>
      </c>
      <c r="BU8" s="49">
        <v>1.8928</v>
      </c>
      <c r="BV8" s="49">
        <v>1.8928</v>
      </c>
      <c r="BW8" s="49">
        <v>1.8928</v>
      </c>
      <c r="BX8" s="49">
        <v>1.8928</v>
      </c>
      <c r="BY8" s="49">
        <v>1.8928</v>
      </c>
      <c r="BZ8" s="49">
        <v>1.8928</v>
      </c>
      <c r="CA8" s="49">
        <v>1.8928</v>
      </c>
      <c r="CB8" s="49">
        <v>1.8928</v>
      </c>
      <c r="CC8" s="49">
        <v>1.8928</v>
      </c>
      <c r="CD8" s="55">
        <v>1.8928</v>
      </c>
      <c r="CE8" s="75"/>
    </row>
    <row r="9" spans="1:83" x14ac:dyDescent="0.25">
      <c r="A9" s="8" t="s">
        <v>218</v>
      </c>
      <c r="B9" s="49">
        <v>1</v>
      </c>
      <c r="C9" s="49">
        <v>1</v>
      </c>
      <c r="D9" s="49">
        <v>1</v>
      </c>
      <c r="E9" s="49">
        <v>1</v>
      </c>
      <c r="F9" s="49">
        <v>1</v>
      </c>
      <c r="G9" s="49">
        <v>1</v>
      </c>
      <c r="H9" s="49">
        <v>1</v>
      </c>
      <c r="I9" s="49">
        <v>1</v>
      </c>
      <c r="J9" s="49">
        <v>1</v>
      </c>
      <c r="K9" s="49">
        <v>1</v>
      </c>
      <c r="L9" s="49">
        <v>1</v>
      </c>
      <c r="M9" s="49">
        <v>1</v>
      </c>
      <c r="N9" s="49">
        <v>1</v>
      </c>
      <c r="O9" s="49">
        <v>1</v>
      </c>
      <c r="P9" s="49">
        <v>1</v>
      </c>
      <c r="Q9" s="49">
        <v>1</v>
      </c>
      <c r="R9" s="49">
        <v>1</v>
      </c>
      <c r="S9" s="49">
        <v>1</v>
      </c>
      <c r="T9" s="49">
        <v>1</v>
      </c>
      <c r="U9" s="49">
        <v>1.0000100000000001</v>
      </c>
      <c r="V9" s="49">
        <v>1.0001500000000001</v>
      </c>
      <c r="W9" s="49">
        <v>1.0018</v>
      </c>
      <c r="X9" s="49">
        <v>1.01362</v>
      </c>
      <c r="Y9" s="49">
        <v>1.0711200000000001</v>
      </c>
      <c r="Z9" s="49">
        <v>1.27227</v>
      </c>
      <c r="AA9" s="49">
        <v>1.80576</v>
      </c>
      <c r="AB9" s="49">
        <v>2.92963</v>
      </c>
      <c r="AC9" s="49">
        <v>4.8879700000000001</v>
      </c>
      <c r="AD9" s="49">
        <v>7.80959</v>
      </c>
      <c r="AE9" s="49">
        <v>11.651400000000001</v>
      </c>
      <c r="AF9" s="49">
        <v>16.212969999999999</v>
      </c>
      <c r="AG9" s="49">
        <v>21.20168</v>
      </c>
      <c r="AH9" s="49">
        <v>26.309239999999999</v>
      </c>
      <c r="AI9" s="49">
        <v>31.26961</v>
      </c>
      <c r="AJ9" s="49">
        <v>35.88823</v>
      </c>
      <c r="AK9" s="49">
        <v>40.046619999999997</v>
      </c>
      <c r="AL9" s="49">
        <v>43.691929999999999</v>
      </c>
      <c r="AM9" s="49">
        <v>46.820309999999999</v>
      </c>
      <c r="AN9" s="49">
        <v>49.460149999999999</v>
      </c>
      <c r="AO9" s="49">
        <v>51.658149999999999</v>
      </c>
      <c r="AP9" s="49">
        <v>53.468940000000003</v>
      </c>
      <c r="AQ9" s="49">
        <v>54.948239999999998</v>
      </c>
      <c r="AR9" s="49">
        <v>56.148699999999998</v>
      </c>
      <c r="AS9" s="49">
        <v>57.117759999999997</v>
      </c>
      <c r="AT9" s="49">
        <v>57.896749999999997</v>
      </c>
      <c r="AU9" s="49">
        <v>58.520890000000001</v>
      </c>
      <c r="AV9" s="49">
        <v>59.019649999999999</v>
      </c>
      <c r="AW9" s="49">
        <v>59.417400000000001</v>
      </c>
      <c r="AX9" s="49">
        <v>59.734059999999999</v>
      </c>
      <c r="AY9" s="49">
        <v>59.985840000000003</v>
      </c>
      <c r="AZ9" s="49">
        <v>60.185839999999999</v>
      </c>
      <c r="BA9" s="49">
        <v>60.344560000000001</v>
      </c>
      <c r="BB9" s="49">
        <v>60.47045</v>
      </c>
      <c r="BC9" s="49">
        <v>60.47045</v>
      </c>
      <c r="BD9" s="49">
        <v>60.47045</v>
      </c>
      <c r="BE9" s="49">
        <v>60.47045</v>
      </c>
      <c r="BF9" s="49">
        <v>60.47045</v>
      </c>
      <c r="BG9" s="49">
        <v>60.47045</v>
      </c>
      <c r="BH9" s="49">
        <v>60.47045</v>
      </c>
      <c r="BI9" s="49">
        <v>60.47045</v>
      </c>
      <c r="BJ9" s="49">
        <v>60.47045</v>
      </c>
      <c r="BK9" s="49">
        <v>60.47045</v>
      </c>
      <c r="BL9" s="49">
        <v>60.47045</v>
      </c>
      <c r="BM9" s="49">
        <v>60.47045</v>
      </c>
      <c r="BN9" s="49">
        <v>60.47045</v>
      </c>
      <c r="BO9" s="49">
        <v>60.47045</v>
      </c>
      <c r="BP9" s="49">
        <v>60.47045</v>
      </c>
      <c r="BQ9" s="49">
        <v>60.47045</v>
      </c>
      <c r="BR9" s="49">
        <v>60.47045</v>
      </c>
      <c r="BS9" s="49">
        <v>60.47045</v>
      </c>
      <c r="BT9" s="49">
        <v>60.47045</v>
      </c>
      <c r="BU9" s="49">
        <v>60.47045</v>
      </c>
      <c r="BV9" s="49">
        <v>60.47045</v>
      </c>
      <c r="BW9" s="49">
        <v>60.47045</v>
      </c>
      <c r="BX9" s="49">
        <v>60.47045</v>
      </c>
      <c r="BY9" s="49">
        <v>60.47045</v>
      </c>
      <c r="BZ9" s="49">
        <v>60.47045</v>
      </c>
      <c r="CA9" s="49">
        <v>60.47045</v>
      </c>
      <c r="CB9" s="49">
        <v>60.47045</v>
      </c>
      <c r="CC9" s="49">
        <v>60.47045</v>
      </c>
      <c r="CD9" s="55">
        <v>60.47045</v>
      </c>
      <c r="CE9" s="75"/>
    </row>
    <row r="10" spans="1:83" x14ac:dyDescent="0.25">
      <c r="A10" s="8" t="s">
        <v>219</v>
      </c>
      <c r="B10" s="49">
        <v>1</v>
      </c>
      <c r="C10" s="49">
        <v>1</v>
      </c>
      <c r="D10" s="49">
        <v>1</v>
      </c>
      <c r="E10" s="49">
        <v>1</v>
      </c>
      <c r="F10" s="49">
        <v>1</v>
      </c>
      <c r="G10" s="49">
        <v>1</v>
      </c>
      <c r="H10" s="49">
        <v>1</v>
      </c>
      <c r="I10" s="49">
        <v>1</v>
      </c>
      <c r="J10" s="49">
        <v>1</v>
      </c>
      <c r="K10" s="49">
        <v>1</v>
      </c>
      <c r="L10" s="49">
        <v>1</v>
      </c>
      <c r="M10" s="49">
        <v>1</v>
      </c>
      <c r="N10" s="49">
        <v>1</v>
      </c>
      <c r="O10" s="49">
        <v>1</v>
      </c>
      <c r="P10" s="49">
        <v>1</v>
      </c>
      <c r="Q10" s="49">
        <v>1</v>
      </c>
      <c r="R10" s="49">
        <v>1</v>
      </c>
      <c r="S10" s="49">
        <v>1</v>
      </c>
      <c r="T10" s="49">
        <v>1</v>
      </c>
      <c r="U10" s="49">
        <v>1.0000100000000001</v>
      </c>
      <c r="V10" s="49">
        <v>1.00017</v>
      </c>
      <c r="W10" s="49">
        <v>1.00204</v>
      </c>
      <c r="X10" s="49">
        <v>1.0154300000000001</v>
      </c>
      <c r="Y10" s="49">
        <v>1.0805499999999999</v>
      </c>
      <c r="Z10" s="49">
        <v>1.3083800000000001</v>
      </c>
      <c r="AA10" s="49">
        <v>1.9126099999999999</v>
      </c>
      <c r="AB10" s="49">
        <v>3.1855199999999999</v>
      </c>
      <c r="AC10" s="49">
        <v>5.4035599999999997</v>
      </c>
      <c r="AD10" s="49">
        <v>8.7126099999999997</v>
      </c>
      <c r="AE10" s="49">
        <v>13.063890000000001</v>
      </c>
      <c r="AF10" s="49">
        <v>18.230370000000001</v>
      </c>
      <c r="AG10" s="49">
        <v>23.88063</v>
      </c>
      <c r="AH10" s="49">
        <v>29.665510000000001</v>
      </c>
      <c r="AI10" s="49">
        <v>35.283679999999997</v>
      </c>
      <c r="AJ10" s="49">
        <v>40.514769999999999</v>
      </c>
      <c r="AK10" s="49">
        <v>45.224620000000002</v>
      </c>
      <c r="AL10" s="49">
        <v>49.35333</v>
      </c>
      <c r="AM10" s="49">
        <v>52.896560000000001</v>
      </c>
      <c r="AN10" s="49">
        <v>55.886479999999999</v>
      </c>
      <c r="AO10" s="49">
        <v>58.375959999999999</v>
      </c>
      <c r="AP10" s="49">
        <v>60.426870000000001</v>
      </c>
      <c r="AQ10" s="49">
        <v>62.102339999999998</v>
      </c>
      <c r="AR10" s="49">
        <v>63.462000000000003</v>
      </c>
      <c r="AS10" s="49">
        <v>64.559560000000005</v>
      </c>
      <c r="AT10" s="49">
        <v>65.441860000000005</v>
      </c>
      <c r="AU10" s="49">
        <v>66.148769999999999</v>
      </c>
      <c r="AV10" s="49">
        <v>66.713669999999993</v>
      </c>
      <c r="AW10" s="49">
        <v>67.164159999999995</v>
      </c>
      <c r="AX10" s="49">
        <v>67.522810000000007</v>
      </c>
      <c r="AY10" s="49">
        <v>67.807990000000004</v>
      </c>
      <c r="AZ10" s="49">
        <v>68.034499999999994</v>
      </c>
      <c r="BA10" s="49">
        <v>68.214269999999999</v>
      </c>
      <c r="BB10" s="49">
        <v>68.356859999999998</v>
      </c>
      <c r="BC10" s="49">
        <v>68.356859999999998</v>
      </c>
      <c r="BD10" s="49">
        <v>68.356859999999998</v>
      </c>
      <c r="BE10" s="49">
        <v>68.356859999999998</v>
      </c>
      <c r="BF10" s="49">
        <v>68.356859999999998</v>
      </c>
      <c r="BG10" s="49">
        <v>68.356859999999998</v>
      </c>
      <c r="BH10" s="49">
        <v>68.356859999999998</v>
      </c>
      <c r="BI10" s="49">
        <v>68.356859999999998</v>
      </c>
      <c r="BJ10" s="49">
        <v>68.356859999999998</v>
      </c>
      <c r="BK10" s="49">
        <v>68.356859999999998</v>
      </c>
      <c r="BL10" s="49">
        <v>68.356859999999998</v>
      </c>
      <c r="BM10" s="49">
        <v>68.356859999999998</v>
      </c>
      <c r="BN10" s="49">
        <v>68.356859999999998</v>
      </c>
      <c r="BO10" s="49">
        <v>68.356859999999998</v>
      </c>
      <c r="BP10" s="49">
        <v>68.356859999999998</v>
      </c>
      <c r="BQ10" s="49">
        <v>68.356859999999998</v>
      </c>
      <c r="BR10" s="49">
        <v>68.356859999999998</v>
      </c>
      <c r="BS10" s="49">
        <v>68.356859999999998</v>
      </c>
      <c r="BT10" s="49">
        <v>68.356859999999998</v>
      </c>
      <c r="BU10" s="49">
        <v>68.356859999999998</v>
      </c>
      <c r="BV10" s="49">
        <v>68.356859999999998</v>
      </c>
      <c r="BW10" s="49">
        <v>68.356859999999998</v>
      </c>
      <c r="BX10" s="49">
        <v>68.356859999999998</v>
      </c>
      <c r="BY10" s="49">
        <v>68.356859999999998</v>
      </c>
      <c r="BZ10" s="49">
        <v>68.356859999999998</v>
      </c>
      <c r="CA10" s="49">
        <v>68.356859999999998</v>
      </c>
      <c r="CB10" s="49">
        <v>68.356859999999998</v>
      </c>
      <c r="CC10" s="49">
        <v>68.356859999999998</v>
      </c>
      <c r="CD10" s="55">
        <v>68.356859999999998</v>
      </c>
      <c r="CE10" s="75"/>
    </row>
    <row r="11" spans="1:83" x14ac:dyDescent="0.25">
      <c r="A11" s="8" t="s">
        <v>585</v>
      </c>
      <c r="B11" s="63">
        <v>1</v>
      </c>
      <c r="C11" s="63">
        <v>1</v>
      </c>
      <c r="D11" s="63">
        <v>1</v>
      </c>
      <c r="E11" s="63">
        <v>1</v>
      </c>
      <c r="F11" s="63">
        <v>1</v>
      </c>
      <c r="G11" s="63">
        <v>1</v>
      </c>
      <c r="H11" s="63">
        <v>1</v>
      </c>
      <c r="I11" s="63">
        <v>1</v>
      </c>
      <c r="J11" s="63">
        <v>1</v>
      </c>
      <c r="K11" s="63">
        <v>1</v>
      </c>
      <c r="L11" s="63">
        <v>1</v>
      </c>
      <c r="M11" s="63">
        <v>1</v>
      </c>
      <c r="N11" s="63">
        <v>1</v>
      </c>
      <c r="O11" s="63">
        <v>1</v>
      </c>
      <c r="P11" s="63">
        <v>1</v>
      </c>
      <c r="Q11" s="63">
        <v>1</v>
      </c>
      <c r="R11" s="63">
        <v>1</v>
      </c>
      <c r="S11" s="63">
        <v>1</v>
      </c>
      <c r="T11" s="63">
        <v>1</v>
      </c>
      <c r="U11" s="63">
        <v>1.0000100000000001</v>
      </c>
      <c r="V11" s="63">
        <v>1.0002</v>
      </c>
      <c r="W11" s="63">
        <v>1.00234</v>
      </c>
      <c r="X11" s="63">
        <v>1.01772</v>
      </c>
      <c r="Y11" s="63">
        <v>1.09253</v>
      </c>
      <c r="Z11" s="63">
        <v>1.35425</v>
      </c>
      <c r="AA11" s="63">
        <v>2.0483600000000002</v>
      </c>
      <c r="AB11" s="63">
        <v>3.5106199999999999</v>
      </c>
      <c r="AC11" s="63">
        <v>6.0585800000000001</v>
      </c>
      <c r="AD11" s="63">
        <v>9.8598499999999998</v>
      </c>
      <c r="AE11" s="63">
        <v>14.858370000000001</v>
      </c>
      <c r="AF11" s="63">
        <v>20.79335</v>
      </c>
      <c r="AG11" s="63">
        <v>27.284089999999999</v>
      </c>
      <c r="AH11" s="63">
        <v>33.929450000000003</v>
      </c>
      <c r="AI11" s="63">
        <v>40.383310000000002</v>
      </c>
      <c r="AJ11" s="63">
        <v>46.392519999999998</v>
      </c>
      <c r="AK11" s="63">
        <v>51.802950000000003</v>
      </c>
      <c r="AL11" s="63">
        <v>56.5458</v>
      </c>
      <c r="AM11" s="63">
        <v>60.616079999999997</v>
      </c>
      <c r="AN11" s="63">
        <v>64.050740000000005</v>
      </c>
      <c r="AO11" s="63">
        <v>66.910520000000005</v>
      </c>
      <c r="AP11" s="63">
        <v>69.266509999999997</v>
      </c>
      <c r="AQ11" s="63">
        <v>71.191199999999995</v>
      </c>
      <c r="AR11" s="63">
        <v>72.753100000000003</v>
      </c>
      <c r="AS11" s="63">
        <v>74.013930000000002</v>
      </c>
      <c r="AT11" s="63">
        <v>75.027469999999994</v>
      </c>
      <c r="AU11" s="63">
        <v>75.839529999999996</v>
      </c>
      <c r="AV11" s="63">
        <v>76.488460000000003</v>
      </c>
      <c r="AW11" s="63">
        <v>77.005949999999999</v>
      </c>
      <c r="AX11" s="63">
        <v>77.417959999999994</v>
      </c>
      <c r="AY11" s="63">
        <v>77.745549999999994</v>
      </c>
      <c r="AZ11" s="63">
        <v>78.005759999999995</v>
      </c>
      <c r="BA11" s="63">
        <v>78.212270000000004</v>
      </c>
      <c r="BB11" s="63">
        <v>78.376069999999999</v>
      </c>
      <c r="BC11" s="63">
        <v>78.376069999999999</v>
      </c>
      <c r="BD11" s="63">
        <v>78.376069999999999</v>
      </c>
      <c r="BE11" s="63">
        <v>78.376069999999999</v>
      </c>
      <c r="BF11" s="63">
        <v>78.376069999999999</v>
      </c>
      <c r="BG11" s="63">
        <v>78.376069999999999</v>
      </c>
      <c r="BH11" s="63">
        <v>78.376069999999999</v>
      </c>
      <c r="BI11" s="63">
        <v>78.376069999999999</v>
      </c>
      <c r="BJ11" s="63">
        <v>78.376069999999999</v>
      </c>
      <c r="BK11" s="63">
        <v>78.376069999999999</v>
      </c>
      <c r="BL11" s="63">
        <v>78.376069999999999</v>
      </c>
      <c r="BM11" s="63">
        <v>78.376069999999999</v>
      </c>
      <c r="BN11" s="63">
        <v>78.376069999999999</v>
      </c>
      <c r="BO11" s="63">
        <v>78.376069999999999</v>
      </c>
      <c r="BP11" s="63">
        <v>78.376069999999999</v>
      </c>
      <c r="BQ11" s="63">
        <v>78.376069999999999</v>
      </c>
      <c r="BR11" s="63">
        <v>78.376069999999999</v>
      </c>
      <c r="BS11" s="63">
        <v>78.376069999999999</v>
      </c>
      <c r="BT11" s="63">
        <v>78.376069999999999</v>
      </c>
      <c r="BU11" s="63">
        <v>78.376069999999999</v>
      </c>
      <c r="BV11" s="63">
        <v>78.376069999999999</v>
      </c>
      <c r="BW11" s="63">
        <v>78.376069999999999</v>
      </c>
      <c r="BX11" s="63">
        <v>78.376069999999999</v>
      </c>
      <c r="BY11" s="63">
        <v>78.376069999999999</v>
      </c>
      <c r="BZ11" s="63">
        <v>78.376069999999999</v>
      </c>
      <c r="CA11" s="63">
        <v>78.376069999999999</v>
      </c>
      <c r="CB11" s="63">
        <v>78.376069999999999</v>
      </c>
      <c r="CC11" s="63">
        <v>78.376069999999999</v>
      </c>
      <c r="CD11" s="60">
        <v>78.376069999999999</v>
      </c>
      <c r="CE11" s="75"/>
    </row>
    <row r="12" spans="1:83" x14ac:dyDescent="0.25">
      <c r="A12" s="74"/>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5"/>
    </row>
    <row r="13" spans="1:83" x14ac:dyDescent="0.25">
      <c r="A13" s="3" t="s">
        <v>317</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5"/>
    </row>
    <row r="14" spans="1:83" x14ac:dyDescent="0.25">
      <c r="A14" s="8" t="s">
        <v>75</v>
      </c>
      <c r="B14" s="49">
        <v>0.04</v>
      </c>
      <c r="C14" s="49">
        <v>0.04</v>
      </c>
      <c r="D14" s="49">
        <v>0.04</v>
      </c>
      <c r="E14" s="49">
        <v>0.04</v>
      </c>
      <c r="F14" s="49">
        <v>0.04</v>
      </c>
      <c r="G14" s="49">
        <v>0.04</v>
      </c>
      <c r="H14" s="49">
        <v>0.04</v>
      </c>
      <c r="I14" s="49">
        <v>0.04</v>
      </c>
      <c r="J14" s="49">
        <v>0.04</v>
      </c>
      <c r="K14" s="49">
        <v>0.04</v>
      </c>
      <c r="L14" s="49">
        <v>0.04</v>
      </c>
      <c r="M14" s="49">
        <v>0.04</v>
      </c>
      <c r="N14" s="49">
        <v>0.04</v>
      </c>
      <c r="O14" s="49">
        <v>0.04</v>
      </c>
      <c r="P14" s="49">
        <v>0.04</v>
      </c>
      <c r="Q14" s="49">
        <v>0.04</v>
      </c>
      <c r="R14" s="49">
        <v>0.04</v>
      </c>
      <c r="S14" s="49">
        <v>0.04</v>
      </c>
      <c r="T14" s="49">
        <v>0.04</v>
      </c>
      <c r="U14" s="49">
        <v>0.04</v>
      </c>
      <c r="V14" s="49">
        <v>0.04</v>
      </c>
      <c r="W14" s="49">
        <v>0.04</v>
      </c>
      <c r="X14" s="49">
        <v>0.04</v>
      </c>
      <c r="Y14" s="49">
        <v>0.04</v>
      </c>
      <c r="Z14" s="49">
        <v>0.04</v>
      </c>
      <c r="AA14" s="49">
        <v>0.04</v>
      </c>
      <c r="AB14" s="49">
        <v>0.04</v>
      </c>
      <c r="AC14" s="49">
        <v>0.04</v>
      </c>
      <c r="AD14" s="49">
        <v>0.04</v>
      </c>
      <c r="AE14" s="49">
        <v>0.04</v>
      </c>
      <c r="AF14" s="49">
        <v>0.04</v>
      </c>
      <c r="AG14" s="49">
        <v>0.04</v>
      </c>
      <c r="AH14" s="49">
        <v>0.04</v>
      </c>
      <c r="AI14" s="49">
        <v>0.04</v>
      </c>
      <c r="AJ14" s="49">
        <v>0.04</v>
      </c>
      <c r="AK14" s="49">
        <v>0.04</v>
      </c>
      <c r="AL14" s="49">
        <v>0.04</v>
      </c>
      <c r="AM14" s="49">
        <v>0.04</v>
      </c>
      <c r="AN14" s="49">
        <v>0.04</v>
      </c>
      <c r="AO14" s="49">
        <v>0.04</v>
      </c>
      <c r="AP14" s="49">
        <v>0.04</v>
      </c>
      <c r="AQ14" s="49">
        <v>0.04</v>
      </c>
      <c r="AR14" s="49">
        <v>0.04</v>
      </c>
      <c r="AS14" s="49">
        <v>0.04</v>
      </c>
      <c r="AT14" s="49">
        <v>0.04</v>
      </c>
      <c r="AU14" s="49">
        <v>0.04</v>
      </c>
      <c r="AV14" s="49">
        <v>0.04</v>
      </c>
      <c r="AW14" s="49">
        <v>0.04</v>
      </c>
      <c r="AX14" s="49">
        <v>0.04</v>
      </c>
      <c r="AY14" s="49">
        <v>0.04</v>
      </c>
      <c r="AZ14" s="49">
        <v>0.04</v>
      </c>
      <c r="BA14" s="49">
        <v>0.04</v>
      </c>
      <c r="BB14" s="49">
        <v>0.04</v>
      </c>
      <c r="BC14" s="49">
        <v>0.04</v>
      </c>
      <c r="BD14" s="49">
        <v>0.04</v>
      </c>
      <c r="BE14" s="49">
        <v>0.04</v>
      </c>
      <c r="BF14" s="49">
        <v>0.04</v>
      </c>
      <c r="BG14" s="49">
        <v>0.04</v>
      </c>
      <c r="BH14" s="49">
        <v>0.04</v>
      </c>
      <c r="BI14" s="49">
        <v>0.04</v>
      </c>
      <c r="BJ14" s="49">
        <v>0.04</v>
      </c>
      <c r="BK14" s="49">
        <v>0.04</v>
      </c>
      <c r="BL14" s="49">
        <v>0.04</v>
      </c>
      <c r="BM14" s="49">
        <v>0.04</v>
      </c>
      <c r="BN14" s="49">
        <v>0.04</v>
      </c>
      <c r="BO14" s="49">
        <v>0.04</v>
      </c>
      <c r="BP14" s="49">
        <v>0.04</v>
      </c>
      <c r="BQ14" s="49">
        <v>0.04</v>
      </c>
      <c r="BR14" s="49">
        <v>0.04</v>
      </c>
      <c r="BS14" s="49">
        <v>0.04</v>
      </c>
      <c r="BT14" s="49">
        <v>0.04</v>
      </c>
      <c r="BU14" s="49">
        <v>0.04</v>
      </c>
      <c r="BV14" s="49">
        <v>0.04</v>
      </c>
      <c r="BW14" s="49">
        <v>0.04</v>
      </c>
      <c r="BX14" s="49">
        <v>0.04</v>
      </c>
      <c r="BY14" s="49">
        <v>0.04</v>
      </c>
      <c r="BZ14" s="49">
        <v>0.04</v>
      </c>
      <c r="CA14" s="49">
        <v>0.04</v>
      </c>
      <c r="CB14" s="49">
        <v>0.04</v>
      </c>
      <c r="CC14" s="49">
        <v>0.04</v>
      </c>
      <c r="CD14" s="55">
        <v>0.04</v>
      </c>
      <c r="CE14" s="75"/>
    </row>
    <row r="15" spans="1:83" x14ac:dyDescent="0.25">
      <c r="A15" s="8" t="s">
        <v>82</v>
      </c>
      <c r="B15" s="63">
        <v>0.04</v>
      </c>
      <c r="C15" s="63">
        <v>0.04</v>
      </c>
      <c r="D15" s="63">
        <v>0.04</v>
      </c>
      <c r="E15" s="63">
        <v>0.04</v>
      </c>
      <c r="F15" s="63">
        <v>0.04</v>
      </c>
      <c r="G15" s="63">
        <v>0.04</v>
      </c>
      <c r="H15" s="63">
        <v>0.04</v>
      </c>
      <c r="I15" s="63">
        <v>0.04</v>
      </c>
      <c r="J15" s="63">
        <v>0.04</v>
      </c>
      <c r="K15" s="63">
        <v>0.04</v>
      </c>
      <c r="L15" s="63">
        <v>0.04</v>
      </c>
      <c r="M15" s="63">
        <v>0.04</v>
      </c>
      <c r="N15" s="63">
        <v>0.04</v>
      </c>
      <c r="O15" s="63">
        <v>0.04</v>
      </c>
      <c r="P15" s="63">
        <v>0.04</v>
      </c>
      <c r="Q15" s="63">
        <v>0.04</v>
      </c>
      <c r="R15" s="63">
        <v>0.04</v>
      </c>
      <c r="S15" s="63">
        <v>0.04</v>
      </c>
      <c r="T15" s="63">
        <v>0.04</v>
      </c>
      <c r="U15" s="63">
        <v>0.04</v>
      </c>
      <c r="V15" s="63">
        <v>0.04</v>
      </c>
      <c r="W15" s="63">
        <v>0.04</v>
      </c>
      <c r="X15" s="63">
        <v>0.04</v>
      </c>
      <c r="Y15" s="63">
        <v>0.04</v>
      </c>
      <c r="Z15" s="63">
        <v>0.04</v>
      </c>
      <c r="AA15" s="63">
        <v>0.04</v>
      </c>
      <c r="AB15" s="63">
        <v>0.04</v>
      </c>
      <c r="AC15" s="63">
        <v>0.04</v>
      </c>
      <c r="AD15" s="63">
        <v>0.04</v>
      </c>
      <c r="AE15" s="63">
        <v>0.04</v>
      </c>
      <c r="AF15" s="63">
        <v>0.04</v>
      </c>
      <c r="AG15" s="63">
        <v>0.04</v>
      </c>
      <c r="AH15" s="63">
        <v>0.04</v>
      </c>
      <c r="AI15" s="63">
        <v>0.04</v>
      </c>
      <c r="AJ15" s="63">
        <v>0.04</v>
      </c>
      <c r="AK15" s="63">
        <v>0.04</v>
      </c>
      <c r="AL15" s="63">
        <v>0.04</v>
      </c>
      <c r="AM15" s="63">
        <v>0.04</v>
      </c>
      <c r="AN15" s="63">
        <v>0.04</v>
      </c>
      <c r="AO15" s="63">
        <v>0.04</v>
      </c>
      <c r="AP15" s="63">
        <v>0.04</v>
      </c>
      <c r="AQ15" s="63">
        <v>0.04</v>
      </c>
      <c r="AR15" s="63">
        <v>0.04</v>
      </c>
      <c r="AS15" s="63">
        <v>0.04</v>
      </c>
      <c r="AT15" s="63">
        <v>0.04</v>
      </c>
      <c r="AU15" s="63">
        <v>0.04</v>
      </c>
      <c r="AV15" s="63">
        <v>0.04</v>
      </c>
      <c r="AW15" s="63">
        <v>0.04</v>
      </c>
      <c r="AX15" s="63">
        <v>0.04</v>
      </c>
      <c r="AY15" s="63">
        <v>0.04</v>
      </c>
      <c r="AZ15" s="63">
        <v>0.04</v>
      </c>
      <c r="BA15" s="63">
        <v>0.04</v>
      </c>
      <c r="BB15" s="63">
        <v>0.04</v>
      </c>
      <c r="BC15" s="63">
        <v>0.04</v>
      </c>
      <c r="BD15" s="63">
        <v>0.04</v>
      </c>
      <c r="BE15" s="63">
        <v>0.04</v>
      </c>
      <c r="BF15" s="63">
        <v>0.04</v>
      </c>
      <c r="BG15" s="63">
        <v>0.04</v>
      </c>
      <c r="BH15" s="63">
        <v>0.04</v>
      </c>
      <c r="BI15" s="63">
        <v>0.04</v>
      </c>
      <c r="BJ15" s="63">
        <v>0.04</v>
      </c>
      <c r="BK15" s="63">
        <v>0.04</v>
      </c>
      <c r="BL15" s="63">
        <v>0.04</v>
      </c>
      <c r="BM15" s="63">
        <v>0.04</v>
      </c>
      <c r="BN15" s="63">
        <v>0.04</v>
      </c>
      <c r="BO15" s="63">
        <v>0.04</v>
      </c>
      <c r="BP15" s="63">
        <v>0.04</v>
      </c>
      <c r="BQ15" s="63">
        <v>0.04</v>
      </c>
      <c r="BR15" s="63">
        <v>0.04</v>
      </c>
      <c r="BS15" s="63">
        <v>0.04</v>
      </c>
      <c r="BT15" s="63">
        <v>0.04</v>
      </c>
      <c r="BU15" s="63">
        <v>0.04</v>
      </c>
      <c r="BV15" s="63">
        <v>0.04</v>
      </c>
      <c r="BW15" s="63">
        <v>0.04</v>
      </c>
      <c r="BX15" s="63">
        <v>0.04</v>
      </c>
      <c r="BY15" s="63">
        <v>0.04</v>
      </c>
      <c r="BZ15" s="63">
        <v>0.04</v>
      </c>
      <c r="CA15" s="63">
        <v>0.04</v>
      </c>
      <c r="CB15" s="63">
        <v>0.04</v>
      </c>
      <c r="CC15" s="63">
        <v>0.04</v>
      </c>
      <c r="CD15" s="60">
        <v>0.04</v>
      </c>
      <c r="CE15" s="75"/>
    </row>
    <row r="16" spans="1:83" x14ac:dyDescent="0.25">
      <c r="A16" s="74"/>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5"/>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5"/>
    </row>
    <row r="18" spans="1:83" x14ac:dyDescent="0.25">
      <c r="A18" s="3" t="s">
        <v>318</v>
      </c>
      <c r="B18" s="245">
        <v>40</v>
      </c>
      <c r="C18" s="245">
        <v>40</v>
      </c>
      <c r="D18" s="245">
        <v>40</v>
      </c>
      <c r="E18" s="245">
        <v>40</v>
      </c>
      <c r="F18" s="245">
        <v>40</v>
      </c>
      <c r="G18" s="245">
        <v>40</v>
      </c>
      <c r="H18" s="245">
        <v>40</v>
      </c>
      <c r="I18" s="245">
        <v>40</v>
      </c>
      <c r="J18" s="245">
        <v>40</v>
      </c>
      <c r="K18" s="245">
        <v>40</v>
      </c>
      <c r="L18" s="245">
        <v>40</v>
      </c>
      <c r="M18" s="245">
        <v>40</v>
      </c>
      <c r="N18" s="245">
        <v>40</v>
      </c>
      <c r="O18" s="245">
        <v>40</v>
      </c>
      <c r="P18" s="245">
        <v>40</v>
      </c>
      <c r="Q18" s="245">
        <v>40</v>
      </c>
      <c r="R18" s="245">
        <v>40</v>
      </c>
      <c r="S18" s="245">
        <v>40</v>
      </c>
      <c r="T18" s="245">
        <v>40</v>
      </c>
      <c r="U18" s="245">
        <v>40</v>
      </c>
      <c r="V18" s="245">
        <v>40</v>
      </c>
      <c r="W18" s="245">
        <v>40</v>
      </c>
      <c r="X18" s="245">
        <v>40</v>
      </c>
      <c r="Y18" s="245">
        <v>40</v>
      </c>
      <c r="Z18" s="245">
        <v>40</v>
      </c>
      <c r="AA18" s="245">
        <v>40</v>
      </c>
      <c r="AB18" s="245">
        <v>40</v>
      </c>
      <c r="AC18" s="245">
        <v>40</v>
      </c>
      <c r="AD18" s="245">
        <v>40</v>
      </c>
      <c r="AE18" s="245">
        <v>40</v>
      </c>
      <c r="AF18" s="245">
        <v>40</v>
      </c>
      <c r="AG18" s="245">
        <v>40</v>
      </c>
      <c r="AH18" s="245">
        <v>40</v>
      </c>
      <c r="AI18" s="245">
        <v>40</v>
      </c>
      <c r="AJ18" s="245">
        <v>40</v>
      </c>
      <c r="AK18" s="245">
        <v>40</v>
      </c>
      <c r="AL18" s="245">
        <v>40</v>
      </c>
      <c r="AM18" s="245">
        <v>40</v>
      </c>
      <c r="AN18" s="245">
        <v>40</v>
      </c>
      <c r="AO18" s="245">
        <v>40</v>
      </c>
      <c r="AP18" s="245">
        <v>40</v>
      </c>
      <c r="AQ18" s="245">
        <v>40</v>
      </c>
      <c r="AR18" s="245">
        <v>40</v>
      </c>
      <c r="AS18" s="245">
        <v>40</v>
      </c>
      <c r="AT18" s="245">
        <v>40</v>
      </c>
      <c r="AU18" s="245">
        <v>40</v>
      </c>
      <c r="AV18" s="245">
        <v>40</v>
      </c>
      <c r="AW18" s="245">
        <v>40</v>
      </c>
      <c r="AX18" s="245">
        <v>40</v>
      </c>
      <c r="AY18" s="245">
        <v>40</v>
      </c>
      <c r="AZ18" s="245">
        <v>40</v>
      </c>
      <c r="BA18" s="245">
        <v>40</v>
      </c>
      <c r="BB18" s="245">
        <v>40</v>
      </c>
      <c r="BC18" s="245">
        <v>40</v>
      </c>
      <c r="BD18" s="245">
        <v>40</v>
      </c>
      <c r="BE18" s="245">
        <v>40</v>
      </c>
      <c r="BF18" s="245">
        <v>40</v>
      </c>
      <c r="BG18" s="245">
        <v>40</v>
      </c>
      <c r="BH18" s="245">
        <v>40</v>
      </c>
      <c r="BI18" s="245">
        <v>40</v>
      </c>
      <c r="BJ18" s="245">
        <v>40</v>
      </c>
      <c r="BK18" s="245">
        <v>40</v>
      </c>
      <c r="BL18" s="245">
        <v>40</v>
      </c>
      <c r="BM18" s="245">
        <v>40</v>
      </c>
      <c r="BN18" s="245">
        <v>40</v>
      </c>
      <c r="BO18" s="245">
        <v>40</v>
      </c>
      <c r="BP18" s="245">
        <v>40</v>
      </c>
      <c r="BQ18" s="245">
        <v>40</v>
      </c>
      <c r="BR18" s="245">
        <v>40</v>
      </c>
      <c r="BS18" s="245">
        <v>40</v>
      </c>
      <c r="BT18" s="245">
        <v>40</v>
      </c>
      <c r="BU18" s="245">
        <v>40</v>
      </c>
      <c r="BV18" s="245">
        <v>40</v>
      </c>
      <c r="BW18" s="245">
        <v>40</v>
      </c>
      <c r="BX18" s="245">
        <v>40</v>
      </c>
      <c r="BY18" s="245">
        <v>40</v>
      </c>
      <c r="BZ18" s="245">
        <v>40</v>
      </c>
      <c r="CA18" s="245">
        <v>40</v>
      </c>
      <c r="CB18" s="245">
        <v>40</v>
      </c>
      <c r="CC18" s="245">
        <v>40</v>
      </c>
      <c r="CD18" s="245">
        <v>40</v>
      </c>
      <c r="CE18" s="75"/>
    </row>
    <row r="19" spans="1:83" x14ac:dyDescent="0.25">
      <c r="A19" s="77"/>
      <c r="B19" s="78"/>
      <c r="C19" s="78"/>
      <c r="D19" s="78"/>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3"/>
  <sheetViews>
    <sheetView zoomScaleNormal="100" workbookViewId="0">
      <pane ySplit="1" topLeftCell="A2" activePane="bottomLeft" state="frozen"/>
      <selection pane="bottomLeft" activeCell="C31" sqref="C31"/>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254">
        <v>4.7878776195681802E-2</v>
      </c>
      <c r="C3" s="8" t="s">
        <v>191</v>
      </c>
      <c r="D3" s="8" t="s">
        <v>180</v>
      </c>
    </row>
    <row r="4" spans="1:4" x14ac:dyDescent="0.25">
      <c r="A4" s="10" t="s">
        <v>192</v>
      </c>
      <c r="B4" s="4">
        <v>1.9659437977795999</v>
      </c>
      <c r="C4" s="8" t="s">
        <v>194</v>
      </c>
      <c r="D4" s="8" t="s">
        <v>181</v>
      </c>
    </row>
    <row r="5" spans="1:4" x14ac:dyDescent="0.25">
      <c r="A5" s="10" t="s">
        <v>193</v>
      </c>
      <c r="B5" s="4">
        <v>4.4000000000000004</v>
      </c>
      <c r="C5" s="8" t="s">
        <v>194</v>
      </c>
      <c r="D5" s="8" t="s">
        <v>182</v>
      </c>
    </row>
    <row r="6" spans="1:4" x14ac:dyDescent="0.25">
      <c r="A6" s="3" t="s">
        <v>198</v>
      </c>
      <c r="B6" s="126"/>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6"/>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38" t="s">
        <v>623</v>
      </c>
      <c r="B13" s="126"/>
      <c r="C13" s="8"/>
      <c r="D13" s="8"/>
    </row>
    <row r="14" spans="1:4" x14ac:dyDescent="0.25">
      <c r="A14" s="10" t="s">
        <v>624</v>
      </c>
      <c r="B14" s="4">
        <v>1</v>
      </c>
      <c r="C14" s="8" t="s">
        <v>630</v>
      </c>
      <c r="D14" s="8" t="s">
        <v>626</v>
      </c>
    </row>
    <row r="15" spans="1:4" x14ac:dyDescent="0.25">
      <c r="A15" s="10" t="s">
        <v>625</v>
      </c>
      <c r="B15" s="4">
        <v>1</v>
      </c>
      <c r="C15" s="8" t="s">
        <v>630</v>
      </c>
      <c r="D15" s="8" t="s">
        <v>627</v>
      </c>
    </row>
    <row r="16" spans="1:4" x14ac:dyDescent="0.25">
      <c r="A16" s="8"/>
      <c r="B16" s="126"/>
      <c r="C16" s="8"/>
      <c r="D16" s="8"/>
    </row>
    <row r="17" spans="1:4" x14ac:dyDescent="0.25">
      <c r="A17" s="8" t="s">
        <v>89</v>
      </c>
      <c r="B17" s="4">
        <v>60</v>
      </c>
      <c r="C17" s="8"/>
      <c r="D17" s="8" t="s">
        <v>94</v>
      </c>
    </row>
    <row r="18" spans="1:4" x14ac:dyDescent="0.25">
      <c r="A18" s="8" t="s">
        <v>226</v>
      </c>
      <c r="B18" s="4">
        <v>80</v>
      </c>
      <c r="C18" s="8"/>
      <c r="D18" s="8" t="s">
        <v>227</v>
      </c>
    </row>
    <row r="19" spans="1:4" x14ac:dyDescent="0.25">
      <c r="A19" s="8" t="s">
        <v>136</v>
      </c>
      <c r="B19" s="4">
        <v>20</v>
      </c>
      <c r="C19" s="8"/>
      <c r="D19" s="8" t="s">
        <v>137</v>
      </c>
    </row>
    <row r="20" spans="1:4" x14ac:dyDescent="0.25">
      <c r="A20" s="8"/>
      <c r="B20" s="126"/>
      <c r="C20" s="8"/>
      <c r="D20" s="8"/>
    </row>
    <row r="21" spans="1:4" x14ac:dyDescent="0.25">
      <c r="A21" s="8" t="s">
        <v>228</v>
      </c>
      <c r="B21" s="128">
        <v>1976</v>
      </c>
      <c r="C21" s="8"/>
      <c r="D21" s="8" t="s">
        <v>230</v>
      </c>
    </row>
    <row r="22" spans="1:4" x14ac:dyDescent="0.25">
      <c r="A22" s="8" t="s">
        <v>229</v>
      </c>
      <c r="B22" s="4">
        <v>0.94749237255560992</v>
      </c>
      <c r="C22" s="8"/>
      <c r="D22" s="8" t="s">
        <v>231</v>
      </c>
    </row>
    <row r="23" spans="1:4" x14ac:dyDescent="0.25">
      <c r="A23" s="8"/>
      <c r="B23" s="126"/>
      <c r="C23" s="8"/>
      <c r="D23" s="8"/>
    </row>
  </sheetData>
  <dataValidations count="1">
    <dataValidation type="decimal" allowBlank="1" showInputMessage="1" showErrorMessage="1" sqref="B19:B20 B22"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B21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E410C-8843-456A-BA57-2E85EF24C7A7}">
  <dimension ref="A1:CE85"/>
  <sheetViews>
    <sheetView zoomScale="75" zoomScaleNormal="75" workbookViewId="0">
      <selection activeCell="AC18" sqref="AC18"/>
    </sheetView>
  </sheetViews>
  <sheetFormatPr defaultRowHeight="15" x14ac:dyDescent="0.25"/>
  <cols>
    <col min="1" max="1" width="60.7109375" customWidth="1"/>
  </cols>
  <sheetData>
    <row r="1" spans="1:83" x14ac:dyDescent="0.25">
      <c r="A1" s="3" t="s">
        <v>602</v>
      </c>
      <c r="B1" s="294"/>
      <c r="C1" s="294"/>
      <c r="D1" s="294"/>
      <c r="E1" s="294"/>
      <c r="F1" s="294"/>
      <c r="G1" s="294"/>
      <c r="H1" s="294"/>
      <c r="I1" s="294"/>
      <c r="J1" s="294"/>
      <c r="K1" s="294"/>
      <c r="L1" s="294"/>
      <c r="M1" s="294"/>
      <c r="N1" s="294"/>
      <c r="O1" s="294"/>
      <c r="P1" s="294"/>
      <c r="Q1" s="294"/>
      <c r="R1" s="294"/>
      <c r="S1" s="294"/>
      <c r="T1" s="294"/>
      <c r="U1" s="294"/>
      <c r="V1" s="294"/>
      <c r="W1" s="294"/>
      <c r="X1" s="294"/>
      <c r="Y1" s="294"/>
      <c r="Z1" s="294"/>
      <c r="AA1" s="294"/>
      <c r="AB1" s="294"/>
      <c r="AC1" s="294"/>
      <c r="AD1" s="294"/>
      <c r="AE1" s="294"/>
      <c r="AF1" s="294"/>
      <c r="AG1" s="294"/>
      <c r="AH1" s="294"/>
      <c r="AI1" s="294"/>
      <c r="AJ1" s="294"/>
      <c r="AK1" s="294"/>
      <c r="AL1" s="294"/>
      <c r="AM1" s="294"/>
      <c r="AN1" s="294"/>
      <c r="AO1" s="294"/>
      <c r="AP1" s="294"/>
      <c r="AQ1" s="294"/>
      <c r="AR1" s="294"/>
      <c r="AS1" s="294"/>
      <c r="AT1" s="294"/>
      <c r="AU1" s="294"/>
      <c r="AV1" s="294"/>
      <c r="AW1" s="294"/>
      <c r="AX1" s="294"/>
      <c r="AY1" s="294"/>
      <c r="AZ1" s="294"/>
      <c r="BA1" s="294"/>
      <c r="BB1" s="294"/>
      <c r="BC1" s="294"/>
      <c r="BD1" s="294"/>
      <c r="BE1" s="294"/>
      <c r="BF1" s="294"/>
      <c r="BG1" s="294"/>
      <c r="BH1" s="294"/>
      <c r="BI1" s="294"/>
      <c r="BJ1" s="294"/>
      <c r="BK1" s="294"/>
      <c r="BL1" s="294"/>
      <c r="BM1" s="294"/>
      <c r="BN1" s="294"/>
      <c r="BO1" s="294"/>
      <c r="BP1" s="294"/>
      <c r="BQ1" s="294"/>
      <c r="BR1" s="294"/>
      <c r="BS1" s="294"/>
      <c r="BT1" s="294"/>
      <c r="BU1" s="294"/>
      <c r="BV1" s="294"/>
      <c r="BW1" s="294"/>
      <c r="BX1" s="294"/>
      <c r="BY1" s="294"/>
      <c r="BZ1" s="294"/>
      <c r="CA1" s="294"/>
      <c r="CB1" s="294"/>
      <c r="CC1" s="294"/>
      <c r="CD1" s="295"/>
    </row>
    <row r="2" spans="1:83" x14ac:dyDescent="0.25">
      <c r="A2" s="3" t="s">
        <v>239</v>
      </c>
      <c r="B2" s="53">
        <v>1970</v>
      </c>
      <c r="C2" s="53">
        <v>1971</v>
      </c>
      <c r="D2" s="53">
        <v>1972</v>
      </c>
      <c r="E2" s="53">
        <v>1973</v>
      </c>
      <c r="F2" s="53">
        <v>1974</v>
      </c>
      <c r="G2" s="53">
        <v>1975</v>
      </c>
      <c r="H2" s="53">
        <v>1976</v>
      </c>
      <c r="I2" s="53">
        <v>1977</v>
      </c>
      <c r="J2" s="53">
        <v>1978</v>
      </c>
      <c r="K2" s="53">
        <v>1979</v>
      </c>
      <c r="L2" s="53">
        <v>1980</v>
      </c>
      <c r="M2" s="53">
        <v>1981</v>
      </c>
      <c r="N2" s="53">
        <v>1982</v>
      </c>
      <c r="O2" s="53">
        <v>1983</v>
      </c>
      <c r="P2" s="53">
        <v>1984</v>
      </c>
      <c r="Q2" s="53">
        <v>1985</v>
      </c>
      <c r="R2" s="53">
        <v>1986</v>
      </c>
      <c r="S2" s="53">
        <v>1987</v>
      </c>
      <c r="T2" s="53">
        <v>1988</v>
      </c>
      <c r="U2" s="53">
        <v>1989</v>
      </c>
      <c r="V2" s="53">
        <v>1990</v>
      </c>
      <c r="W2" s="53">
        <v>1991</v>
      </c>
      <c r="X2" s="53">
        <v>1992</v>
      </c>
      <c r="Y2" s="53">
        <v>1993</v>
      </c>
      <c r="Z2" s="53">
        <v>1994</v>
      </c>
      <c r="AA2" s="53">
        <v>1995</v>
      </c>
      <c r="AB2" s="53">
        <v>1996</v>
      </c>
      <c r="AC2" s="53">
        <v>1997</v>
      </c>
      <c r="AD2" s="53">
        <v>1998</v>
      </c>
      <c r="AE2" s="53">
        <v>1999</v>
      </c>
      <c r="AF2" s="53">
        <v>2000</v>
      </c>
      <c r="AG2" s="53">
        <v>2001</v>
      </c>
      <c r="AH2" s="53">
        <v>2002</v>
      </c>
      <c r="AI2" s="53">
        <v>2003</v>
      </c>
      <c r="AJ2" s="53">
        <v>2004</v>
      </c>
      <c r="AK2" s="53">
        <v>2005</v>
      </c>
      <c r="AL2" s="53">
        <v>2006</v>
      </c>
      <c r="AM2" s="53">
        <v>2007</v>
      </c>
      <c r="AN2" s="53">
        <v>2008</v>
      </c>
      <c r="AO2" s="53">
        <v>2009</v>
      </c>
      <c r="AP2" s="53">
        <v>2010</v>
      </c>
      <c r="AQ2" s="53">
        <v>2011</v>
      </c>
      <c r="AR2" s="53">
        <v>2012</v>
      </c>
      <c r="AS2" s="53">
        <v>2013</v>
      </c>
      <c r="AT2" s="53">
        <v>2014</v>
      </c>
      <c r="AU2" s="53">
        <v>2015</v>
      </c>
      <c r="AV2" s="53">
        <v>2016</v>
      </c>
      <c r="AW2" s="53">
        <v>2017</v>
      </c>
      <c r="AX2" s="53">
        <v>2018</v>
      </c>
      <c r="AY2" s="53">
        <v>2019</v>
      </c>
      <c r="AZ2" s="53">
        <v>2020</v>
      </c>
      <c r="BA2" s="53">
        <v>2021</v>
      </c>
      <c r="BB2" s="53">
        <v>2022</v>
      </c>
      <c r="BC2" s="53">
        <v>2023</v>
      </c>
      <c r="BD2" s="53">
        <v>2024</v>
      </c>
      <c r="BE2" s="53">
        <v>2025</v>
      </c>
      <c r="BF2" s="53">
        <v>2026</v>
      </c>
      <c r="BG2" s="53">
        <v>2027</v>
      </c>
      <c r="BH2" s="53">
        <v>2028</v>
      </c>
      <c r="BI2" s="53">
        <v>2029</v>
      </c>
      <c r="BJ2" s="53">
        <v>2030</v>
      </c>
      <c r="BK2" s="53">
        <v>2031</v>
      </c>
      <c r="BL2" s="53">
        <v>2032</v>
      </c>
      <c r="BM2" s="53">
        <v>2033</v>
      </c>
      <c r="BN2" s="53">
        <v>2034</v>
      </c>
      <c r="BO2" s="53">
        <v>2035</v>
      </c>
      <c r="BP2" s="53">
        <v>2036</v>
      </c>
      <c r="BQ2" s="53">
        <v>2037</v>
      </c>
      <c r="BR2" s="53">
        <v>2038</v>
      </c>
      <c r="BS2" s="53">
        <v>2039</v>
      </c>
      <c r="BT2" s="53">
        <v>2040</v>
      </c>
      <c r="BU2" s="53">
        <v>2041</v>
      </c>
      <c r="BV2" s="53">
        <v>2042</v>
      </c>
      <c r="BW2" s="53">
        <v>2043</v>
      </c>
      <c r="BX2" s="53">
        <v>2044</v>
      </c>
      <c r="BY2" s="53">
        <v>2045</v>
      </c>
      <c r="BZ2" s="53">
        <v>2046</v>
      </c>
      <c r="CA2" s="53">
        <v>2047</v>
      </c>
      <c r="CB2" s="53">
        <v>2048</v>
      </c>
      <c r="CC2" s="53">
        <v>2049</v>
      </c>
      <c r="CD2" s="53">
        <v>2050</v>
      </c>
    </row>
    <row r="3" spans="1:83" x14ac:dyDescent="0.25">
      <c r="A3" s="61" t="s">
        <v>77</v>
      </c>
      <c r="B3" s="58">
        <v>5</v>
      </c>
      <c r="C3" s="141">
        <v>5.01</v>
      </c>
      <c r="D3" s="141">
        <v>5.0199999999999996</v>
      </c>
      <c r="E3" s="141">
        <v>5.0299999999999994</v>
      </c>
      <c r="F3" s="141">
        <v>5.0399999999999991</v>
      </c>
      <c r="G3" s="141">
        <v>5.0499999999999989</v>
      </c>
      <c r="H3" s="141">
        <v>5.0599999999999987</v>
      </c>
      <c r="I3" s="141">
        <v>5.0699999999999985</v>
      </c>
      <c r="J3" s="141">
        <v>5.0799999999999983</v>
      </c>
      <c r="K3" s="141">
        <v>5.0899999999999981</v>
      </c>
      <c r="L3" s="141">
        <v>5.0999999999999979</v>
      </c>
      <c r="M3" s="141">
        <v>5.1099999999999977</v>
      </c>
      <c r="N3" s="141">
        <v>5.1199999999999974</v>
      </c>
      <c r="O3" s="141">
        <v>5.1299999999999972</v>
      </c>
      <c r="P3" s="141">
        <v>5.139999999999997</v>
      </c>
      <c r="Q3" s="141">
        <v>5.1499999999999968</v>
      </c>
      <c r="R3" s="141">
        <v>5.1599999999999966</v>
      </c>
      <c r="S3" s="141">
        <v>5.1699999999999964</v>
      </c>
      <c r="T3" s="141">
        <v>5.1799999999999962</v>
      </c>
      <c r="U3" s="141">
        <v>5.1899999999999959</v>
      </c>
      <c r="V3" s="141">
        <v>5.1999999999999957</v>
      </c>
      <c r="W3" s="141">
        <v>5.2099999999999955</v>
      </c>
      <c r="X3" s="141">
        <v>5.2199999999999953</v>
      </c>
      <c r="Y3" s="141">
        <v>5.2299999999999951</v>
      </c>
      <c r="Z3" s="141">
        <v>5.2399999999999949</v>
      </c>
      <c r="AA3" s="141">
        <v>5.2499999999999947</v>
      </c>
      <c r="AB3" s="141">
        <v>5.2599999999999945</v>
      </c>
      <c r="AC3" s="141">
        <v>5.2699999999999942</v>
      </c>
      <c r="AD3" s="141">
        <v>5.279999999999994</v>
      </c>
      <c r="AE3" s="141">
        <v>5.2899999999999938</v>
      </c>
      <c r="AF3" s="141">
        <v>5.2999999999999936</v>
      </c>
      <c r="AG3" s="141">
        <v>5.3099999999999934</v>
      </c>
      <c r="AH3" s="141">
        <v>5.3199999999999932</v>
      </c>
      <c r="AI3" s="141">
        <v>5.329999999999993</v>
      </c>
      <c r="AJ3" s="141">
        <v>5.3399999999999928</v>
      </c>
      <c r="AK3" s="141">
        <v>5.3499999999999925</v>
      </c>
      <c r="AL3" s="141">
        <v>5.3599999999999923</v>
      </c>
      <c r="AM3" s="141">
        <v>5.3699999999999921</v>
      </c>
      <c r="AN3" s="141">
        <v>5.3799999999999919</v>
      </c>
      <c r="AO3" s="141">
        <v>5.3899999999999917</v>
      </c>
      <c r="AP3" s="141">
        <v>5.3999999999999915</v>
      </c>
      <c r="AQ3" s="141">
        <v>5.4099999999999913</v>
      </c>
      <c r="AR3" s="141">
        <v>5.419999999999991</v>
      </c>
      <c r="AS3" s="141">
        <v>5.4299999999999908</v>
      </c>
      <c r="AT3" s="141">
        <v>5.4399999999999906</v>
      </c>
      <c r="AU3" s="141">
        <v>5.4499999999999904</v>
      </c>
      <c r="AV3" s="141">
        <v>5.4599999999999902</v>
      </c>
      <c r="AW3" s="141">
        <v>5.46999999999999</v>
      </c>
      <c r="AX3" s="141">
        <v>5.4799999999999898</v>
      </c>
      <c r="AY3" s="141">
        <v>5.4899999999999896</v>
      </c>
      <c r="AZ3" s="141">
        <v>5.4999999999999893</v>
      </c>
      <c r="BA3" s="141">
        <v>5.5099999999999891</v>
      </c>
      <c r="BB3" s="141">
        <v>5.5199999999999889</v>
      </c>
      <c r="BC3" s="141">
        <v>5.5299999999999887</v>
      </c>
      <c r="BD3" s="141">
        <v>5.5399999999999885</v>
      </c>
      <c r="BE3" s="141">
        <v>5.5499999999999883</v>
      </c>
      <c r="BF3" s="141">
        <v>5.5599999999999881</v>
      </c>
      <c r="BG3" s="141">
        <v>5.5699999999999878</v>
      </c>
      <c r="BH3" s="141">
        <v>5.5799999999999876</v>
      </c>
      <c r="BI3" s="141">
        <v>5.5899999999999874</v>
      </c>
      <c r="BJ3" s="141">
        <v>5.5999999999999872</v>
      </c>
      <c r="BK3" s="141">
        <v>5.609999999999987</v>
      </c>
      <c r="BL3" s="141">
        <v>5.6199999999999868</v>
      </c>
      <c r="BM3" s="141">
        <v>5.6299999999999866</v>
      </c>
      <c r="BN3" s="141">
        <v>5.6399999999999864</v>
      </c>
      <c r="BO3" s="141">
        <v>5.6499999999999861</v>
      </c>
      <c r="BP3" s="141">
        <v>5.6599999999999859</v>
      </c>
      <c r="BQ3" s="141">
        <v>5.6699999999999857</v>
      </c>
      <c r="BR3" s="141">
        <v>5.6799999999999855</v>
      </c>
      <c r="BS3" s="141">
        <v>5.6899999999999853</v>
      </c>
      <c r="BT3" s="141">
        <v>5.6999999999999851</v>
      </c>
      <c r="BU3" s="141">
        <v>5.7099999999999849</v>
      </c>
      <c r="BV3" s="141">
        <v>5.7199999999999847</v>
      </c>
      <c r="BW3" s="141">
        <v>5.7299999999999844</v>
      </c>
      <c r="BX3" s="141">
        <v>5.7399999999999842</v>
      </c>
      <c r="BY3" s="141">
        <v>5.749999999999984</v>
      </c>
      <c r="BZ3" s="141">
        <v>5.7599999999999838</v>
      </c>
      <c r="CA3" s="141">
        <v>5.7699999999999836</v>
      </c>
      <c r="CB3" s="141">
        <v>5.7799999999999834</v>
      </c>
      <c r="CC3" s="141">
        <v>5.7899999999999832</v>
      </c>
      <c r="CD3" s="59">
        <v>5.7999999999999829</v>
      </c>
    </row>
    <row r="4" spans="1:83" x14ac:dyDescent="0.25">
      <c r="A4" s="61" t="s">
        <v>314</v>
      </c>
      <c r="B4" s="296">
        <v>6</v>
      </c>
      <c r="C4" s="49">
        <v>6.01</v>
      </c>
      <c r="D4" s="49">
        <v>6.02</v>
      </c>
      <c r="E4" s="49">
        <v>6.0299999999999994</v>
      </c>
      <c r="F4" s="49">
        <v>6.0399999999999991</v>
      </c>
      <c r="G4" s="49">
        <v>6.0499999999999989</v>
      </c>
      <c r="H4" s="49">
        <v>6.0599999999999987</v>
      </c>
      <c r="I4" s="49">
        <v>6.0699999999999985</v>
      </c>
      <c r="J4" s="49">
        <v>6.0799999999999983</v>
      </c>
      <c r="K4" s="49">
        <v>6.0899999999999981</v>
      </c>
      <c r="L4" s="49">
        <v>6.0999999999999979</v>
      </c>
      <c r="M4" s="49">
        <v>6.1099999999999977</v>
      </c>
      <c r="N4" s="49">
        <v>6.1199999999999974</v>
      </c>
      <c r="O4" s="49">
        <v>6.1299999999999972</v>
      </c>
      <c r="P4" s="49">
        <v>6.139999999999997</v>
      </c>
      <c r="Q4" s="49">
        <v>6.1499999999999968</v>
      </c>
      <c r="R4" s="49">
        <v>6.1599999999999966</v>
      </c>
      <c r="S4" s="49">
        <v>6.1699999999999964</v>
      </c>
      <c r="T4" s="49">
        <v>6.1799999999999962</v>
      </c>
      <c r="U4" s="49">
        <v>6.1899999999999959</v>
      </c>
      <c r="V4" s="49">
        <v>6.1999999999999957</v>
      </c>
      <c r="W4" s="49">
        <v>6.2099999999999955</v>
      </c>
      <c r="X4" s="49">
        <v>6.2199999999999953</v>
      </c>
      <c r="Y4" s="49">
        <v>6.2299999999999951</v>
      </c>
      <c r="Z4" s="49">
        <v>6.2399999999999949</v>
      </c>
      <c r="AA4" s="49">
        <v>6.2499999999999947</v>
      </c>
      <c r="AB4" s="49">
        <v>6.2599999999999945</v>
      </c>
      <c r="AC4" s="49">
        <v>6.2699999999999942</v>
      </c>
      <c r="AD4" s="49">
        <v>6.279999999999994</v>
      </c>
      <c r="AE4" s="49">
        <v>6.2899999999999938</v>
      </c>
      <c r="AF4" s="49">
        <v>6.2999999999999936</v>
      </c>
      <c r="AG4" s="49">
        <v>6.3099999999999934</v>
      </c>
      <c r="AH4" s="49">
        <v>6.3199999999999932</v>
      </c>
      <c r="AI4" s="49">
        <v>6.329999999999993</v>
      </c>
      <c r="AJ4" s="49">
        <v>6.3399999999999928</v>
      </c>
      <c r="AK4" s="49">
        <v>6.3499999999999925</v>
      </c>
      <c r="AL4" s="49">
        <v>6.3599999999999923</v>
      </c>
      <c r="AM4" s="49">
        <v>6.3699999999999921</v>
      </c>
      <c r="AN4" s="49">
        <v>6.3799999999999919</v>
      </c>
      <c r="AO4" s="49">
        <v>6.3899999999999917</v>
      </c>
      <c r="AP4" s="49">
        <v>6.3999999999999915</v>
      </c>
      <c r="AQ4" s="49">
        <v>6.4099999999999913</v>
      </c>
      <c r="AR4" s="49">
        <v>6.419999999999991</v>
      </c>
      <c r="AS4" s="49">
        <v>6.4299999999999908</v>
      </c>
      <c r="AT4" s="49">
        <v>6.4399999999999906</v>
      </c>
      <c r="AU4" s="49">
        <v>6.4499999999999904</v>
      </c>
      <c r="AV4" s="49">
        <v>6.4599999999999902</v>
      </c>
      <c r="AW4" s="49">
        <v>6.46999999999999</v>
      </c>
      <c r="AX4" s="49">
        <v>6.4799999999999898</v>
      </c>
      <c r="AY4" s="49">
        <v>6.4899999999999896</v>
      </c>
      <c r="AZ4" s="49">
        <v>6.4999999999999893</v>
      </c>
      <c r="BA4" s="49">
        <v>6.5099999999999891</v>
      </c>
      <c r="BB4" s="49">
        <v>6.5199999999999889</v>
      </c>
      <c r="BC4" s="49">
        <v>6.5299999999999887</v>
      </c>
      <c r="BD4" s="49">
        <v>6.5399999999999885</v>
      </c>
      <c r="BE4" s="49">
        <v>6.5499999999999883</v>
      </c>
      <c r="BF4" s="49">
        <v>6.5599999999999881</v>
      </c>
      <c r="BG4" s="49">
        <v>6.5699999999999878</v>
      </c>
      <c r="BH4" s="49">
        <v>6.5799999999999876</v>
      </c>
      <c r="BI4" s="49">
        <v>6.5899999999999874</v>
      </c>
      <c r="BJ4" s="49">
        <v>6.5999999999999872</v>
      </c>
      <c r="BK4" s="49">
        <v>6.609999999999987</v>
      </c>
      <c r="BL4" s="49">
        <v>6.6199999999999868</v>
      </c>
      <c r="BM4" s="49">
        <v>6.6299999999999866</v>
      </c>
      <c r="BN4" s="49">
        <v>6.6399999999999864</v>
      </c>
      <c r="BO4" s="49">
        <v>6.6499999999999861</v>
      </c>
      <c r="BP4" s="49">
        <v>6.6599999999999859</v>
      </c>
      <c r="BQ4" s="49">
        <v>6.6699999999999857</v>
      </c>
      <c r="BR4" s="49">
        <v>6.6799999999999855</v>
      </c>
      <c r="BS4" s="49">
        <v>6.6899999999999853</v>
      </c>
      <c r="BT4" s="49">
        <v>6.6999999999999851</v>
      </c>
      <c r="BU4" s="49">
        <v>6.7099999999999849</v>
      </c>
      <c r="BV4" s="49">
        <v>6.7199999999999847</v>
      </c>
      <c r="BW4" s="49">
        <v>6.7299999999999844</v>
      </c>
      <c r="BX4" s="49">
        <v>6.7399999999999842</v>
      </c>
      <c r="BY4" s="49">
        <v>6.749999999999984</v>
      </c>
      <c r="BZ4" s="49">
        <v>6.7599999999999838</v>
      </c>
      <c r="CA4" s="49">
        <v>6.7699999999999836</v>
      </c>
      <c r="CB4" s="49">
        <v>6.7799999999999834</v>
      </c>
      <c r="CC4" s="49">
        <v>6.7899999999999832</v>
      </c>
      <c r="CD4" s="55">
        <v>6.7999999999999829</v>
      </c>
    </row>
    <row r="5" spans="1:83" x14ac:dyDescent="0.25">
      <c r="A5" s="61" t="s">
        <v>78</v>
      </c>
      <c r="B5" s="296">
        <v>7</v>
      </c>
      <c r="C5" s="49">
        <v>7.01</v>
      </c>
      <c r="D5" s="49">
        <v>7.02</v>
      </c>
      <c r="E5" s="49">
        <v>7.0299999999999994</v>
      </c>
      <c r="F5" s="49">
        <v>7.0399999999999991</v>
      </c>
      <c r="G5" s="49">
        <v>7.0499999999999989</v>
      </c>
      <c r="H5" s="49">
        <v>7.0599999999999987</v>
      </c>
      <c r="I5" s="49">
        <v>7.0699999999999985</v>
      </c>
      <c r="J5" s="49">
        <v>7.0799999999999983</v>
      </c>
      <c r="K5" s="49">
        <v>7.0899999999999981</v>
      </c>
      <c r="L5" s="49">
        <v>7.0999999999999979</v>
      </c>
      <c r="M5" s="49">
        <v>7.1099999999999977</v>
      </c>
      <c r="N5" s="49">
        <v>7.1199999999999974</v>
      </c>
      <c r="O5" s="49">
        <v>7.1299999999999972</v>
      </c>
      <c r="P5" s="49">
        <v>7.139999999999997</v>
      </c>
      <c r="Q5" s="49">
        <v>7.1499999999999968</v>
      </c>
      <c r="R5" s="49">
        <v>7.1599999999999966</v>
      </c>
      <c r="S5" s="49">
        <v>7.1699999999999964</v>
      </c>
      <c r="T5" s="49">
        <v>7.1799999999999962</v>
      </c>
      <c r="U5" s="49">
        <v>7.1899999999999959</v>
      </c>
      <c r="V5" s="49">
        <v>7.1999999999999957</v>
      </c>
      <c r="W5" s="49">
        <v>7.2099999999999955</v>
      </c>
      <c r="X5" s="49">
        <v>7.2199999999999953</v>
      </c>
      <c r="Y5" s="49">
        <v>7.2299999999999951</v>
      </c>
      <c r="Z5" s="49">
        <v>7.2399999999999949</v>
      </c>
      <c r="AA5" s="49">
        <v>7.2499999999999947</v>
      </c>
      <c r="AB5" s="49">
        <v>7.2599999999999945</v>
      </c>
      <c r="AC5" s="49">
        <v>7.2699999999999942</v>
      </c>
      <c r="AD5" s="49">
        <v>7.279999999999994</v>
      </c>
      <c r="AE5" s="49">
        <v>7.2899999999999938</v>
      </c>
      <c r="AF5" s="49">
        <v>7.2999999999999936</v>
      </c>
      <c r="AG5" s="49">
        <v>7.3099999999999934</v>
      </c>
      <c r="AH5" s="49">
        <v>7.3199999999999932</v>
      </c>
      <c r="AI5" s="49">
        <v>7.329999999999993</v>
      </c>
      <c r="AJ5" s="49">
        <v>7.3399999999999928</v>
      </c>
      <c r="AK5" s="49">
        <v>7.3499999999999925</v>
      </c>
      <c r="AL5" s="49">
        <v>7.3599999999999923</v>
      </c>
      <c r="AM5" s="49">
        <v>7.3699999999999921</v>
      </c>
      <c r="AN5" s="49">
        <v>7.3799999999999919</v>
      </c>
      <c r="AO5" s="49">
        <v>7.3899999999999917</v>
      </c>
      <c r="AP5" s="49">
        <v>7.3999999999999915</v>
      </c>
      <c r="AQ5" s="49">
        <v>7.4099999999999913</v>
      </c>
      <c r="AR5" s="49">
        <v>7.419999999999991</v>
      </c>
      <c r="AS5" s="49">
        <v>7.4299999999999908</v>
      </c>
      <c r="AT5" s="49">
        <v>7.4399999999999906</v>
      </c>
      <c r="AU5" s="49">
        <v>7.4499999999999904</v>
      </c>
      <c r="AV5" s="49">
        <v>7.4599999999999902</v>
      </c>
      <c r="AW5" s="49">
        <v>7.46999999999999</v>
      </c>
      <c r="AX5" s="49">
        <v>7.4799999999999898</v>
      </c>
      <c r="AY5" s="49">
        <v>7.4899999999999896</v>
      </c>
      <c r="AZ5" s="49">
        <v>7.4999999999999893</v>
      </c>
      <c r="BA5" s="49">
        <v>7.5099999999999891</v>
      </c>
      <c r="BB5" s="49">
        <v>7.5199999999999889</v>
      </c>
      <c r="BC5" s="49">
        <v>7.5299999999999887</v>
      </c>
      <c r="BD5" s="49">
        <v>7.5399999999999885</v>
      </c>
      <c r="BE5" s="49">
        <v>7.5499999999999883</v>
      </c>
      <c r="BF5" s="49">
        <v>7.5599999999999881</v>
      </c>
      <c r="BG5" s="49">
        <v>7.5699999999999878</v>
      </c>
      <c r="BH5" s="49">
        <v>7.5799999999999876</v>
      </c>
      <c r="BI5" s="49">
        <v>7.5899999999999874</v>
      </c>
      <c r="BJ5" s="49">
        <v>7.5999999999999872</v>
      </c>
      <c r="BK5" s="49">
        <v>7.609999999999987</v>
      </c>
      <c r="BL5" s="49">
        <v>7.6199999999999868</v>
      </c>
      <c r="BM5" s="49">
        <v>7.6299999999999866</v>
      </c>
      <c r="BN5" s="49">
        <v>7.6399999999999864</v>
      </c>
      <c r="BO5" s="49">
        <v>7.6499999999999861</v>
      </c>
      <c r="BP5" s="49">
        <v>7.6599999999999859</v>
      </c>
      <c r="BQ5" s="49">
        <v>7.6699999999999857</v>
      </c>
      <c r="BR5" s="49">
        <v>7.6799999999999855</v>
      </c>
      <c r="BS5" s="49">
        <v>7.6899999999999853</v>
      </c>
      <c r="BT5" s="49">
        <v>7.6999999999999851</v>
      </c>
      <c r="BU5" s="49">
        <v>7.7099999999999849</v>
      </c>
      <c r="BV5" s="49">
        <v>7.7199999999999847</v>
      </c>
      <c r="BW5" s="49">
        <v>7.7299999999999844</v>
      </c>
      <c r="BX5" s="49">
        <v>7.7399999999999842</v>
      </c>
      <c r="BY5" s="49">
        <v>7.749999999999984</v>
      </c>
      <c r="BZ5" s="49">
        <v>7.7599999999999838</v>
      </c>
      <c r="CA5" s="49">
        <v>7.7699999999999836</v>
      </c>
      <c r="CB5" s="49">
        <v>7.7799999999999834</v>
      </c>
      <c r="CC5" s="49">
        <v>7.7899999999999832</v>
      </c>
      <c r="CD5" s="55">
        <v>7.7999999999999829</v>
      </c>
    </row>
    <row r="6" spans="1:83" x14ac:dyDescent="0.25">
      <c r="A6" s="61" t="s">
        <v>308</v>
      </c>
      <c r="B6" s="296">
        <v>8</v>
      </c>
      <c r="C6" s="49">
        <v>8.01</v>
      </c>
      <c r="D6" s="49">
        <v>8.02</v>
      </c>
      <c r="E6" s="49">
        <v>8.0299999999999994</v>
      </c>
      <c r="F6" s="49">
        <v>8.0399999999999991</v>
      </c>
      <c r="G6" s="49">
        <v>8.0499999999999989</v>
      </c>
      <c r="H6" s="49">
        <v>8.0599999999999987</v>
      </c>
      <c r="I6" s="49">
        <v>8.0699999999999985</v>
      </c>
      <c r="J6" s="49">
        <v>8.0799999999999983</v>
      </c>
      <c r="K6" s="49">
        <v>8.0899999999999981</v>
      </c>
      <c r="L6" s="49">
        <v>8.0999999999999979</v>
      </c>
      <c r="M6" s="49">
        <v>8.1099999999999977</v>
      </c>
      <c r="N6" s="49">
        <v>8.1199999999999974</v>
      </c>
      <c r="O6" s="49">
        <v>8.1299999999999972</v>
      </c>
      <c r="P6" s="49">
        <v>8.139999999999997</v>
      </c>
      <c r="Q6" s="49">
        <v>8.1499999999999968</v>
      </c>
      <c r="R6" s="49">
        <v>8.1599999999999966</v>
      </c>
      <c r="S6" s="49">
        <v>8.1699999999999964</v>
      </c>
      <c r="T6" s="49">
        <v>8.1799999999999962</v>
      </c>
      <c r="U6" s="49">
        <v>8.1899999999999959</v>
      </c>
      <c r="V6" s="49">
        <v>8.1999999999999957</v>
      </c>
      <c r="W6" s="49">
        <v>8.2099999999999955</v>
      </c>
      <c r="X6" s="49">
        <v>8.2199999999999953</v>
      </c>
      <c r="Y6" s="49">
        <v>8.2299999999999951</v>
      </c>
      <c r="Z6" s="49">
        <v>8.2399999999999949</v>
      </c>
      <c r="AA6" s="49">
        <v>8.2499999999999947</v>
      </c>
      <c r="AB6" s="49">
        <v>8.2599999999999945</v>
      </c>
      <c r="AC6" s="49">
        <v>8.2699999999999942</v>
      </c>
      <c r="AD6" s="49">
        <v>8.279999999999994</v>
      </c>
      <c r="AE6" s="49">
        <v>8.2899999999999938</v>
      </c>
      <c r="AF6" s="49">
        <v>8.2999999999999936</v>
      </c>
      <c r="AG6" s="49">
        <v>8.3099999999999934</v>
      </c>
      <c r="AH6" s="49">
        <v>8.3199999999999932</v>
      </c>
      <c r="AI6" s="49">
        <v>8.329999999999993</v>
      </c>
      <c r="AJ6" s="49">
        <v>8.3399999999999928</v>
      </c>
      <c r="AK6" s="49">
        <v>8.3499999999999925</v>
      </c>
      <c r="AL6" s="49">
        <v>8.3599999999999923</v>
      </c>
      <c r="AM6" s="49">
        <v>8.3699999999999921</v>
      </c>
      <c r="AN6" s="49">
        <v>8.3799999999999919</v>
      </c>
      <c r="AO6" s="49">
        <v>8.3899999999999917</v>
      </c>
      <c r="AP6" s="49">
        <v>8.3999999999999915</v>
      </c>
      <c r="AQ6" s="49">
        <v>8.4099999999999913</v>
      </c>
      <c r="AR6" s="49">
        <v>8.419999999999991</v>
      </c>
      <c r="AS6" s="49">
        <v>8.4299999999999908</v>
      </c>
      <c r="AT6" s="49">
        <v>8.4399999999999906</v>
      </c>
      <c r="AU6" s="49">
        <v>8.4499999999999904</v>
      </c>
      <c r="AV6" s="49">
        <v>8.4599999999999902</v>
      </c>
      <c r="AW6" s="49">
        <v>8.46999999999999</v>
      </c>
      <c r="AX6" s="49">
        <v>8.4799999999999898</v>
      </c>
      <c r="AY6" s="49">
        <v>8.4899999999999896</v>
      </c>
      <c r="AZ6" s="49">
        <v>8.4999999999999893</v>
      </c>
      <c r="BA6" s="49">
        <v>8.5099999999999891</v>
      </c>
      <c r="BB6" s="49">
        <v>8.5199999999999889</v>
      </c>
      <c r="BC6" s="49">
        <v>8.5299999999999887</v>
      </c>
      <c r="BD6" s="49">
        <v>8.5399999999999885</v>
      </c>
      <c r="BE6" s="49">
        <v>8.5499999999999883</v>
      </c>
      <c r="BF6" s="49">
        <v>8.5599999999999881</v>
      </c>
      <c r="BG6" s="49">
        <v>8.5699999999999878</v>
      </c>
      <c r="BH6" s="49">
        <v>8.5799999999999876</v>
      </c>
      <c r="BI6" s="49">
        <v>8.5899999999999874</v>
      </c>
      <c r="BJ6" s="49">
        <v>8.5999999999999872</v>
      </c>
      <c r="BK6" s="49">
        <v>8.609999999999987</v>
      </c>
      <c r="BL6" s="49">
        <v>8.6199999999999868</v>
      </c>
      <c r="BM6" s="49">
        <v>8.6299999999999866</v>
      </c>
      <c r="BN6" s="49">
        <v>8.6399999999999864</v>
      </c>
      <c r="BO6" s="49">
        <v>8.6499999999999861</v>
      </c>
      <c r="BP6" s="49">
        <v>8.6599999999999859</v>
      </c>
      <c r="BQ6" s="49">
        <v>8.6699999999999857</v>
      </c>
      <c r="BR6" s="49">
        <v>8.6799999999999855</v>
      </c>
      <c r="BS6" s="49">
        <v>8.6899999999999853</v>
      </c>
      <c r="BT6" s="49">
        <v>8.6999999999999851</v>
      </c>
      <c r="BU6" s="49">
        <v>8.7099999999999849</v>
      </c>
      <c r="BV6" s="49">
        <v>8.7199999999999847</v>
      </c>
      <c r="BW6" s="49">
        <v>8.7299999999999844</v>
      </c>
      <c r="BX6" s="49">
        <v>8.7399999999999842</v>
      </c>
      <c r="BY6" s="49">
        <v>8.749999999999984</v>
      </c>
      <c r="BZ6" s="49">
        <v>8.7599999999999838</v>
      </c>
      <c r="CA6" s="49">
        <v>8.7699999999999836</v>
      </c>
      <c r="CB6" s="49">
        <v>8.7799999999999834</v>
      </c>
      <c r="CC6" s="49">
        <v>8.7899999999999832</v>
      </c>
      <c r="CD6" s="55">
        <v>8.7999999999999829</v>
      </c>
    </row>
    <row r="7" spans="1:83" x14ac:dyDescent="0.25">
      <c r="A7" s="61" t="s">
        <v>83</v>
      </c>
      <c r="B7" s="296">
        <v>9</v>
      </c>
      <c r="C7" s="49">
        <v>9.01</v>
      </c>
      <c r="D7" s="49">
        <v>9.02</v>
      </c>
      <c r="E7" s="49">
        <v>9.0299999999999994</v>
      </c>
      <c r="F7" s="49">
        <v>9.0399999999999991</v>
      </c>
      <c r="G7" s="49">
        <v>9.0499999999999989</v>
      </c>
      <c r="H7" s="49">
        <v>9.0599999999999987</v>
      </c>
      <c r="I7" s="49">
        <v>9.0699999999999985</v>
      </c>
      <c r="J7" s="49">
        <v>9.0799999999999983</v>
      </c>
      <c r="K7" s="49">
        <v>9.0899999999999981</v>
      </c>
      <c r="L7" s="49">
        <v>9.0999999999999979</v>
      </c>
      <c r="M7" s="49">
        <v>9.1099999999999977</v>
      </c>
      <c r="N7" s="49">
        <v>9.1199999999999974</v>
      </c>
      <c r="O7" s="49">
        <v>9.1299999999999972</v>
      </c>
      <c r="P7" s="49">
        <v>9.139999999999997</v>
      </c>
      <c r="Q7" s="49">
        <v>9.1499999999999968</v>
      </c>
      <c r="R7" s="49">
        <v>9.1599999999999966</v>
      </c>
      <c r="S7" s="49">
        <v>9.1699999999999964</v>
      </c>
      <c r="T7" s="49">
        <v>9.1799999999999962</v>
      </c>
      <c r="U7" s="49">
        <v>9.1899999999999959</v>
      </c>
      <c r="V7" s="49">
        <v>9.1999999999999957</v>
      </c>
      <c r="W7" s="49">
        <v>9.2099999999999955</v>
      </c>
      <c r="X7" s="49">
        <v>9.2199999999999953</v>
      </c>
      <c r="Y7" s="49">
        <v>9.2299999999999951</v>
      </c>
      <c r="Z7" s="49">
        <v>9.2399999999999949</v>
      </c>
      <c r="AA7" s="49">
        <v>9.2499999999999947</v>
      </c>
      <c r="AB7" s="49">
        <v>9.2599999999999945</v>
      </c>
      <c r="AC7" s="49">
        <v>9.2699999999999942</v>
      </c>
      <c r="AD7" s="49">
        <v>9.279999999999994</v>
      </c>
      <c r="AE7" s="49">
        <v>9.2899999999999938</v>
      </c>
      <c r="AF7" s="49">
        <v>9.2999999999999936</v>
      </c>
      <c r="AG7" s="49">
        <v>9.3099999999999934</v>
      </c>
      <c r="AH7" s="49">
        <v>9.3199999999999932</v>
      </c>
      <c r="AI7" s="49">
        <v>9.329999999999993</v>
      </c>
      <c r="AJ7" s="49">
        <v>9.3399999999999928</v>
      </c>
      <c r="AK7" s="49">
        <v>9.3499999999999925</v>
      </c>
      <c r="AL7" s="49">
        <v>9.3599999999999923</v>
      </c>
      <c r="AM7" s="49">
        <v>9.3699999999999921</v>
      </c>
      <c r="AN7" s="49">
        <v>9.3799999999999919</v>
      </c>
      <c r="AO7" s="49">
        <v>9.3899999999999917</v>
      </c>
      <c r="AP7" s="49">
        <v>9.3999999999999915</v>
      </c>
      <c r="AQ7" s="49">
        <v>9.4099999999999913</v>
      </c>
      <c r="AR7" s="49">
        <v>9.419999999999991</v>
      </c>
      <c r="AS7" s="49">
        <v>9.4299999999999908</v>
      </c>
      <c r="AT7" s="49">
        <v>9.4399999999999906</v>
      </c>
      <c r="AU7" s="49">
        <v>9.4499999999999904</v>
      </c>
      <c r="AV7" s="49">
        <v>9.4599999999999902</v>
      </c>
      <c r="AW7" s="49">
        <v>9.46999999999999</v>
      </c>
      <c r="AX7" s="49">
        <v>9.4799999999999898</v>
      </c>
      <c r="AY7" s="49">
        <v>9.4899999999999896</v>
      </c>
      <c r="AZ7" s="49">
        <v>9.4999999999999893</v>
      </c>
      <c r="BA7" s="49">
        <v>9.5099999999999891</v>
      </c>
      <c r="BB7" s="49">
        <v>9.5199999999999889</v>
      </c>
      <c r="BC7" s="49">
        <v>9.5299999999999887</v>
      </c>
      <c r="BD7" s="49">
        <v>9.5399999999999885</v>
      </c>
      <c r="BE7" s="49">
        <v>9.5499999999999883</v>
      </c>
      <c r="BF7" s="49">
        <v>9.5599999999999881</v>
      </c>
      <c r="BG7" s="49">
        <v>9.5699999999999878</v>
      </c>
      <c r="BH7" s="49">
        <v>9.5799999999999876</v>
      </c>
      <c r="BI7" s="49">
        <v>9.5899999999999874</v>
      </c>
      <c r="BJ7" s="49">
        <v>9.5999999999999872</v>
      </c>
      <c r="BK7" s="49">
        <v>9.609999999999987</v>
      </c>
      <c r="BL7" s="49">
        <v>9.6199999999999868</v>
      </c>
      <c r="BM7" s="49">
        <v>9.6299999999999866</v>
      </c>
      <c r="BN7" s="49">
        <v>9.6399999999999864</v>
      </c>
      <c r="BO7" s="49">
        <v>9.6499999999999861</v>
      </c>
      <c r="BP7" s="49">
        <v>9.6599999999999859</v>
      </c>
      <c r="BQ7" s="49">
        <v>9.6699999999999857</v>
      </c>
      <c r="BR7" s="49">
        <v>9.6799999999999855</v>
      </c>
      <c r="BS7" s="49">
        <v>9.6899999999999853</v>
      </c>
      <c r="BT7" s="49">
        <v>9.6999999999999851</v>
      </c>
      <c r="BU7" s="49">
        <v>9.7099999999999849</v>
      </c>
      <c r="BV7" s="49">
        <v>9.7199999999999847</v>
      </c>
      <c r="BW7" s="49">
        <v>9.7299999999999844</v>
      </c>
      <c r="BX7" s="49">
        <v>9.7399999999999842</v>
      </c>
      <c r="BY7" s="49">
        <v>9.749999999999984</v>
      </c>
      <c r="BZ7" s="49">
        <v>9.7599999999999838</v>
      </c>
      <c r="CA7" s="49">
        <v>9.7699999999999836</v>
      </c>
      <c r="CB7" s="49">
        <v>9.7799999999999834</v>
      </c>
      <c r="CC7" s="49">
        <v>9.7899999999999832</v>
      </c>
      <c r="CD7" s="55">
        <v>9.7999999999999829</v>
      </c>
    </row>
    <row r="8" spans="1:83" x14ac:dyDescent="0.25">
      <c r="A8" s="61" t="s">
        <v>138</v>
      </c>
      <c r="B8" s="297">
        <v>10</v>
      </c>
      <c r="C8" s="63">
        <v>10.01</v>
      </c>
      <c r="D8" s="63">
        <v>10.02</v>
      </c>
      <c r="E8" s="63">
        <v>10.029999999999999</v>
      </c>
      <c r="F8" s="63">
        <v>10.039999999999999</v>
      </c>
      <c r="G8" s="63">
        <v>10.049999999999999</v>
      </c>
      <c r="H8" s="63">
        <v>10.059999999999999</v>
      </c>
      <c r="I8" s="63">
        <v>10.069999999999999</v>
      </c>
      <c r="J8" s="63">
        <v>10.079999999999998</v>
      </c>
      <c r="K8" s="63">
        <v>10.089999999999998</v>
      </c>
      <c r="L8" s="63">
        <v>10.099999999999998</v>
      </c>
      <c r="M8" s="63">
        <v>10.109999999999998</v>
      </c>
      <c r="N8" s="63">
        <v>10.119999999999997</v>
      </c>
      <c r="O8" s="63">
        <v>10.129999999999997</v>
      </c>
      <c r="P8" s="63">
        <v>10.139999999999997</v>
      </c>
      <c r="Q8" s="63">
        <v>10.149999999999997</v>
      </c>
      <c r="R8" s="63">
        <v>10.159999999999997</v>
      </c>
      <c r="S8" s="63">
        <v>10.169999999999996</v>
      </c>
      <c r="T8" s="63">
        <v>10.179999999999996</v>
      </c>
      <c r="U8" s="63">
        <v>10.189999999999996</v>
      </c>
      <c r="V8" s="63">
        <v>10.199999999999996</v>
      </c>
      <c r="W8" s="63">
        <v>10.209999999999996</v>
      </c>
      <c r="X8" s="63">
        <v>10.219999999999995</v>
      </c>
      <c r="Y8" s="63">
        <v>10.229999999999995</v>
      </c>
      <c r="Z8" s="63">
        <v>10.239999999999995</v>
      </c>
      <c r="AA8" s="63">
        <v>10.249999999999995</v>
      </c>
      <c r="AB8" s="63">
        <v>10.259999999999994</v>
      </c>
      <c r="AC8" s="63">
        <v>10.269999999999994</v>
      </c>
      <c r="AD8" s="63">
        <v>10.279999999999994</v>
      </c>
      <c r="AE8" s="63">
        <v>10.289999999999994</v>
      </c>
      <c r="AF8" s="63">
        <v>10.299999999999994</v>
      </c>
      <c r="AG8" s="63">
        <v>10.309999999999993</v>
      </c>
      <c r="AH8" s="63">
        <v>10.319999999999993</v>
      </c>
      <c r="AI8" s="63">
        <v>10.329999999999993</v>
      </c>
      <c r="AJ8" s="63">
        <v>10.339999999999993</v>
      </c>
      <c r="AK8" s="63">
        <v>10.349999999999993</v>
      </c>
      <c r="AL8" s="63">
        <v>10.359999999999992</v>
      </c>
      <c r="AM8" s="63">
        <v>10.369999999999992</v>
      </c>
      <c r="AN8" s="63">
        <v>10.379999999999992</v>
      </c>
      <c r="AO8" s="63">
        <v>10.389999999999992</v>
      </c>
      <c r="AP8" s="63">
        <v>10.399999999999991</v>
      </c>
      <c r="AQ8" s="63">
        <v>10.409999999999991</v>
      </c>
      <c r="AR8" s="63">
        <v>10.419999999999991</v>
      </c>
      <c r="AS8" s="63">
        <v>10.429999999999991</v>
      </c>
      <c r="AT8" s="63">
        <v>10.439999999999991</v>
      </c>
      <c r="AU8" s="63">
        <v>10.44999999999999</v>
      </c>
      <c r="AV8" s="63">
        <v>10.45999999999999</v>
      </c>
      <c r="AW8" s="63">
        <v>10.46999999999999</v>
      </c>
      <c r="AX8" s="63">
        <v>10.47999999999999</v>
      </c>
      <c r="AY8" s="63">
        <v>10.48999999999999</v>
      </c>
      <c r="AZ8" s="63">
        <v>10.499999999999989</v>
      </c>
      <c r="BA8" s="63">
        <v>10.509999999999989</v>
      </c>
      <c r="BB8" s="63">
        <v>10.519999999999989</v>
      </c>
      <c r="BC8" s="63">
        <v>10.529999999999989</v>
      </c>
      <c r="BD8" s="63">
        <v>10.539999999999988</v>
      </c>
      <c r="BE8" s="63">
        <v>10.549999999999988</v>
      </c>
      <c r="BF8" s="63">
        <v>10.559999999999988</v>
      </c>
      <c r="BG8" s="63">
        <v>10.569999999999988</v>
      </c>
      <c r="BH8" s="63">
        <v>10.579999999999988</v>
      </c>
      <c r="BI8" s="63">
        <v>10.589999999999987</v>
      </c>
      <c r="BJ8" s="63">
        <v>10.599999999999987</v>
      </c>
      <c r="BK8" s="63">
        <v>10.609999999999987</v>
      </c>
      <c r="BL8" s="63">
        <v>10.619999999999987</v>
      </c>
      <c r="BM8" s="63">
        <v>10.629999999999987</v>
      </c>
      <c r="BN8" s="63">
        <v>10.639999999999986</v>
      </c>
      <c r="BO8" s="63">
        <v>10.649999999999986</v>
      </c>
      <c r="BP8" s="63">
        <v>10.659999999999986</v>
      </c>
      <c r="BQ8" s="63">
        <v>10.669999999999986</v>
      </c>
      <c r="BR8" s="63">
        <v>10.679999999999986</v>
      </c>
      <c r="BS8" s="63">
        <v>10.689999999999985</v>
      </c>
      <c r="BT8" s="63">
        <v>10.699999999999985</v>
      </c>
      <c r="BU8" s="63">
        <v>10.709999999999985</v>
      </c>
      <c r="BV8" s="63">
        <v>10.719999999999985</v>
      </c>
      <c r="BW8" s="63">
        <v>10.729999999999984</v>
      </c>
      <c r="BX8" s="63">
        <v>10.739999999999984</v>
      </c>
      <c r="BY8" s="63">
        <v>10.749999999999984</v>
      </c>
      <c r="BZ8" s="63">
        <v>10.759999999999984</v>
      </c>
      <c r="CA8" s="63">
        <v>10.769999999999984</v>
      </c>
      <c r="CB8" s="63">
        <v>10.779999999999983</v>
      </c>
      <c r="CC8" s="63">
        <v>10.789999999999983</v>
      </c>
      <c r="CD8" s="60">
        <v>10.799999999999983</v>
      </c>
    </row>
    <row r="9" spans="1:83" x14ac:dyDescent="0.25">
      <c r="A9" s="298" t="s">
        <v>238</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3" x14ac:dyDescent="0.25">
      <c r="A10" s="11" t="s">
        <v>77</v>
      </c>
      <c r="B10" s="58">
        <v>11</v>
      </c>
      <c r="C10" s="141">
        <v>11.01</v>
      </c>
      <c r="D10" s="141">
        <v>11.02</v>
      </c>
      <c r="E10" s="141">
        <v>11.03</v>
      </c>
      <c r="F10" s="141">
        <v>11.04</v>
      </c>
      <c r="G10" s="141">
        <v>11.049999999999999</v>
      </c>
      <c r="H10" s="141">
        <v>11.059999999999999</v>
      </c>
      <c r="I10" s="141">
        <v>11.069999999999999</v>
      </c>
      <c r="J10" s="141">
        <v>11.079999999999998</v>
      </c>
      <c r="K10" s="141">
        <v>11.089999999999998</v>
      </c>
      <c r="L10" s="141">
        <v>11.099999999999998</v>
      </c>
      <c r="M10" s="141">
        <v>11.109999999999998</v>
      </c>
      <c r="N10" s="141">
        <v>11.119999999999997</v>
      </c>
      <c r="O10" s="141">
        <v>11.129999999999997</v>
      </c>
      <c r="P10" s="141">
        <v>11.139999999999997</v>
      </c>
      <c r="Q10" s="141">
        <v>11.149999999999997</v>
      </c>
      <c r="R10" s="141">
        <v>11.159999999999997</v>
      </c>
      <c r="S10" s="141">
        <v>11.169999999999996</v>
      </c>
      <c r="T10" s="141">
        <v>11.179999999999996</v>
      </c>
      <c r="U10" s="141">
        <v>11.189999999999996</v>
      </c>
      <c r="V10" s="141">
        <v>11.199999999999996</v>
      </c>
      <c r="W10" s="141">
        <v>11.209999999999996</v>
      </c>
      <c r="X10" s="141">
        <v>11.219999999999995</v>
      </c>
      <c r="Y10" s="141">
        <v>11.229999999999995</v>
      </c>
      <c r="Z10" s="141">
        <v>11.239999999999995</v>
      </c>
      <c r="AA10" s="141">
        <v>11.249999999999995</v>
      </c>
      <c r="AB10" s="141">
        <v>11.259999999999994</v>
      </c>
      <c r="AC10" s="141">
        <v>11.269999999999994</v>
      </c>
      <c r="AD10" s="141">
        <v>11.279999999999994</v>
      </c>
      <c r="AE10" s="141">
        <v>11.289999999999994</v>
      </c>
      <c r="AF10" s="141">
        <v>11.299999999999994</v>
      </c>
      <c r="AG10" s="141">
        <v>11.309999999999993</v>
      </c>
      <c r="AH10" s="141">
        <v>11.319999999999993</v>
      </c>
      <c r="AI10" s="141">
        <v>11.329999999999993</v>
      </c>
      <c r="AJ10" s="141">
        <v>11.339999999999993</v>
      </c>
      <c r="AK10" s="141">
        <v>11.349999999999993</v>
      </c>
      <c r="AL10" s="141">
        <v>11.359999999999992</v>
      </c>
      <c r="AM10" s="141">
        <v>11.369999999999992</v>
      </c>
      <c r="AN10" s="141">
        <v>11.379999999999992</v>
      </c>
      <c r="AO10" s="141">
        <v>11.389999999999992</v>
      </c>
      <c r="AP10" s="141">
        <v>11.399999999999991</v>
      </c>
      <c r="AQ10" s="141">
        <v>11.409999999999991</v>
      </c>
      <c r="AR10" s="141">
        <v>11.419999999999991</v>
      </c>
      <c r="AS10" s="141">
        <v>11.429999999999991</v>
      </c>
      <c r="AT10" s="141">
        <v>11.439999999999991</v>
      </c>
      <c r="AU10" s="141">
        <v>11.44999999999999</v>
      </c>
      <c r="AV10" s="141">
        <v>11.45999999999999</v>
      </c>
      <c r="AW10" s="141">
        <v>11.46999999999999</v>
      </c>
      <c r="AX10" s="141">
        <v>11.47999999999999</v>
      </c>
      <c r="AY10" s="141">
        <v>11.48999999999999</v>
      </c>
      <c r="AZ10" s="141">
        <v>11.499999999999989</v>
      </c>
      <c r="BA10" s="141">
        <v>11.509999999999989</v>
      </c>
      <c r="BB10" s="141">
        <v>11.519999999999989</v>
      </c>
      <c r="BC10" s="141">
        <v>11.529999999999989</v>
      </c>
      <c r="BD10" s="141">
        <v>11.539999999999988</v>
      </c>
      <c r="BE10" s="141">
        <v>11.549999999999988</v>
      </c>
      <c r="BF10" s="141">
        <v>11.559999999999988</v>
      </c>
      <c r="BG10" s="141">
        <v>11.569999999999988</v>
      </c>
      <c r="BH10" s="141">
        <v>11.579999999999988</v>
      </c>
      <c r="BI10" s="141">
        <v>11.589999999999987</v>
      </c>
      <c r="BJ10" s="141">
        <v>11.599999999999987</v>
      </c>
      <c r="BK10" s="141">
        <v>11.609999999999987</v>
      </c>
      <c r="BL10" s="141">
        <v>11.619999999999987</v>
      </c>
      <c r="BM10" s="141">
        <v>11.629999999999987</v>
      </c>
      <c r="BN10" s="141">
        <v>11.639999999999986</v>
      </c>
      <c r="BO10" s="141">
        <v>11.649999999999986</v>
      </c>
      <c r="BP10" s="141">
        <v>11.659999999999986</v>
      </c>
      <c r="BQ10" s="141">
        <v>11.669999999999986</v>
      </c>
      <c r="BR10" s="141">
        <v>11.679999999999986</v>
      </c>
      <c r="BS10" s="141">
        <v>11.689999999999985</v>
      </c>
      <c r="BT10" s="141">
        <v>11.699999999999985</v>
      </c>
      <c r="BU10" s="141">
        <v>11.709999999999985</v>
      </c>
      <c r="BV10" s="141">
        <v>11.719999999999985</v>
      </c>
      <c r="BW10" s="141">
        <v>11.729999999999984</v>
      </c>
      <c r="BX10" s="141">
        <v>11.739999999999984</v>
      </c>
      <c r="BY10" s="141">
        <v>11.749999999999984</v>
      </c>
      <c r="BZ10" s="141">
        <v>11.759999999999984</v>
      </c>
      <c r="CA10" s="141">
        <v>11.769999999999984</v>
      </c>
      <c r="CB10" s="141">
        <v>11.779999999999983</v>
      </c>
      <c r="CC10" s="141">
        <v>11.789999999999983</v>
      </c>
      <c r="CD10" s="59">
        <v>11.799999999999983</v>
      </c>
    </row>
    <row r="11" spans="1:83" x14ac:dyDescent="0.25">
      <c r="A11" s="11" t="s">
        <v>314</v>
      </c>
      <c r="B11" s="296">
        <v>12</v>
      </c>
      <c r="C11" s="49">
        <v>12.01</v>
      </c>
      <c r="D11" s="49">
        <v>12.02</v>
      </c>
      <c r="E11" s="49">
        <v>12.03</v>
      </c>
      <c r="F11" s="49">
        <v>12.04</v>
      </c>
      <c r="G11" s="49">
        <v>12.049999999999999</v>
      </c>
      <c r="H11" s="49">
        <v>12.059999999999999</v>
      </c>
      <c r="I11" s="49">
        <v>12.069999999999999</v>
      </c>
      <c r="J11" s="49">
        <v>12.079999999999998</v>
      </c>
      <c r="K11" s="49">
        <v>12.089999999999998</v>
      </c>
      <c r="L11" s="49">
        <v>12.099999999999998</v>
      </c>
      <c r="M11" s="49">
        <v>12.109999999999998</v>
      </c>
      <c r="N11" s="49">
        <v>12.119999999999997</v>
      </c>
      <c r="O11" s="49">
        <v>12.129999999999997</v>
      </c>
      <c r="P11" s="49">
        <v>12.139999999999997</v>
      </c>
      <c r="Q11" s="49">
        <v>12.149999999999997</v>
      </c>
      <c r="R11" s="49">
        <v>12.159999999999997</v>
      </c>
      <c r="S11" s="49">
        <v>12.169999999999996</v>
      </c>
      <c r="T11" s="49">
        <v>12.179999999999996</v>
      </c>
      <c r="U11" s="49">
        <v>12.189999999999996</v>
      </c>
      <c r="V11" s="49">
        <v>12.199999999999996</v>
      </c>
      <c r="W11" s="49">
        <v>12.209999999999996</v>
      </c>
      <c r="X11" s="49">
        <v>12.219999999999995</v>
      </c>
      <c r="Y11" s="49">
        <v>12.229999999999995</v>
      </c>
      <c r="Z11" s="49">
        <v>12.239999999999995</v>
      </c>
      <c r="AA11" s="49">
        <v>12.249999999999995</v>
      </c>
      <c r="AB11" s="49">
        <v>12.259999999999994</v>
      </c>
      <c r="AC11" s="49">
        <v>12.269999999999994</v>
      </c>
      <c r="AD11" s="49">
        <v>12.279999999999994</v>
      </c>
      <c r="AE11" s="49">
        <v>12.289999999999994</v>
      </c>
      <c r="AF11" s="49">
        <v>12.299999999999994</v>
      </c>
      <c r="AG11" s="49">
        <v>12.309999999999993</v>
      </c>
      <c r="AH11" s="49">
        <v>12.319999999999993</v>
      </c>
      <c r="AI11" s="49">
        <v>12.329999999999993</v>
      </c>
      <c r="AJ11" s="49">
        <v>12.339999999999993</v>
      </c>
      <c r="AK11" s="49">
        <v>12.349999999999993</v>
      </c>
      <c r="AL11" s="49">
        <v>12.359999999999992</v>
      </c>
      <c r="AM11" s="49">
        <v>12.369999999999992</v>
      </c>
      <c r="AN11" s="49">
        <v>12.379999999999992</v>
      </c>
      <c r="AO11" s="49">
        <v>12.389999999999992</v>
      </c>
      <c r="AP11" s="49">
        <v>12.399999999999991</v>
      </c>
      <c r="AQ11" s="49">
        <v>12.409999999999991</v>
      </c>
      <c r="AR11" s="49">
        <v>12.419999999999991</v>
      </c>
      <c r="AS11" s="49">
        <v>12.429999999999991</v>
      </c>
      <c r="AT11" s="49">
        <v>12.439999999999991</v>
      </c>
      <c r="AU11" s="49">
        <v>12.44999999999999</v>
      </c>
      <c r="AV11" s="49">
        <v>12.45999999999999</v>
      </c>
      <c r="AW11" s="49">
        <v>12.46999999999999</v>
      </c>
      <c r="AX11" s="49">
        <v>12.47999999999999</v>
      </c>
      <c r="AY11" s="49">
        <v>12.48999999999999</v>
      </c>
      <c r="AZ11" s="49">
        <v>12.499999999999989</v>
      </c>
      <c r="BA11" s="49">
        <v>12.509999999999989</v>
      </c>
      <c r="BB11" s="49">
        <v>12.519999999999989</v>
      </c>
      <c r="BC11" s="49">
        <v>12.529999999999989</v>
      </c>
      <c r="BD11" s="49">
        <v>12.539999999999988</v>
      </c>
      <c r="BE11" s="49">
        <v>12.549999999999988</v>
      </c>
      <c r="BF11" s="49">
        <v>12.559999999999988</v>
      </c>
      <c r="BG11" s="49">
        <v>12.569999999999988</v>
      </c>
      <c r="BH11" s="49">
        <v>12.579999999999988</v>
      </c>
      <c r="BI11" s="49">
        <v>12.589999999999987</v>
      </c>
      <c r="BJ11" s="49">
        <v>12.599999999999987</v>
      </c>
      <c r="BK11" s="49">
        <v>12.609999999999987</v>
      </c>
      <c r="BL11" s="49">
        <v>12.619999999999987</v>
      </c>
      <c r="BM11" s="49">
        <v>12.629999999999987</v>
      </c>
      <c r="BN11" s="49">
        <v>12.639999999999986</v>
      </c>
      <c r="BO11" s="49">
        <v>12.649999999999986</v>
      </c>
      <c r="BP11" s="49">
        <v>12.659999999999986</v>
      </c>
      <c r="BQ11" s="49">
        <v>12.669999999999986</v>
      </c>
      <c r="BR11" s="49">
        <v>12.679999999999986</v>
      </c>
      <c r="BS11" s="49">
        <v>12.689999999999985</v>
      </c>
      <c r="BT11" s="49">
        <v>12.699999999999985</v>
      </c>
      <c r="BU11" s="49">
        <v>12.709999999999985</v>
      </c>
      <c r="BV11" s="49">
        <v>12.719999999999985</v>
      </c>
      <c r="BW11" s="49">
        <v>12.729999999999984</v>
      </c>
      <c r="BX11" s="49">
        <v>12.739999999999984</v>
      </c>
      <c r="BY11" s="49">
        <v>12.749999999999984</v>
      </c>
      <c r="BZ11" s="49">
        <v>12.759999999999984</v>
      </c>
      <c r="CA11" s="49">
        <v>12.769999999999984</v>
      </c>
      <c r="CB11" s="49">
        <v>12.779999999999983</v>
      </c>
      <c r="CC11" s="49">
        <v>12.789999999999983</v>
      </c>
      <c r="CD11" s="55">
        <v>12.799999999999983</v>
      </c>
    </row>
    <row r="12" spans="1:83" x14ac:dyDescent="0.25">
      <c r="A12" s="11" t="s">
        <v>78</v>
      </c>
      <c r="B12" s="296">
        <v>13</v>
      </c>
      <c r="C12" s="49">
        <v>13.01</v>
      </c>
      <c r="D12" s="49">
        <v>13.02</v>
      </c>
      <c r="E12" s="49">
        <v>13.03</v>
      </c>
      <c r="F12" s="49">
        <v>13.04</v>
      </c>
      <c r="G12" s="49">
        <v>13.049999999999999</v>
      </c>
      <c r="H12" s="49">
        <v>13.059999999999999</v>
      </c>
      <c r="I12" s="49">
        <v>13.069999999999999</v>
      </c>
      <c r="J12" s="49">
        <v>13.079999999999998</v>
      </c>
      <c r="K12" s="49">
        <v>13.089999999999998</v>
      </c>
      <c r="L12" s="49">
        <v>13.099999999999998</v>
      </c>
      <c r="M12" s="49">
        <v>13.109999999999998</v>
      </c>
      <c r="N12" s="49">
        <v>13.119999999999997</v>
      </c>
      <c r="O12" s="49">
        <v>13.129999999999997</v>
      </c>
      <c r="P12" s="49">
        <v>13.139999999999997</v>
      </c>
      <c r="Q12" s="49">
        <v>13.149999999999997</v>
      </c>
      <c r="R12" s="49">
        <v>13.159999999999997</v>
      </c>
      <c r="S12" s="49">
        <v>13.169999999999996</v>
      </c>
      <c r="T12" s="49">
        <v>13.179999999999996</v>
      </c>
      <c r="U12" s="49">
        <v>13.189999999999996</v>
      </c>
      <c r="V12" s="49">
        <v>13.199999999999996</v>
      </c>
      <c r="W12" s="49">
        <v>13.209999999999996</v>
      </c>
      <c r="X12" s="49">
        <v>13.219999999999995</v>
      </c>
      <c r="Y12" s="49">
        <v>13.229999999999995</v>
      </c>
      <c r="Z12" s="49">
        <v>13.239999999999995</v>
      </c>
      <c r="AA12" s="49">
        <v>13.249999999999995</v>
      </c>
      <c r="AB12" s="49">
        <v>13.259999999999994</v>
      </c>
      <c r="AC12" s="49">
        <v>13.269999999999994</v>
      </c>
      <c r="AD12" s="49">
        <v>13.279999999999994</v>
      </c>
      <c r="AE12" s="49">
        <v>13.289999999999994</v>
      </c>
      <c r="AF12" s="49">
        <v>13.299999999999994</v>
      </c>
      <c r="AG12" s="49">
        <v>13.309999999999993</v>
      </c>
      <c r="AH12" s="49">
        <v>13.319999999999993</v>
      </c>
      <c r="AI12" s="49">
        <v>13.329999999999993</v>
      </c>
      <c r="AJ12" s="49">
        <v>13.339999999999993</v>
      </c>
      <c r="AK12" s="49">
        <v>13.349999999999993</v>
      </c>
      <c r="AL12" s="49">
        <v>13.359999999999992</v>
      </c>
      <c r="AM12" s="49">
        <v>13.369999999999992</v>
      </c>
      <c r="AN12" s="49">
        <v>13.379999999999992</v>
      </c>
      <c r="AO12" s="49">
        <v>13.389999999999992</v>
      </c>
      <c r="AP12" s="49">
        <v>13.399999999999991</v>
      </c>
      <c r="AQ12" s="49">
        <v>13.409999999999991</v>
      </c>
      <c r="AR12" s="49">
        <v>13.419999999999991</v>
      </c>
      <c r="AS12" s="49">
        <v>13.429999999999991</v>
      </c>
      <c r="AT12" s="49">
        <v>13.439999999999991</v>
      </c>
      <c r="AU12" s="49">
        <v>13.44999999999999</v>
      </c>
      <c r="AV12" s="49">
        <v>13.45999999999999</v>
      </c>
      <c r="AW12" s="49">
        <v>13.46999999999999</v>
      </c>
      <c r="AX12" s="49">
        <v>13.47999999999999</v>
      </c>
      <c r="AY12" s="49">
        <v>13.48999999999999</v>
      </c>
      <c r="AZ12" s="49">
        <v>13.499999999999989</v>
      </c>
      <c r="BA12" s="49">
        <v>13.509999999999989</v>
      </c>
      <c r="BB12" s="49">
        <v>13.519999999999989</v>
      </c>
      <c r="BC12" s="49">
        <v>13.529999999999989</v>
      </c>
      <c r="BD12" s="49">
        <v>13.539999999999988</v>
      </c>
      <c r="BE12" s="49">
        <v>13.549999999999988</v>
      </c>
      <c r="BF12" s="49">
        <v>13.559999999999988</v>
      </c>
      <c r="BG12" s="49">
        <v>13.569999999999988</v>
      </c>
      <c r="BH12" s="49">
        <v>13.579999999999988</v>
      </c>
      <c r="BI12" s="49">
        <v>13.589999999999987</v>
      </c>
      <c r="BJ12" s="49">
        <v>13.599999999999987</v>
      </c>
      <c r="BK12" s="49">
        <v>13.609999999999987</v>
      </c>
      <c r="BL12" s="49">
        <v>13.619999999999987</v>
      </c>
      <c r="BM12" s="49">
        <v>13.629999999999987</v>
      </c>
      <c r="BN12" s="49">
        <v>13.639999999999986</v>
      </c>
      <c r="BO12" s="49">
        <v>13.649999999999986</v>
      </c>
      <c r="BP12" s="49">
        <v>13.659999999999986</v>
      </c>
      <c r="BQ12" s="49">
        <v>13.669999999999986</v>
      </c>
      <c r="BR12" s="49">
        <v>13.679999999999986</v>
      </c>
      <c r="BS12" s="49">
        <v>13.689999999999985</v>
      </c>
      <c r="BT12" s="49">
        <v>13.699999999999985</v>
      </c>
      <c r="BU12" s="49">
        <v>13.709999999999985</v>
      </c>
      <c r="BV12" s="49">
        <v>13.719999999999985</v>
      </c>
      <c r="BW12" s="49">
        <v>13.729999999999984</v>
      </c>
      <c r="BX12" s="49">
        <v>13.739999999999984</v>
      </c>
      <c r="BY12" s="49">
        <v>13.749999999999984</v>
      </c>
      <c r="BZ12" s="49">
        <v>13.759999999999984</v>
      </c>
      <c r="CA12" s="49">
        <v>13.769999999999984</v>
      </c>
      <c r="CB12" s="49">
        <v>13.779999999999983</v>
      </c>
      <c r="CC12" s="49">
        <v>13.789999999999983</v>
      </c>
      <c r="CD12" s="55">
        <v>13.799999999999983</v>
      </c>
    </row>
    <row r="13" spans="1:83" x14ac:dyDescent="0.25">
      <c r="A13" s="11" t="s">
        <v>308</v>
      </c>
      <c r="B13" s="296">
        <v>14</v>
      </c>
      <c r="C13" s="49">
        <v>14.01</v>
      </c>
      <c r="D13" s="49">
        <v>14.02</v>
      </c>
      <c r="E13" s="49">
        <v>14.03</v>
      </c>
      <c r="F13" s="49">
        <v>14.04</v>
      </c>
      <c r="G13" s="49">
        <v>14.049999999999999</v>
      </c>
      <c r="H13" s="49">
        <v>14.059999999999999</v>
      </c>
      <c r="I13" s="49">
        <v>14.069999999999999</v>
      </c>
      <c r="J13" s="49">
        <v>14.079999999999998</v>
      </c>
      <c r="K13" s="49">
        <v>14.089999999999998</v>
      </c>
      <c r="L13" s="49">
        <v>14.099999999999998</v>
      </c>
      <c r="M13" s="49">
        <v>14.109999999999998</v>
      </c>
      <c r="N13" s="49">
        <v>14.119999999999997</v>
      </c>
      <c r="O13" s="49">
        <v>14.129999999999997</v>
      </c>
      <c r="P13" s="49">
        <v>14.139999999999997</v>
      </c>
      <c r="Q13" s="49">
        <v>14.149999999999997</v>
      </c>
      <c r="R13" s="49">
        <v>14.159999999999997</v>
      </c>
      <c r="S13" s="49">
        <v>14.169999999999996</v>
      </c>
      <c r="T13" s="49">
        <v>14.179999999999996</v>
      </c>
      <c r="U13" s="49">
        <v>14.189999999999996</v>
      </c>
      <c r="V13" s="49">
        <v>14.199999999999996</v>
      </c>
      <c r="W13" s="49">
        <v>14.209999999999996</v>
      </c>
      <c r="X13" s="49">
        <v>14.219999999999995</v>
      </c>
      <c r="Y13" s="49">
        <v>14.229999999999995</v>
      </c>
      <c r="Z13" s="49">
        <v>14.239999999999995</v>
      </c>
      <c r="AA13" s="49">
        <v>14.249999999999995</v>
      </c>
      <c r="AB13" s="49">
        <v>14.259999999999994</v>
      </c>
      <c r="AC13" s="49">
        <v>14.269999999999994</v>
      </c>
      <c r="AD13" s="49">
        <v>14.279999999999994</v>
      </c>
      <c r="AE13" s="49">
        <v>14.289999999999994</v>
      </c>
      <c r="AF13" s="49">
        <v>14.299999999999994</v>
      </c>
      <c r="AG13" s="49">
        <v>14.309999999999993</v>
      </c>
      <c r="AH13" s="49">
        <v>14.319999999999993</v>
      </c>
      <c r="AI13" s="49">
        <v>14.329999999999993</v>
      </c>
      <c r="AJ13" s="49">
        <v>14.339999999999993</v>
      </c>
      <c r="AK13" s="49">
        <v>14.349999999999993</v>
      </c>
      <c r="AL13" s="49">
        <v>14.359999999999992</v>
      </c>
      <c r="AM13" s="49">
        <v>14.369999999999992</v>
      </c>
      <c r="AN13" s="49">
        <v>14.379999999999992</v>
      </c>
      <c r="AO13" s="49">
        <v>14.389999999999992</v>
      </c>
      <c r="AP13" s="49">
        <v>14.399999999999991</v>
      </c>
      <c r="AQ13" s="49">
        <v>14.409999999999991</v>
      </c>
      <c r="AR13" s="49">
        <v>14.419999999999991</v>
      </c>
      <c r="AS13" s="49">
        <v>14.429999999999991</v>
      </c>
      <c r="AT13" s="49">
        <v>14.439999999999991</v>
      </c>
      <c r="AU13" s="49">
        <v>14.44999999999999</v>
      </c>
      <c r="AV13" s="49">
        <v>14.45999999999999</v>
      </c>
      <c r="AW13" s="49">
        <v>14.46999999999999</v>
      </c>
      <c r="AX13" s="49">
        <v>14.47999999999999</v>
      </c>
      <c r="AY13" s="49">
        <v>14.48999999999999</v>
      </c>
      <c r="AZ13" s="49">
        <v>14.499999999999989</v>
      </c>
      <c r="BA13" s="49">
        <v>14.509999999999989</v>
      </c>
      <c r="BB13" s="49">
        <v>14.519999999999989</v>
      </c>
      <c r="BC13" s="49">
        <v>14.529999999999989</v>
      </c>
      <c r="BD13" s="49">
        <v>14.539999999999988</v>
      </c>
      <c r="BE13" s="49">
        <v>14.549999999999988</v>
      </c>
      <c r="BF13" s="49">
        <v>14.559999999999988</v>
      </c>
      <c r="BG13" s="49">
        <v>14.569999999999988</v>
      </c>
      <c r="BH13" s="49">
        <v>14.579999999999988</v>
      </c>
      <c r="BI13" s="49">
        <v>14.589999999999987</v>
      </c>
      <c r="BJ13" s="49">
        <v>14.599999999999987</v>
      </c>
      <c r="BK13" s="49">
        <v>14.609999999999987</v>
      </c>
      <c r="BL13" s="49">
        <v>14.619999999999987</v>
      </c>
      <c r="BM13" s="49">
        <v>14.629999999999987</v>
      </c>
      <c r="BN13" s="49">
        <v>14.639999999999986</v>
      </c>
      <c r="BO13" s="49">
        <v>14.649999999999986</v>
      </c>
      <c r="BP13" s="49">
        <v>14.659999999999986</v>
      </c>
      <c r="BQ13" s="49">
        <v>14.669999999999986</v>
      </c>
      <c r="BR13" s="49">
        <v>14.679999999999986</v>
      </c>
      <c r="BS13" s="49">
        <v>14.689999999999985</v>
      </c>
      <c r="BT13" s="49">
        <v>14.699999999999985</v>
      </c>
      <c r="BU13" s="49">
        <v>14.709999999999985</v>
      </c>
      <c r="BV13" s="49">
        <v>14.719999999999985</v>
      </c>
      <c r="BW13" s="49">
        <v>14.729999999999984</v>
      </c>
      <c r="BX13" s="49">
        <v>14.739999999999984</v>
      </c>
      <c r="BY13" s="49">
        <v>14.749999999999984</v>
      </c>
      <c r="BZ13" s="49">
        <v>14.759999999999984</v>
      </c>
      <c r="CA13" s="49">
        <v>14.769999999999984</v>
      </c>
      <c r="CB13" s="49">
        <v>14.779999999999983</v>
      </c>
      <c r="CC13" s="49">
        <v>14.789999999999983</v>
      </c>
      <c r="CD13" s="55">
        <v>14.799999999999983</v>
      </c>
    </row>
    <row r="14" spans="1:83" x14ac:dyDescent="0.25">
      <c r="A14" s="11" t="s">
        <v>302</v>
      </c>
      <c r="B14" s="296">
        <v>15</v>
      </c>
      <c r="C14" s="49">
        <v>15.01</v>
      </c>
      <c r="D14" s="49">
        <v>15.02</v>
      </c>
      <c r="E14" s="49">
        <v>15.03</v>
      </c>
      <c r="F14" s="49">
        <v>15.04</v>
      </c>
      <c r="G14" s="49">
        <v>15.049999999999999</v>
      </c>
      <c r="H14" s="49">
        <v>15.059999999999999</v>
      </c>
      <c r="I14" s="49">
        <v>15.069999999999999</v>
      </c>
      <c r="J14" s="49">
        <v>15.079999999999998</v>
      </c>
      <c r="K14" s="49">
        <v>15.089999999999998</v>
      </c>
      <c r="L14" s="49">
        <v>15.099999999999998</v>
      </c>
      <c r="M14" s="49">
        <v>15.109999999999998</v>
      </c>
      <c r="N14" s="49">
        <v>15.119999999999997</v>
      </c>
      <c r="O14" s="49">
        <v>15.129999999999997</v>
      </c>
      <c r="P14" s="49">
        <v>15.139999999999997</v>
      </c>
      <c r="Q14" s="49">
        <v>15.149999999999997</v>
      </c>
      <c r="R14" s="49">
        <v>15.159999999999997</v>
      </c>
      <c r="S14" s="49">
        <v>15.169999999999996</v>
      </c>
      <c r="T14" s="49">
        <v>15.179999999999996</v>
      </c>
      <c r="U14" s="49">
        <v>15.189999999999996</v>
      </c>
      <c r="V14" s="49">
        <v>15.199999999999996</v>
      </c>
      <c r="W14" s="49">
        <v>15.209999999999996</v>
      </c>
      <c r="X14" s="49">
        <v>15.219999999999995</v>
      </c>
      <c r="Y14" s="49">
        <v>15.229999999999995</v>
      </c>
      <c r="Z14" s="49">
        <v>15.239999999999995</v>
      </c>
      <c r="AA14" s="49">
        <v>15.249999999999995</v>
      </c>
      <c r="AB14" s="49">
        <v>15.259999999999994</v>
      </c>
      <c r="AC14" s="49">
        <v>15.269999999999994</v>
      </c>
      <c r="AD14" s="49">
        <v>15.279999999999994</v>
      </c>
      <c r="AE14" s="49">
        <v>15.289999999999994</v>
      </c>
      <c r="AF14" s="49">
        <v>15.299999999999994</v>
      </c>
      <c r="AG14" s="49">
        <v>15.309999999999993</v>
      </c>
      <c r="AH14" s="49">
        <v>15.319999999999993</v>
      </c>
      <c r="AI14" s="49">
        <v>15.329999999999993</v>
      </c>
      <c r="AJ14" s="49">
        <v>15.339999999999993</v>
      </c>
      <c r="AK14" s="49">
        <v>15.349999999999993</v>
      </c>
      <c r="AL14" s="49">
        <v>15.359999999999992</v>
      </c>
      <c r="AM14" s="49">
        <v>15.369999999999992</v>
      </c>
      <c r="AN14" s="49">
        <v>15.379999999999992</v>
      </c>
      <c r="AO14" s="49">
        <v>15.389999999999992</v>
      </c>
      <c r="AP14" s="49">
        <v>15.399999999999991</v>
      </c>
      <c r="AQ14" s="49">
        <v>15.409999999999991</v>
      </c>
      <c r="AR14" s="49">
        <v>15.419999999999991</v>
      </c>
      <c r="AS14" s="49">
        <v>15.429999999999991</v>
      </c>
      <c r="AT14" s="49">
        <v>15.439999999999991</v>
      </c>
      <c r="AU14" s="49">
        <v>15.44999999999999</v>
      </c>
      <c r="AV14" s="49">
        <v>15.45999999999999</v>
      </c>
      <c r="AW14" s="49">
        <v>15.46999999999999</v>
      </c>
      <c r="AX14" s="49">
        <v>15.47999999999999</v>
      </c>
      <c r="AY14" s="49">
        <v>15.48999999999999</v>
      </c>
      <c r="AZ14" s="49">
        <v>15.499999999999989</v>
      </c>
      <c r="BA14" s="49">
        <v>15.509999999999989</v>
      </c>
      <c r="BB14" s="49">
        <v>15.519999999999989</v>
      </c>
      <c r="BC14" s="49">
        <v>15.529999999999989</v>
      </c>
      <c r="BD14" s="49">
        <v>15.539999999999988</v>
      </c>
      <c r="BE14" s="49">
        <v>15.549999999999988</v>
      </c>
      <c r="BF14" s="49">
        <v>15.559999999999988</v>
      </c>
      <c r="BG14" s="49">
        <v>15.569999999999988</v>
      </c>
      <c r="BH14" s="49">
        <v>15.579999999999988</v>
      </c>
      <c r="BI14" s="49">
        <v>15.589999999999987</v>
      </c>
      <c r="BJ14" s="49">
        <v>15.599999999999987</v>
      </c>
      <c r="BK14" s="49">
        <v>15.609999999999987</v>
      </c>
      <c r="BL14" s="49">
        <v>15.619999999999987</v>
      </c>
      <c r="BM14" s="49">
        <v>15.629999999999987</v>
      </c>
      <c r="BN14" s="49">
        <v>15.639999999999986</v>
      </c>
      <c r="BO14" s="49">
        <v>15.649999999999986</v>
      </c>
      <c r="BP14" s="49">
        <v>15.659999999999986</v>
      </c>
      <c r="BQ14" s="49">
        <v>15.669999999999986</v>
      </c>
      <c r="BR14" s="49">
        <v>15.679999999999986</v>
      </c>
      <c r="BS14" s="49">
        <v>15.689999999999985</v>
      </c>
      <c r="BT14" s="49">
        <v>15.699999999999985</v>
      </c>
      <c r="BU14" s="49">
        <v>15.709999999999985</v>
      </c>
      <c r="BV14" s="49">
        <v>15.719999999999985</v>
      </c>
      <c r="BW14" s="49">
        <v>15.729999999999984</v>
      </c>
      <c r="BX14" s="49">
        <v>15.739999999999984</v>
      </c>
      <c r="BY14" s="49">
        <v>15.749999999999984</v>
      </c>
      <c r="BZ14" s="49">
        <v>15.759999999999984</v>
      </c>
      <c r="CA14" s="49">
        <v>15.769999999999984</v>
      </c>
      <c r="CB14" s="49">
        <v>15.779999999999983</v>
      </c>
      <c r="CC14" s="49">
        <v>15.789999999999983</v>
      </c>
      <c r="CD14" s="55">
        <v>15.799999999999983</v>
      </c>
    </row>
    <row r="15" spans="1:83" x14ac:dyDescent="0.25">
      <c r="A15" s="11" t="s">
        <v>81</v>
      </c>
      <c r="B15" s="297">
        <v>16</v>
      </c>
      <c r="C15" s="63">
        <v>16.010000000000002</v>
      </c>
      <c r="D15" s="63">
        <v>16.020000000000003</v>
      </c>
      <c r="E15" s="63">
        <v>16.030000000000005</v>
      </c>
      <c r="F15" s="63">
        <v>16.040000000000006</v>
      </c>
      <c r="G15" s="63">
        <v>16.050000000000008</v>
      </c>
      <c r="H15" s="63">
        <v>16.060000000000009</v>
      </c>
      <c r="I15" s="63">
        <v>16.070000000000011</v>
      </c>
      <c r="J15" s="63">
        <v>16.080000000000013</v>
      </c>
      <c r="K15" s="63">
        <v>16.090000000000014</v>
      </c>
      <c r="L15" s="63">
        <v>16.100000000000016</v>
      </c>
      <c r="M15" s="63">
        <v>16.110000000000017</v>
      </c>
      <c r="N15" s="63">
        <v>16.120000000000019</v>
      </c>
      <c r="O15" s="63">
        <v>16.13000000000002</v>
      </c>
      <c r="P15" s="63">
        <v>16.140000000000022</v>
      </c>
      <c r="Q15" s="63">
        <v>16.150000000000023</v>
      </c>
      <c r="R15" s="63">
        <v>16.160000000000025</v>
      </c>
      <c r="S15" s="63">
        <v>16.170000000000027</v>
      </c>
      <c r="T15" s="63">
        <v>16.180000000000028</v>
      </c>
      <c r="U15" s="63">
        <v>16.19000000000003</v>
      </c>
      <c r="V15" s="63">
        <v>16.200000000000031</v>
      </c>
      <c r="W15" s="63">
        <v>16.210000000000033</v>
      </c>
      <c r="X15" s="63">
        <v>16.220000000000034</v>
      </c>
      <c r="Y15" s="63">
        <v>16.230000000000036</v>
      </c>
      <c r="Z15" s="63">
        <v>16.240000000000038</v>
      </c>
      <c r="AA15" s="63">
        <v>16.250000000000039</v>
      </c>
      <c r="AB15" s="63">
        <v>16.260000000000041</v>
      </c>
      <c r="AC15" s="63">
        <v>16.270000000000042</v>
      </c>
      <c r="AD15" s="63">
        <v>16.280000000000044</v>
      </c>
      <c r="AE15" s="63">
        <v>16.290000000000045</v>
      </c>
      <c r="AF15" s="63">
        <v>16.300000000000047</v>
      </c>
      <c r="AG15" s="63">
        <v>16.310000000000048</v>
      </c>
      <c r="AH15" s="63">
        <v>16.32000000000005</v>
      </c>
      <c r="AI15" s="63">
        <v>16.330000000000052</v>
      </c>
      <c r="AJ15" s="63">
        <v>16.340000000000053</v>
      </c>
      <c r="AK15" s="63">
        <v>16.350000000000055</v>
      </c>
      <c r="AL15" s="63">
        <v>16.360000000000056</v>
      </c>
      <c r="AM15" s="63">
        <v>16.370000000000058</v>
      </c>
      <c r="AN15" s="63">
        <v>16.380000000000059</v>
      </c>
      <c r="AO15" s="63">
        <v>16.390000000000061</v>
      </c>
      <c r="AP15" s="63">
        <v>16.400000000000063</v>
      </c>
      <c r="AQ15" s="63">
        <v>16.410000000000064</v>
      </c>
      <c r="AR15" s="63">
        <v>16.420000000000066</v>
      </c>
      <c r="AS15" s="63">
        <v>16.430000000000067</v>
      </c>
      <c r="AT15" s="63">
        <v>16.440000000000069</v>
      </c>
      <c r="AU15" s="63">
        <v>16.45000000000007</v>
      </c>
      <c r="AV15" s="63">
        <v>16.460000000000072</v>
      </c>
      <c r="AW15" s="63">
        <v>16.470000000000073</v>
      </c>
      <c r="AX15" s="63">
        <v>16.480000000000075</v>
      </c>
      <c r="AY15" s="63">
        <v>16.490000000000077</v>
      </c>
      <c r="AZ15" s="63">
        <v>16.500000000000078</v>
      </c>
      <c r="BA15" s="63">
        <v>16.51000000000008</v>
      </c>
      <c r="BB15" s="63">
        <v>16.520000000000081</v>
      </c>
      <c r="BC15" s="63">
        <v>16.530000000000083</v>
      </c>
      <c r="BD15" s="63">
        <v>16.540000000000084</v>
      </c>
      <c r="BE15" s="63">
        <v>16.550000000000086</v>
      </c>
      <c r="BF15" s="63">
        <v>16.560000000000088</v>
      </c>
      <c r="BG15" s="63">
        <v>16.570000000000089</v>
      </c>
      <c r="BH15" s="63">
        <v>16.580000000000091</v>
      </c>
      <c r="BI15" s="63">
        <v>16.590000000000092</v>
      </c>
      <c r="BJ15" s="63">
        <v>16.600000000000094</v>
      </c>
      <c r="BK15" s="63">
        <v>16.610000000000095</v>
      </c>
      <c r="BL15" s="63">
        <v>16.620000000000097</v>
      </c>
      <c r="BM15" s="63">
        <v>16.630000000000098</v>
      </c>
      <c r="BN15" s="63">
        <v>16.6400000000001</v>
      </c>
      <c r="BO15" s="63">
        <v>16.650000000000102</v>
      </c>
      <c r="BP15" s="63">
        <v>16.660000000000103</v>
      </c>
      <c r="BQ15" s="63">
        <v>16.670000000000105</v>
      </c>
      <c r="BR15" s="63">
        <v>16.680000000000106</v>
      </c>
      <c r="BS15" s="63">
        <v>16.690000000000108</v>
      </c>
      <c r="BT15" s="63">
        <v>16.700000000000109</v>
      </c>
      <c r="BU15" s="63">
        <v>16.710000000000111</v>
      </c>
      <c r="BV15" s="63">
        <v>16.720000000000113</v>
      </c>
      <c r="BW15" s="63">
        <v>16.730000000000114</v>
      </c>
      <c r="BX15" s="63">
        <v>16.740000000000116</v>
      </c>
      <c r="BY15" s="63">
        <v>16.750000000000117</v>
      </c>
      <c r="BZ15" s="63">
        <v>16.760000000000119</v>
      </c>
      <c r="CA15" s="63">
        <v>16.77000000000012</v>
      </c>
      <c r="CB15" s="63">
        <v>16.780000000000122</v>
      </c>
      <c r="CC15" s="63">
        <v>16.790000000000123</v>
      </c>
      <c r="CD15" s="60">
        <v>16.800000000000125</v>
      </c>
    </row>
    <row r="16" spans="1:83" s="20" customFormat="1" x14ac:dyDescent="0.25">
      <c r="A16" s="299"/>
      <c r="CD16" s="75"/>
      <c r="CE16"/>
    </row>
    <row r="17" spans="1:82" x14ac:dyDescent="0.25">
      <c r="A17" s="53" t="s">
        <v>603</v>
      </c>
      <c r="B17" s="300"/>
      <c r="C17" s="301"/>
      <c r="D17" s="301"/>
      <c r="E17" s="301"/>
      <c r="F17" s="301"/>
      <c r="G17" s="301"/>
      <c r="H17" s="301"/>
      <c r="I17" s="301"/>
      <c r="J17" s="301"/>
      <c r="K17" s="162"/>
      <c r="L17" s="20"/>
      <c r="M17" s="317" t="s">
        <v>604</v>
      </c>
      <c r="N17" s="317"/>
      <c r="O17" s="317"/>
      <c r="P17" s="317" t="s">
        <v>5</v>
      </c>
      <c r="Q17" s="317"/>
      <c r="R17" s="317"/>
      <c r="S17" s="302"/>
      <c r="T17" s="20"/>
      <c r="U17" s="20"/>
      <c r="V17" s="20"/>
      <c r="W17" s="412" t="s">
        <v>63</v>
      </c>
      <c r="X17" s="413"/>
      <c r="Y17" s="414"/>
      <c r="Z17" s="20"/>
      <c r="AA17" s="317" t="s">
        <v>22</v>
      </c>
      <c r="AB17" s="317"/>
      <c r="AC17" s="303" t="s">
        <v>5</v>
      </c>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5"/>
    </row>
    <row r="18" spans="1:82" x14ac:dyDescent="0.25">
      <c r="A18" s="3" t="s">
        <v>239</v>
      </c>
      <c r="B18" s="304" t="s">
        <v>234</v>
      </c>
      <c r="C18" s="304" t="s">
        <v>605</v>
      </c>
      <c r="D18" s="332" t="s">
        <v>142</v>
      </c>
      <c r="E18" s="332"/>
      <c r="F18" s="332"/>
      <c r="G18" s="332"/>
      <c r="H18" s="332"/>
      <c r="I18" s="332"/>
      <c r="J18" s="332"/>
      <c r="K18" s="332"/>
      <c r="L18" s="20"/>
      <c r="M18" s="325" t="s">
        <v>606</v>
      </c>
      <c r="N18" s="325"/>
      <c r="O18" s="325"/>
      <c r="P18" s="387">
        <v>2022</v>
      </c>
      <c r="Q18" s="387"/>
      <c r="R18" s="387"/>
      <c r="S18" s="302"/>
      <c r="T18" s="20"/>
      <c r="U18" s="20"/>
      <c r="V18" s="20"/>
      <c r="W18" s="116" t="s">
        <v>90</v>
      </c>
      <c r="X18" s="116" t="s">
        <v>631</v>
      </c>
      <c r="Y18" s="116" t="s">
        <v>607</v>
      </c>
      <c r="Z18" s="20"/>
      <c r="AA18" s="388" t="s">
        <v>608</v>
      </c>
      <c r="AB18" s="389"/>
      <c r="AC18" s="415">
        <f>0.01*IF($P$19="Women",INDEX($B$3:$CD$8,MATCH($P$20,$A$3:$A$8,0),MATCH($P$18,$B$2:$CD$2,0)),INDEX($B$10:$CD$15,MATCH($P$20,$A$10:$A$15,0),MATCH($P$18,$B$9:$CD$9,0)))</f>
        <v>6.5199999999999897E-2</v>
      </c>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5"/>
    </row>
    <row r="19" spans="1:82" x14ac:dyDescent="0.25">
      <c r="A19" s="61" t="s">
        <v>77</v>
      </c>
      <c r="B19" s="133">
        <v>27.35</v>
      </c>
      <c r="C19" s="131">
        <v>0.46</v>
      </c>
      <c r="D19" s="377" t="s">
        <v>609</v>
      </c>
      <c r="E19" s="346"/>
      <c r="F19" s="346"/>
      <c r="G19" s="346"/>
      <c r="H19" s="346"/>
      <c r="I19" s="346"/>
      <c r="J19" s="346"/>
      <c r="K19" s="347"/>
      <c r="L19" s="20"/>
      <c r="M19" s="325" t="s">
        <v>610</v>
      </c>
      <c r="N19" s="325"/>
      <c r="O19" s="325"/>
      <c r="P19" s="387" t="s">
        <v>239</v>
      </c>
      <c r="Q19" s="387"/>
      <c r="R19" s="387"/>
      <c r="S19" s="20"/>
      <c r="T19" s="20"/>
      <c r="U19" s="20"/>
      <c r="V19" s="20"/>
      <c r="W19" s="305">
        <v>15</v>
      </c>
      <c r="X19" s="407">
        <f t="shared" ref="X19:X82" si="0">_xlfn.BETA.DIST(($W19+0.5-15)/(80-15),$AC$21,$AC$22,FALSE)/_xlfn.BETA.DIST((27.5-15)/(80-15),$AC$21,$AC$22,FALSE)</f>
        <v>0.59486738712254894</v>
      </c>
      <c r="Y19" s="408">
        <f>$AC$18*X19/(1-$AC$18+$AC$18*X19)</f>
        <v>3.983765110615678E-2</v>
      </c>
      <c r="Z19" s="20"/>
      <c r="AA19" s="388" t="s">
        <v>234</v>
      </c>
      <c r="AB19" s="389"/>
      <c r="AC19" s="118">
        <f>(IF($P$19="Women",VLOOKUP($P$20,$A$19:$C$24,2,FALSE),VLOOKUP($P$20,$A$26:$C$31,2,FALSE))-15)/(80-15)</f>
        <v>0.13000000000000003</v>
      </c>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5"/>
    </row>
    <row r="20" spans="1:82" x14ac:dyDescent="0.25">
      <c r="A20" s="61" t="s">
        <v>314</v>
      </c>
      <c r="B20" s="226">
        <v>23.450000000000003</v>
      </c>
      <c r="C20" s="227">
        <v>2.17</v>
      </c>
      <c r="D20" s="378"/>
      <c r="E20" s="379"/>
      <c r="F20" s="379"/>
      <c r="G20" s="379"/>
      <c r="H20" s="379"/>
      <c r="I20" s="379"/>
      <c r="J20" s="379"/>
      <c r="K20" s="380"/>
      <c r="L20" s="20"/>
      <c r="M20" s="3" t="s">
        <v>611</v>
      </c>
      <c r="N20" s="3"/>
      <c r="O20" s="3"/>
      <c r="P20" s="390" t="s">
        <v>314</v>
      </c>
      <c r="Q20" s="390"/>
      <c r="R20" s="390"/>
      <c r="S20" s="20"/>
      <c r="T20" s="20"/>
      <c r="U20" s="20"/>
      <c r="V20" s="20"/>
      <c r="W20" s="64">
        <f>W19+1</f>
        <v>16</v>
      </c>
      <c r="X20" s="65">
        <f t="shared" si="0"/>
        <v>0.7874170177665859</v>
      </c>
      <c r="Y20" s="409">
        <f t="shared" ref="Y20:Y83" si="1">$AC$18*X20/(1-$AC$18+$AC$18*X20)</f>
        <v>5.2061178865532111E-2</v>
      </c>
      <c r="Z20" s="20"/>
      <c r="AA20" s="388" t="s">
        <v>605</v>
      </c>
      <c r="AB20" s="389"/>
      <c r="AC20" s="118">
        <f>IF($P$19="Women",VLOOKUP($P$20,$A$19:$C$24,3,FALSE),VLOOKUP($P$20,$A$26:$C$31,3,FALSE))</f>
        <v>2.17</v>
      </c>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5"/>
    </row>
    <row r="21" spans="1:82" x14ac:dyDescent="0.25">
      <c r="A21" s="61" t="s">
        <v>78</v>
      </c>
      <c r="B21" s="226">
        <v>22.8</v>
      </c>
      <c r="C21" s="227">
        <v>2.58</v>
      </c>
      <c r="D21" s="378"/>
      <c r="E21" s="379"/>
      <c r="F21" s="379"/>
      <c r="G21" s="379"/>
      <c r="H21" s="379"/>
      <c r="I21" s="379"/>
      <c r="J21" s="379"/>
      <c r="K21" s="380"/>
      <c r="L21" s="20"/>
      <c r="M21" s="20"/>
      <c r="N21" s="20"/>
      <c r="O21" s="20"/>
      <c r="P21" s="20"/>
      <c r="Q21" s="20"/>
      <c r="R21" s="20"/>
      <c r="S21" s="20"/>
      <c r="T21" s="20"/>
      <c r="U21" s="20"/>
      <c r="V21" s="20"/>
      <c r="W21" s="64">
        <f t="shared" ref="W21:W84" si="2">W20+1</f>
        <v>17</v>
      </c>
      <c r="X21" s="65">
        <f t="shared" si="0"/>
        <v>0.88261986458370234</v>
      </c>
      <c r="Y21" s="409">
        <f t="shared" si="1"/>
        <v>5.7990628166574174E-2</v>
      </c>
      <c r="Z21" s="20"/>
      <c r="AA21" s="388" t="s">
        <v>612</v>
      </c>
      <c r="AB21" s="388"/>
      <c r="AC21" s="306">
        <f>1+AC19*AC20</f>
        <v>1.2821</v>
      </c>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5"/>
    </row>
    <row r="22" spans="1:82" x14ac:dyDescent="0.25">
      <c r="A22" s="61" t="s">
        <v>308</v>
      </c>
      <c r="B22" s="226">
        <v>24.75</v>
      </c>
      <c r="C22" s="227">
        <v>2.5</v>
      </c>
      <c r="D22" s="378"/>
      <c r="E22" s="379"/>
      <c r="F22" s="379"/>
      <c r="G22" s="379"/>
      <c r="H22" s="379"/>
      <c r="I22" s="379"/>
      <c r="J22" s="379"/>
      <c r="K22" s="380"/>
      <c r="L22" s="20"/>
      <c r="M22" s="20"/>
      <c r="N22" s="20"/>
      <c r="O22" s="20"/>
      <c r="P22" s="20"/>
      <c r="Q22" s="20"/>
      <c r="R22" s="20"/>
      <c r="S22" s="20"/>
      <c r="T22" s="20"/>
      <c r="U22" s="20"/>
      <c r="V22" s="20"/>
      <c r="W22" s="64">
        <f t="shared" si="2"/>
        <v>18</v>
      </c>
      <c r="X22" s="65">
        <f t="shared" si="0"/>
        <v>0.94139494687347014</v>
      </c>
      <c r="Y22" s="409">
        <f t="shared" si="1"/>
        <v>6.1614382137983932E-2</v>
      </c>
      <c r="Z22" s="20"/>
      <c r="AA22" s="388" t="s">
        <v>613</v>
      </c>
      <c r="AB22" s="388"/>
      <c r="AC22" s="307">
        <f>1+(1-$AC$19)*$AC$20</f>
        <v>2.8879000000000001</v>
      </c>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5"/>
    </row>
    <row r="23" spans="1:82" x14ac:dyDescent="0.25">
      <c r="A23" s="61" t="s">
        <v>83</v>
      </c>
      <c r="B23" s="226">
        <v>25.4</v>
      </c>
      <c r="C23" s="227">
        <v>2.5099999999999998</v>
      </c>
      <c r="D23" s="378"/>
      <c r="E23" s="379"/>
      <c r="F23" s="379"/>
      <c r="G23" s="379"/>
      <c r="H23" s="379"/>
      <c r="I23" s="379"/>
      <c r="J23" s="379"/>
      <c r="K23" s="380"/>
      <c r="L23" s="20"/>
      <c r="M23" s="20"/>
      <c r="N23" s="20"/>
      <c r="O23" s="20"/>
      <c r="P23" s="20"/>
      <c r="Q23" s="20"/>
      <c r="R23" s="20"/>
      <c r="S23" s="20"/>
      <c r="T23" s="20"/>
      <c r="U23" s="20"/>
      <c r="V23" s="20"/>
      <c r="W23" s="64">
        <f t="shared" si="2"/>
        <v>19</v>
      </c>
      <c r="X23" s="65">
        <f t="shared" si="0"/>
        <v>0.97976102317373148</v>
      </c>
      <c r="Y23" s="409">
        <f t="shared" si="1"/>
        <v>6.3964825497812905E-2</v>
      </c>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5"/>
    </row>
    <row r="24" spans="1:82" x14ac:dyDescent="0.25">
      <c r="A24" s="61" t="s">
        <v>138</v>
      </c>
      <c r="B24" s="134">
        <v>26.05</v>
      </c>
      <c r="C24" s="132">
        <v>2.52</v>
      </c>
      <c r="D24" s="378"/>
      <c r="E24" s="379"/>
      <c r="F24" s="379"/>
      <c r="G24" s="379"/>
      <c r="H24" s="379"/>
      <c r="I24" s="379"/>
      <c r="J24" s="379"/>
      <c r="K24" s="380"/>
      <c r="L24" s="20"/>
      <c r="M24" s="20"/>
      <c r="N24" s="20"/>
      <c r="O24" s="20"/>
      <c r="P24" s="20"/>
      <c r="Q24" s="20"/>
      <c r="R24" s="20"/>
      <c r="S24" s="20"/>
      <c r="T24" s="20"/>
      <c r="U24" s="20"/>
      <c r="V24" s="20"/>
      <c r="W24" s="64">
        <f t="shared" si="2"/>
        <v>20</v>
      </c>
      <c r="X24" s="65">
        <f t="shared" si="0"/>
        <v>1.0047079314926262</v>
      </c>
      <c r="Y24" s="409">
        <f t="shared" si="1"/>
        <v>6.5486855475892156E-2</v>
      </c>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5"/>
    </row>
    <row r="25" spans="1:82" x14ac:dyDescent="0.25">
      <c r="A25" s="298" t="s">
        <v>238</v>
      </c>
      <c r="B25" s="304" t="s">
        <v>234</v>
      </c>
      <c r="C25" s="304" t="s">
        <v>605</v>
      </c>
      <c r="D25" s="381"/>
      <c r="E25" s="382"/>
      <c r="F25" s="382"/>
      <c r="G25" s="382"/>
      <c r="H25" s="382"/>
      <c r="I25" s="382"/>
      <c r="J25" s="382"/>
      <c r="K25" s="383"/>
      <c r="L25" s="20"/>
      <c r="M25" s="20"/>
      <c r="N25" s="20"/>
      <c r="O25" s="20"/>
      <c r="P25" s="20"/>
      <c r="Q25" s="20"/>
      <c r="R25" s="20"/>
      <c r="S25" s="20"/>
      <c r="T25" s="20"/>
      <c r="U25" s="20"/>
      <c r="V25" s="20"/>
      <c r="W25" s="64">
        <f t="shared" si="2"/>
        <v>21</v>
      </c>
      <c r="X25" s="65">
        <f t="shared" si="0"/>
        <v>1.020021565772488</v>
      </c>
      <c r="Y25" s="409">
        <f t="shared" si="1"/>
        <v>6.6418702709467786E-2</v>
      </c>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5"/>
    </row>
    <row r="26" spans="1:82" ht="15" customHeight="1" x14ac:dyDescent="0.25">
      <c r="A26" s="11" t="s">
        <v>77</v>
      </c>
      <c r="B26" s="308">
        <v>16.3</v>
      </c>
      <c r="C26" s="308">
        <v>6.52</v>
      </c>
      <c r="D26" s="381"/>
      <c r="E26" s="382"/>
      <c r="F26" s="382"/>
      <c r="G26" s="382"/>
      <c r="H26" s="382"/>
      <c r="I26" s="382"/>
      <c r="J26" s="382"/>
      <c r="K26" s="383"/>
      <c r="L26" s="20"/>
      <c r="M26" s="20"/>
      <c r="N26" s="20"/>
      <c r="O26" s="20"/>
      <c r="P26" s="20"/>
      <c r="Q26" s="20"/>
      <c r="R26" s="20"/>
      <c r="S26" s="20"/>
      <c r="T26" s="20"/>
      <c r="U26" s="20"/>
      <c r="V26" s="20"/>
      <c r="W26" s="64">
        <f t="shared" si="2"/>
        <v>22</v>
      </c>
      <c r="X26" s="65">
        <f t="shared" si="0"/>
        <v>1.0280272881875696</v>
      </c>
      <c r="Y26" s="409">
        <f t="shared" si="1"/>
        <v>6.690511816919395E-2</v>
      </c>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5"/>
    </row>
    <row r="27" spans="1:82" x14ac:dyDescent="0.25">
      <c r="A27" s="11" t="s">
        <v>314</v>
      </c>
      <c r="B27" s="308">
        <v>20.2</v>
      </c>
      <c r="C27" s="308">
        <v>2.72</v>
      </c>
      <c r="D27" s="381"/>
      <c r="E27" s="382"/>
      <c r="F27" s="382"/>
      <c r="G27" s="382"/>
      <c r="H27" s="382"/>
      <c r="I27" s="382"/>
      <c r="J27" s="382"/>
      <c r="K27" s="383"/>
      <c r="L27" s="20"/>
      <c r="M27" s="20"/>
      <c r="N27" s="20"/>
      <c r="O27" s="20"/>
      <c r="P27" s="20"/>
      <c r="Q27" s="20"/>
      <c r="R27" s="20"/>
      <c r="S27" s="20"/>
      <c r="T27" s="20"/>
      <c r="U27" s="20"/>
      <c r="V27" s="20"/>
      <c r="W27" s="64">
        <f t="shared" si="2"/>
        <v>23</v>
      </c>
      <c r="X27" s="65">
        <f t="shared" si="0"/>
        <v>1.0302776531164297</v>
      </c>
      <c r="Y27" s="409">
        <f t="shared" si="1"/>
        <v>6.7041755653357446E-2</v>
      </c>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5"/>
    </row>
    <row r="28" spans="1:82" x14ac:dyDescent="0.25">
      <c r="A28" s="11" t="s">
        <v>78</v>
      </c>
      <c r="B28" s="308">
        <v>20.2</v>
      </c>
      <c r="C28" s="308">
        <v>2.97</v>
      </c>
      <c r="D28" s="381"/>
      <c r="E28" s="382"/>
      <c r="F28" s="382"/>
      <c r="G28" s="382"/>
      <c r="H28" s="382"/>
      <c r="I28" s="382"/>
      <c r="J28" s="382"/>
      <c r="K28" s="383"/>
      <c r="L28" s="20"/>
      <c r="M28" s="20"/>
      <c r="N28" s="20"/>
      <c r="O28" s="20"/>
      <c r="P28" s="20"/>
      <c r="Q28" s="20"/>
      <c r="R28" s="20"/>
      <c r="S28" s="20"/>
      <c r="T28" s="20"/>
      <c r="U28" s="20"/>
      <c r="V28" s="20"/>
      <c r="W28" s="64">
        <f t="shared" si="2"/>
        <v>24</v>
      </c>
      <c r="X28" s="65">
        <f t="shared" si="0"/>
        <v>1.0278730712085344</v>
      </c>
      <c r="Y28" s="409">
        <f t="shared" si="1"/>
        <v>6.6895752969185332E-2</v>
      </c>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5"/>
    </row>
    <row r="29" spans="1:82" x14ac:dyDescent="0.25">
      <c r="A29" s="11" t="s">
        <v>308</v>
      </c>
      <c r="B29" s="308">
        <v>21.5</v>
      </c>
      <c r="C29" s="308">
        <v>3</v>
      </c>
      <c r="D29" s="381"/>
      <c r="E29" s="382"/>
      <c r="F29" s="382"/>
      <c r="G29" s="382"/>
      <c r="H29" s="382"/>
      <c r="I29" s="382"/>
      <c r="J29" s="382"/>
      <c r="K29" s="383"/>
      <c r="L29" s="20"/>
      <c r="M29" s="20"/>
      <c r="N29" s="20"/>
      <c r="O29" s="20"/>
      <c r="P29" s="20"/>
      <c r="Q29" s="20"/>
      <c r="R29" s="20"/>
      <c r="S29" s="20"/>
      <c r="T29" s="20"/>
      <c r="U29" s="20"/>
      <c r="V29" s="20"/>
      <c r="W29" s="64">
        <f t="shared" si="2"/>
        <v>25</v>
      </c>
      <c r="X29" s="65">
        <f t="shared" si="0"/>
        <v>1.0216294281719658</v>
      </c>
      <c r="Y29" s="409">
        <f t="shared" si="1"/>
        <v>6.6516434665342697E-2</v>
      </c>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5"/>
    </row>
    <row r="30" spans="1:82" x14ac:dyDescent="0.25">
      <c r="A30" s="11" t="s">
        <v>302</v>
      </c>
      <c r="B30" s="308">
        <v>22.15</v>
      </c>
      <c r="C30" s="308">
        <v>3.01</v>
      </c>
      <c r="D30" s="381"/>
      <c r="E30" s="382"/>
      <c r="F30" s="382"/>
      <c r="G30" s="382"/>
      <c r="H30" s="382"/>
      <c r="I30" s="382"/>
      <c r="J30" s="382"/>
      <c r="K30" s="383"/>
      <c r="L30" s="20"/>
      <c r="M30" s="20"/>
      <c r="N30" s="20"/>
      <c r="O30" s="20"/>
      <c r="P30" s="20"/>
      <c r="Q30" s="20"/>
      <c r="R30" s="20"/>
      <c r="S30" s="20"/>
      <c r="T30" s="20"/>
      <c r="U30" s="20"/>
      <c r="V30" s="20"/>
      <c r="W30" s="64">
        <f t="shared" si="2"/>
        <v>26</v>
      </c>
      <c r="X30" s="65">
        <f t="shared" si="0"/>
        <v>1.0121733590833277</v>
      </c>
      <c r="Y30" s="409">
        <f t="shared" si="1"/>
        <v>6.5941365152080905E-2</v>
      </c>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5"/>
    </row>
    <row r="31" spans="1:82" x14ac:dyDescent="0.25">
      <c r="A31" s="11" t="s">
        <v>81</v>
      </c>
      <c r="B31" s="309">
        <v>22.8</v>
      </c>
      <c r="C31" s="309">
        <v>3.02</v>
      </c>
      <c r="D31" s="384"/>
      <c r="E31" s="385"/>
      <c r="F31" s="385"/>
      <c r="G31" s="385"/>
      <c r="H31" s="385"/>
      <c r="I31" s="385"/>
      <c r="J31" s="385"/>
      <c r="K31" s="386"/>
      <c r="L31" s="20"/>
      <c r="M31" s="20"/>
      <c r="N31" s="20"/>
      <c r="O31" s="20"/>
      <c r="P31" s="20"/>
      <c r="Q31" s="20"/>
      <c r="R31" s="20"/>
      <c r="S31" s="20"/>
      <c r="T31" s="20"/>
      <c r="U31" s="20"/>
      <c r="V31" s="20"/>
      <c r="W31" s="64">
        <f t="shared" si="2"/>
        <v>27</v>
      </c>
      <c r="X31" s="65">
        <f t="shared" si="0"/>
        <v>1</v>
      </c>
      <c r="Y31" s="409">
        <f t="shared" si="1"/>
        <v>6.5199999999999897E-2</v>
      </c>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5"/>
    </row>
    <row r="32" spans="1:82" x14ac:dyDescent="0.25">
      <c r="A32" s="74"/>
      <c r="B32" s="20"/>
      <c r="C32" s="20"/>
      <c r="D32" s="20"/>
      <c r="E32" s="20"/>
      <c r="F32" s="20"/>
      <c r="G32" s="20"/>
      <c r="H32" s="20"/>
      <c r="I32" s="20"/>
      <c r="J32" s="20"/>
      <c r="K32" s="20"/>
      <c r="L32" s="20"/>
      <c r="M32" s="20"/>
      <c r="N32" s="20"/>
      <c r="O32" s="20"/>
      <c r="P32" s="20"/>
      <c r="Q32" s="20"/>
      <c r="R32" s="20"/>
      <c r="S32" s="20"/>
      <c r="T32" s="20"/>
      <c r="U32" s="20"/>
      <c r="V32" s="20"/>
      <c r="W32" s="64">
        <f t="shared" si="2"/>
        <v>28</v>
      </c>
      <c r="X32" s="65">
        <f t="shared" si="0"/>
        <v>0.9855098293375254</v>
      </c>
      <c r="Y32" s="409">
        <f t="shared" si="1"/>
        <v>6.4316004004614527E-2</v>
      </c>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5"/>
    </row>
    <row r="33" spans="1:82" x14ac:dyDescent="0.25">
      <c r="A33" s="74"/>
      <c r="B33" s="20"/>
      <c r="C33" s="20"/>
      <c r="D33" s="20"/>
      <c r="E33" s="20"/>
      <c r="F33" s="20"/>
      <c r="G33" s="20"/>
      <c r="H33" s="20"/>
      <c r="I33" s="20"/>
      <c r="J33" s="20"/>
      <c r="K33" s="20"/>
      <c r="L33" s="20"/>
      <c r="M33" s="20"/>
      <c r="N33" s="20"/>
      <c r="O33" s="20"/>
      <c r="P33" s="20"/>
      <c r="Q33" s="20"/>
      <c r="R33" s="20"/>
      <c r="S33" s="20"/>
      <c r="T33" s="20"/>
      <c r="U33" s="20"/>
      <c r="V33" s="20"/>
      <c r="W33" s="64">
        <f t="shared" si="2"/>
        <v>29</v>
      </c>
      <c r="X33" s="65">
        <f t="shared" si="0"/>
        <v>0.96903316867938549</v>
      </c>
      <c r="Y33" s="409">
        <f t="shared" si="1"/>
        <v>6.3308785403507303E-2</v>
      </c>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5"/>
    </row>
    <row r="34" spans="1:82" x14ac:dyDescent="0.25">
      <c r="A34" s="74"/>
      <c r="B34" s="310"/>
      <c r="C34" s="20"/>
      <c r="D34" s="20"/>
      <c r="E34" s="20"/>
      <c r="F34" s="20"/>
      <c r="G34" s="20"/>
      <c r="H34" s="20"/>
      <c r="I34" s="20"/>
      <c r="J34" s="20"/>
      <c r="K34" s="20"/>
      <c r="L34" s="20"/>
      <c r="M34" s="20"/>
      <c r="N34" s="20"/>
      <c r="O34" s="20"/>
      <c r="P34" s="20"/>
      <c r="Q34" s="20"/>
      <c r="R34" s="20"/>
      <c r="S34" s="20"/>
      <c r="T34" s="20"/>
      <c r="U34" s="20"/>
      <c r="V34" s="20"/>
      <c r="W34" s="64">
        <f t="shared" si="2"/>
        <v>30</v>
      </c>
      <c r="X34" s="65">
        <f t="shared" si="0"/>
        <v>0.95084705025916028</v>
      </c>
      <c r="Y34" s="409">
        <f t="shared" si="1"/>
        <v>6.2194547039898532E-2</v>
      </c>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5"/>
    </row>
    <row r="35" spans="1:82" x14ac:dyDescent="0.25">
      <c r="A35" s="74"/>
      <c r="B35" s="310"/>
      <c r="C35" s="20"/>
      <c r="D35" s="20"/>
      <c r="E35" s="20"/>
      <c r="F35" s="20"/>
      <c r="G35" s="20"/>
      <c r="H35" s="20"/>
      <c r="I35" s="20"/>
      <c r="J35" s="20"/>
      <c r="K35" s="20"/>
      <c r="L35" s="20"/>
      <c r="M35" s="20"/>
      <c r="N35" s="20"/>
      <c r="O35" s="20"/>
      <c r="P35" s="20"/>
      <c r="Q35" s="20"/>
      <c r="R35" s="20"/>
      <c r="S35" s="20"/>
      <c r="T35" s="20"/>
      <c r="U35" s="20"/>
      <c r="V35" s="20"/>
      <c r="W35" s="64">
        <f t="shared" si="2"/>
        <v>31</v>
      </c>
      <c r="X35" s="65">
        <f t="shared" si="0"/>
        <v>0.9311871738824592</v>
      </c>
      <c r="Y35" s="409">
        <f t="shared" si="1"/>
        <v>6.0987027908634285E-2</v>
      </c>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5"/>
    </row>
    <row r="36" spans="1:82" x14ac:dyDescent="0.25">
      <c r="A36" s="74"/>
      <c r="B36" s="310"/>
      <c r="C36" s="20"/>
      <c r="D36" s="20"/>
      <c r="E36" s="20"/>
      <c r="F36" s="20"/>
      <c r="G36" s="20"/>
      <c r="H36" s="20"/>
      <c r="I36" s="20"/>
      <c r="J36" s="20"/>
      <c r="K36" s="20"/>
      <c r="L36" s="20"/>
      <c r="M36" s="20"/>
      <c r="N36" s="20"/>
      <c r="O36" s="20"/>
      <c r="P36" s="20"/>
      <c r="Q36" s="20"/>
      <c r="R36" s="20"/>
      <c r="S36" s="20"/>
      <c r="T36" s="20"/>
      <c r="U36" s="20"/>
      <c r="V36" s="20"/>
      <c r="W36" s="64">
        <f t="shared" si="2"/>
        <v>32</v>
      </c>
      <c r="X36" s="65">
        <f t="shared" si="0"/>
        <v>0.91025659794164648</v>
      </c>
      <c r="Y36" s="409">
        <f t="shared" si="1"/>
        <v>5.9698039522419991E-2</v>
      </c>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5"/>
    </row>
    <row r="37" spans="1:82" x14ac:dyDescent="0.25">
      <c r="A37" s="74"/>
      <c r="B37" s="310"/>
      <c r="C37" s="20"/>
      <c r="D37" s="20"/>
      <c r="E37" s="20"/>
      <c r="F37" s="20"/>
      <c r="G37" s="20"/>
      <c r="H37" s="20"/>
      <c r="I37" s="20"/>
      <c r="J37" s="20"/>
      <c r="K37" s="20"/>
      <c r="L37" s="20"/>
      <c r="M37" s="185" t="str">
        <f>P19&amp;", "&amp;P20&amp;", "&amp;P18</f>
        <v>Women, Married or cohabiting, 2022</v>
      </c>
      <c r="N37" s="20"/>
      <c r="O37" s="20"/>
      <c r="P37" s="20"/>
      <c r="Q37" s="20"/>
      <c r="R37" s="20"/>
      <c r="S37" s="20"/>
      <c r="T37" s="20"/>
      <c r="U37" s="20"/>
      <c r="V37" s="20"/>
      <c r="W37" s="64">
        <f t="shared" si="2"/>
        <v>33</v>
      </c>
      <c r="X37" s="65">
        <f t="shared" si="0"/>
        <v>0.88823219529980668</v>
      </c>
      <c r="Y37" s="409">
        <f t="shared" si="1"/>
        <v>5.83378623549188E-2</v>
      </c>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5"/>
    </row>
    <row r="38" spans="1:82" x14ac:dyDescent="0.25">
      <c r="A38" s="74"/>
      <c r="B38" s="310"/>
      <c r="C38" s="20"/>
      <c r="D38" s="20"/>
      <c r="E38" s="20"/>
      <c r="F38" s="20"/>
      <c r="G38" s="20"/>
      <c r="H38" s="20"/>
      <c r="I38" s="20"/>
      <c r="J38" s="20"/>
      <c r="K38" s="20"/>
      <c r="L38" s="20"/>
      <c r="M38" s="20"/>
      <c r="N38" s="20"/>
      <c r="O38" s="20"/>
      <c r="P38" s="20"/>
      <c r="Q38" s="20"/>
      <c r="R38" s="20"/>
      <c r="S38" s="20"/>
      <c r="T38" s="20"/>
      <c r="U38" s="20"/>
      <c r="V38" s="20"/>
      <c r="W38" s="64">
        <f t="shared" si="2"/>
        <v>34</v>
      </c>
      <c r="X38" s="65">
        <f t="shared" si="0"/>
        <v>0.86526954097068232</v>
      </c>
      <c r="Y38" s="409">
        <f t="shared" si="1"/>
        <v>5.691554445575224E-2</v>
      </c>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5"/>
    </row>
    <row r="39" spans="1:82" x14ac:dyDescent="0.25">
      <c r="A39" s="74"/>
      <c r="B39" s="310"/>
      <c r="C39" s="20"/>
      <c r="D39" s="20"/>
      <c r="E39" s="20"/>
      <c r="F39" s="20"/>
      <c r="G39" s="20"/>
      <c r="H39" s="20"/>
      <c r="I39" s="20"/>
      <c r="J39" s="20"/>
      <c r="K39" s="20"/>
      <c r="L39" s="20"/>
      <c r="M39" s="20"/>
      <c r="N39" s="20"/>
      <c r="O39" s="20"/>
      <c r="P39" s="20"/>
      <c r="Q39" s="20"/>
      <c r="R39" s="20"/>
      <c r="S39" s="20"/>
      <c r="T39" s="20"/>
      <c r="U39" s="20"/>
      <c r="V39" s="20"/>
      <c r="W39" s="64">
        <f t="shared" si="2"/>
        <v>35</v>
      </c>
      <c r="X39" s="65">
        <f t="shared" si="0"/>
        <v>0.84150667524892286</v>
      </c>
      <c r="Y39" s="409">
        <f t="shared" si="1"/>
        <v>5.5439130156529695E-2</v>
      </c>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5"/>
    </row>
    <row r="40" spans="1:82" x14ac:dyDescent="0.25">
      <c r="A40" s="74"/>
      <c r="B40" s="20"/>
      <c r="C40" s="20"/>
      <c r="D40" s="20"/>
      <c r="E40" s="20"/>
      <c r="F40" s="20"/>
      <c r="G40" s="20"/>
      <c r="H40" s="20"/>
      <c r="I40" s="20"/>
      <c r="J40" s="20"/>
      <c r="K40" s="20"/>
      <c r="L40" s="20"/>
      <c r="M40" s="20"/>
      <c r="N40" s="20"/>
      <c r="O40" s="20"/>
      <c r="P40" s="20"/>
      <c r="Q40" s="20"/>
      <c r="R40" s="20"/>
      <c r="S40" s="20"/>
      <c r="T40" s="20"/>
      <c r="U40" s="20"/>
      <c r="V40" s="20"/>
      <c r="W40" s="64">
        <f t="shared" si="2"/>
        <v>36</v>
      </c>
      <c r="X40" s="65">
        <f t="shared" si="0"/>
        <v>0.81706704471648173</v>
      </c>
      <c r="Y40" s="409">
        <f t="shared" si="1"/>
        <v>5.3915837843185835E-2</v>
      </c>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5"/>
    </row>
    <row r="41" spans="1:82" x14ac:dyDescent="0.25">
      <c r="A41" s="74"/>
      <c r="B41" s="310"/>
      <c r="C41" s="20"/>
      <c r="D41" s="20"/>
      <c r="E41" s="20"/>
      <c r="F41" s="20"/>
      <c r="G41" s="20"/>
      <c r="H41" s="20"/>
      <c r="I41" s="20"/>
      <c r="J41" s="20"/>
      <c r="K41" s="20"/>
      <c r="L41" s="20"/>
      <c r="M41" s="20"/>
      <c r="N41" s="20"/>
      <c r="O41" s="20"/>
      <c r="P41" s="20"/>
      <c r="Q41" s="20"/>
      <c r="R41" s="20"/>
      <c r="S41" s="20"/>
      <c r="T41" s="20"/>
      <c r="U41" s="20"/>
      <c r="V41" s="20"/>
      <c r="W41" s="64">
        <f t="shared" si="2"/>
        <v>37</v>
      </c>
      <c r="X41" s="65">
        <f t="shared" si="0"/>
        <v>0.79206183179609757</v>
      </c>
      <c r="Y41" s="409">
        <f t="shared" si="1"/>
        <v>5.2352199973879118E-2</v>
      </c>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5"/>
    </row>
    <row r="42" spans="1:82" x14ac:dyDescent="0.25">
      <c r="A42" s="74"/>
      <c r="B42" s="310"/>
      <c r="C42" s="20"/>
      <c r="D42" s="20"/>
      <c r="E42" s="20"/>
      <c r="F42" s="20"/>
      <c r="G42" s="20"/>
      <c r="H42" s="20"/>
      <c r="I42" s="20"/>
      <c r="J42" s="20"/>
      <c r="K42" s="20"/>
      <c r="L42" s="20"/>
      <c r="M42" s="20"/>
      <c r="N42" s="20"/>
      <c r="O42" s="20"/>
      <c r="P42" s="20"/>
      <c r="Q42" s="20"/>
      <c r="R42" s="20"/>
      <c r="S42" s="20"/>
      <c r="T42" s="20"/>
      <c r="U42" s="20"/>
      <c r="V42" s="20"/>
      <c r="W42" s="64">
        <f t="shared" si="2"/>
        <v>38</v>
      </c>
      <c r="X42" s="65">
        <f t="shared" si="0"/>
        <v>0.76659182247578173</v>
      </c>
      <c r="Y42" s="409">
        <f t="shared" si="1"/>
        <v>5.0754174675126794E-2</v>
      </c>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5"/>
    </row>
    <row r="43" spans="1:82" x14ac:dyDescent="0.25">
      <c r="A43" s="74"/>
      <c r="B43" s="310"/>
      <c r="C43" s="20"/>
      <c r="D43" s="20"/>
      <c r="E43" s="20"/>
      <c r="F43" s="20"/>
      <c r="G43" s="20"/>
      <c r="H43" s="20"/>
      <c r="I43" s="20"/>
      <c r="J43" s="20"/>
      <c r="K43" s="20"/>
      <c r="L43" s="20"/>
      <c r="M43" s="20"/>
      <c r="N43" s="20"/>
      <c r="O43" s="20"/>
      <c r="P43" s="20"/>
      <c r="Q43" s="20"/>
      <c r="R43" s="20"/>
      <c r="S43" s="20"/>
      <c r="T43" s="20"/>
      <c r="U43" s="20"/>
      <c r="V43" s="20"/>
      <c r="W43" s="64">
        <f t="shared" si="2"/>
        <v>39</v>
      </c>
      <c r="X43" s="65">
        <f t="shared" si="0"/>
        <v>0.74074892033829842</v>
      </c>
      <c r="Y43" s="409">
        <f t="shared" si="1"/>
        <v>4.9127235641081568E-2</v>
      </c>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5"/>
    </row>
    <row r="44" spans="1:82" x14ac:dyDescent="0.25">
      <c r="A44" s="74"/>
      <c r="B44" s="310"/>
      <c r="C44" s="20"/>
      <c r="D44" s="20"/>
      <c r="E44" s="20"/>
      <c r="F44" s="20"/>
      <c r="G44" s="20"/>
      <c r="H44" s="20"/>
      <c r="I44" s="20"/>
      <c r="J44" s="20"/>
      <c r="K44" s="20"/>
      <c r="L44" s="20"/>
      <c r="M44" s="20"/>
      <c r="N44" s="20"/>
      <c r="O44" s="20"/>
      <c r="P44" s="20"/>
      <c r="Q44" s="20"/>
      <c r="R44" s="20"/>
      <c r="S44" s="20"/>
      <c r="T44" s="20"/>
      <c r="U44" s="20"/>
      <c r="V44" s="20"/>
      <c r="W44" s="64">
        <f t="shared" si="2"/>
        <v>40</v>
      </c>
      <c r="X44" s="65">
        <f t="shared" si="0"/>
        <v>0.71461738628596838</v>
      </c>
      <c r="Y44" s="409">
        <f t="shared" si="1"/>
        <v>4.7476445258708408E-2</v>
      </c>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5"/>
    </row>
    <row r="45" spans="1:82" x14ac:dyDescent="0.25">
      <c r="A45" s="74"/>
      <c r="B45" s="310"/>
      <c r="C45" s="20"/>
      <c r="D45" s="20"/>
      <c r="E45" s="20"/>
      <c r="F45" s="20"/>
      <c r="G45" s="20"/>
      <c r="H45" s="20"/>
      <c r="I45" s="20"/>
      <c r="J45" s="20"/>
      <c r="K45" s="20"/>
      <c r="L45" s="20"/>
      <c r="M45" s="20"/>
      <c r="N45" s="20"/>
      <c r="O45" s="20"/>
      <c r="P45" s="20"/>
      <c r="Q45" s="20"/>
      <c r="R45" s="20"/>
      <c r="S45" s="20"/>
      <c r="T45" s="20"/>
      <c r="U45" s="20"/>
      <c r="V45" s="20"/>
      <c r="W45" s="64">
        <f t="shared" si="2"/>
        <v>41</v>
      </c>
      <c r="X45" s="65">
        <f t="shared" si="0"/>
        <v>0.68827486308963493</v>
      </c>
      <c r="Y45" s="409">
        <f t="shared" si="1"/>
        <v>4.5806514614423956E-2</v>
      </c>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5"/>
    </row>
    <row r="46" spans="1:82" x14ac:dyDescent="0.25">
      <c r="A46" s="74"/>
      <c r="B46" s="310"/>
      <c r="C46" s="20"/>
      <c r="D46" s="20"/>
      <c r="E46" s="20"/>
      <c r="F46" s="20"/>
      <c r="G46" s="20"/>
      <c r="H46" s="20"/>
      <c r="I46" s="20"/>
      <c r="J46" s="20"/>
      <c r="K46" s="20"/>
      <c r="L46" s="20"/>
      <c r="M46" s="20"/>
      <c r="N46" s="20"/>
      <c r="O46" s="20"/>
      <c r="P46" s="20"/>
      <c r="Q46" s="20"/>
      <c r="R46" s="20"/>
      <c r="S46" s="20"/>
      <c r="T46" s="20"/>
      <c r="U46" s="20"/>
      <c r="V46" s="20"/>
      <c r="W46" s="64">
        <f t="shared" si="2"/>
        <v>42</v>
      </c>
      <c r="X46" s="65">
        <f t="shared" si="0"/>
        <v>0.66179322938132978</v>
      </c>
      <c r="Y46" s="409">
        <f t="shared" si="1"/>
        <v>4.4121853132563893E-2</v>
      </c>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5"/>
    </row>
    <row r="47" spans="1:82" x14ac:dyDescent="0.25">
      <c r="A47" s="74"/>
      <c r="B47" s="310"/>
      <c r="C47" s="20"/>
      <c r="D47" s="20"/>
      <c r="E47" s="20"/>
      <c r="F47" s="20"/>
      <c r="G47" s="20"/>
      <c r="H47" s="20"/>
      <c r="I47" s="20"/>
      <c r="J47" s="20"/>
      <c r="K47" s="20"/>
      <c r="L47" s="20"/>
      <c r="M47" s="20"/>
      <c r="N47" s="20"/>
      <c r="O47" s="20"/>
      <c r="P47" s="20"/>
      <c r="Q47" s="20"/>
      <c r="R47" s="20"/>
      <c r="S47" s="20"/>
      <c r="T47" s="20"/>
      <c r="U47" s="20"/>
      <c r="V47" s="20"/>
      <c r="W47" s="64">
        <f t="shared" si="2"/>
        <v>43</v>
      </c>
      <c r="X47" s="65">
        <f t="shared" si="0"/>
        <v>0.63523931716955695</v>
      </c>
      <c r="Y47" s="409">
        <f t="shared" si="1"/>
        <v>4.2426609940072343E-2</v>
      </c>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5"/>
    </row>
    <row r="48" spans="1:82" x14ac:dyDescent="0.25">
      <c r="A48" s="74"/>
      <c r="B48" s="20"/>
      <c r="C48" s="20"/>
      <c r="D48" s="20"/>
      <c r="E48" s="20"/>
      <c r="F48" s="20"/>
      <c r="G48" s="20"/>
      <c r="H48" s="20"/>
      <c r="I48" s="20"/>
      <c r="J48" s="20"/>
      <c r="K48" s="20"/>
      <c r="L48" s="20"/>
      <c r="M48" s="20"/>
      <c r="N48" s="20"/>
      <c r="O48" s="20"/>
      <c r="P48" s="20"/>
      <c r="Q48" s="20"/>
      <c r="R48" s="20"/>
      <c r="S48" s="20"/>
      <c r="T48" s="20"/>
      <c r="U48" s="20"/>
      <c r="V48" s="20"/>
      <c r="W48" s="64">
        <f t="shared" si="2"/>
        <v>44</v>
      </c>
      <c r="X48" s="65">
        <f t="shared" si="0"/>
        <v>0.60867551919713681</v>
      </c>
      <c r="Y48" s="409">
        <f t="shared" si="1"/>
        <v>4.0724708570149676E-2</v>
      </c>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5"/>
    </row>
    <row r="49" spans="1:82" x14ac:dyDescent="0.25">
      <c r="A49" s="74"/>
      <c r="B49" s="20"/>
      <c r="C49" s="20"/>
      <c r="D49" s="20"/>
      <c r="E49" s="20"/>
      <c r="F49" s="20"/>
      <c r="G49" s="20"/>
      <c r="H49" s="20"/>
      <c r="I49" s="20"/>
      <c r="J49" s="20"/>
      <c r="K49" s="20"/>
      <c r="L49" s="20"/>
      <c r="M49" s="20"/>
      <c r="N49" s="20"/>
      <c r="O49" s="20"/>
      <c r="P49" s="20"/>
      <c r="Q49" s="20"/>
      <c r="R49" s="20"/>
      <c r="S49" s="20"/>
      <c r="T49" s="20"/>
      <c r="U49" s="20"/>
      <c r="V49" s="20"/>
      <c r="W49" s="64">
        <f t="shared" si="2"/>
        <v>45</v>
      </c>
      <c r="X49" s="65">
        <f t="shared" si="0"/>
        <v>0.58216030668083663</v>
      </c>
      <c r="Y49" s="409">
        <f t="shared" si="1"/>
        <v>3.9019876259645758E-2</v>
      </c>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5"/>
    </row>
    <row r="50" spans="1:82" x14ac:dyDescent="0.25">
      <c r="A50" s="74"/>
      <c r="B50" s="20"/>
      <c r="C50" s="20"/>
      <c r="D50" s="20"/>
      <c r="E50" s="20"/>
      <c r="F50" s="20"/>
      <c r="G50" s="20"/>
      <c r="H50" s="20"/>
      <c r="I50" s="20"/>
      <c r="J50" s="20"/>
      <c r="K50" s="20"/>
      <c r="L50" s="20"/>
      <c r="M50" s="20"/>
      <c r="N50" s="20"/>
      <c r="O50" s="20"/>
      <c r="P50" s="20"/>
      <c r="Q50" s="20"/>
      <c r="R50" s="20"/>
      <c r="S50" s="20"/>
      <c r="T50" s="20"/>
      <c r="U50" s="20"/>
      <c r="V50" s="20"/>
      <c r="W50" s="64">
        <f t="shared" si="2"/>
        <v>46</v>
      </c>
      <c r="X50" s="65">
        <f t="shared" si="0"/>
        <v>0.55574867361716584</v>
      </c>
      <c r="Y50" s="409">
        <f t="shared" si="1"/>
        <v>3.7315668826016647E-2</v>
      </c>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5"/>
    </row>
    <row r="51" spans="1:82" x14ac:dyDescent="0.25">
      <c r="A51" s="74"/>
      <c r="B51" s="20"/>
      <c r="C51" s="20"/>
      <c r="D51" s="20"/>
      <c r="E51" s="20"/>
      <c r="F51" s="20"/>
      <c r="G51" s="20"/>
      <c r="H51" s="20"/>
      <c r="I51" s="20"/>
      <c r="J51" s="20"/>
      <c r="K51" s="20"/>
      <c r="L51" s="20"/>
      <c r="M51" s="20"/>
      <c r="N51" s="20"/>
      <c r="O51" s="20"/>
      <c r="P51" s="20"/>
      <c r="Q51" s="20"/>
      <c r="R51" s="20"/>
      <c r="S51" s="20"/>
      <c r="T51" s="20"/>
      <c r="U51" s="20"/>
      <c r="V51" s="20"/>
      <c r="W51" s="64">
        <f t="shared" si="2"/>
        <v>47</v>
      </c>
      <c r="X51" s="65">
        <f t="shared" si="0"/>
        <v>0.52949252052459339</v>
      </c>
      <c r="Y51" s="409">
        <f t="shared" si="1"/>
        <v>3.5615491905506662E-2</v>
      </c>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5"/>
    </row>
    <row r="52" spans="1:82" x14ac:dyDescent="0.25">
      <c r="A52" s="74"/>
      <c r="B52" s="20"/>
      <c r="C52" s="20"/>
      <c r="D52" s="20"/>
      <c r="E52" s="20"/>
      <c r="F52" s="20"/>
      <c r="G52" s="20"/>
      <c r="H52" s="20"/>
      <c r="I52" s="20"/>
      <c r="J52" s="20"/>
      <c r="K52" s="20"/>
      <c r="L52" s="20"/>
      <c r="M52" s="20"/>
      <c r="N52" s="20"/>
      <c r="O52" s="20"/>
      <c r="P52" s="20"/>
      <c r="Q52" s="20"/>
      <c r="R52" s="20"/>
      <c r="S52" s="20"/>
      <c r="T52" s="20"/>
      <c r="U52" s="20"/>
      <c r="V52" s="20"/>
      <c r="W52" s="64">
        <f t="shared" si="2"/>
        <v>48</v>
      </c>
      <c r="X52" s="65">
        <f t="shared" si="0"/>
        <v>0.50344098794685144</v>
      </c>
      <c r="Y52" s="409">
        <f t="shared" si="1"/>
        <v>3.3922619177825457E-2</v>
      </c>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5"/>
    </row>
    <row r="53" spans="1:82" x14ac:dyDescent="0.25">
      <c r="A53" s="74"/>
      <c r="B53" s="20"/>
      <c r="C53" s="20"/>
      <c r="D53" s="20"/>
      <c r="E53" s="20"/>
      <c r="F53" s="20"/>
      <c r="G53" s="20"/>
      <c r="H53" s="20"/>
      <c r="I53" s="20"/>
      <c r="J53" s="20"/>
      <c r="K53" s="20"/>
      <c r="L53" s="20"/>
      <c r="M53" s="20"/>
      <c r="N53" s="20"/>
      <c r="O53" s="20"/>
      <c r="P53" s="20"/>
      <c r="Q53" s="20"/>
      <c r="R53" s="20"/>
      <c r="S53" s="20"/>
      <c r="T53" s="20"/>
      <c r="U53" s="20"/>
      <c r="V53" s="20"/>
      <c r="W53" s="64">
        <f t="shared" si="2"/>
        <v>49</v>
      </c>
      <c r="X53" s="65">
        <f t="shared" si="0"/>
        <v>0.47764074807028845</v>
      </c>
      <c r="Y53" s="409">
        <f t="shared" si="1"/>
        <v>3.2240208081796132E-2</v>
      </c>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5"/>
    </row>
    <row r="54" spans="1:82" x14ac:dyDescent="0.25">
      <c r="A54" s="74"/>
      <c r="B54" s="20"/>
      <c r="C54" s="20"/>
      <c r="D54" s="20"/>
      <c r="E54" s="20"/>
      <c r="F54" s="20"/>
      <c r="G54" s="20"/>
      <c r="H54" s="20"/>
      <c r="I54" s="20"/>
      <c r="J54" s="20"/>
      <c r="K54" s="20"/>
      <c r="L54" s="20"/>
      <c r="M54" s="20"/>
      <c r="N54" s="20"/>
      <c r="O54" s="20"/>
      <c r="P54" s="20"/>
      <c r="Q54" s="20"/>
      <c r="R54" s="20"/>
      <c r="S54" s="20"/>
      <c r="T54" s="20"/>
      <c r="U54" s="20"/>
      <c r="V54" s="20"/>
      <c r="W54" s="64">
        <f t="shared" si="2"/>
        <v>50</v>
      </c>
      <c r="X54" s="65">
        <f t="shared" si="0"/>
        <v>0.45213626126967055</v>
      </c>
      <c r="Y54" s="409">
        <f t="shared" si="1"/>
        <v>3.0571313432473223E-2</v>
      </c>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5"/>
    </row>
    <row r="55" spans="1:82" x14ac:dyDescent="0.25">
      <c r="A55" s="74"/>
      <c r="B55" s="20"/>
      <c r="C55" s="20"/>
      <c r="D55" s="20"/>
      <c r="E55" s="20"/>
      <c r="F55" s="20"/>
      <c r="G55" s="20"/>
      <c r="H55" s="20"/>
      <c r="I55" s="20"/>
      <c r="J55" s="20"/>
      <c r="K55" s="20"/>
      <c r="L55" s="20"/>
      <c r="M55" s="20"/>
      <c r="N55" s="20"/>
      <c r="O55" s="20"/>
      <c r="P55" s="20"/>
      <c r="Q55" s="20"/>
      <c r="R55" s="20"/>
      <c r="S55" s="20"/>
      <c r="T55" s="20"/>
      <c r="U55" s="20"/>
      <c r="V55" s="20"/>
      <c r="W55" s="64">
        <f t="shared" si="2"/>
        <v>51</v>
      </c>
      <c r="X55" s="65">
        <f t="shared" si="0"/>
        <v>0.42697000318862716</v>
      </c>
      <c r="Y55" s="409">
        <f t="shared" si="1"/>
        <v>2.8918899276669911E-2</v>
      </c>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5"/>
    </row>
    <row r="56" spans="1:82" x14ac:dyDescent="0.25">
      <c r="A56" s="74"/>
      <c r="B56" s="20"/>
      <c r="C56" s="20"/>
      <c r="D56" s="20"/>
      <c r="E56" s="20"/>
      <c r="F56" s="20"/>
      <c r="G56" s="20"/>
      <c r="H56" s="20"/>
      <c r="I56" s="20"/>
      <c r="J56" s="20"/>
      <c r="K56" s="20"/>
      <c r="L56" s="20"/>
      <c r="M56" s="20"/>
      <c r="N56" s="20"/>
      <c r="O56" s="20"/>
      <c r="P56" s="20"/>
      <c r="Q56" s="20"/>
      <c r="R56" s="20"/>
      <c r="S56" s="20"/>
      <c r="T56" s="20"/>
      <c r="U56" s="20"/>
      <c r="V56" s="20"/>
      <c r="W56" s="64">
        <f t="shared" si="2"/>
        <v>52</v>
      </c>
      <c r="X56" s="65">
        <f t="shared" si="0"/>
        <v>0.40218266700739114</v>
      </c>
      <c r="Y56" s="409">
        <f t="shared" si="1"/>
        <v>2.7285849265990307E-2</v>
      </c>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5"/>
    </row>
    <row r="57" spans="1:82" x14ac:dyDescent="0.25">
      <c r="A57" s="74"/>
      <c r="B57" s="20"/>
      <c r="C57" s="20"/>
      <c r="D57" s="20"/>
      <c r="E57" s="20"/>
      <c r="F57" s="20"/>
      <c r="G57" s="20"/>
      <c r="H57" s="20"/>
      <c r="I57" s="20"/>
      <c r="J57" s="20"/>
      <c r="K57" s="20"/>
      <c r="L57" s="20"/>
      <c r="M57" s="20"/>
      <c r="N57" s="20"/>
      <c r="O57" s="20"/>
      <c r="P57" s="20"/>
      <c r="Q57" s="20"/>
      <c r="R57" s="20"/>
      <c r="S57" s="20"/>
      <c r="T57" s="20"/>
      <c r="U57" s="20"/>
      <c r="V57" s="20"/>
      <c r="W57" s="64">
        <f t="shared" si="2"/>
        <v>53</v>
      </c>
      <c r="X57" s="65">
        <f t="shared" si="0"/>
        <v>0.37781334479547218</v>
      </c>
      <c r="Y57" s="409">
        <f t="shared" si="1"/>
        <v>2.5674975780856084E-2</v>
      </c>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5"/>
    </row>
    <row r="58" spans="1:82" x14ac:dyDescent="0.25">
      <c r="A58" s="74"/>
      <c r="B58" s="20"/>
      <c r="C58" s="20"/>
      <c r="D58" s="20"/>
      <c r="E58" s="20"/>
      <c r="F58" s="20"/>
      <c r="G58" s="20"/>
      <c r="H58" s="20"/>
      <c r="I58" s="20"/>
      <c r="J58" s="20"/>
      <c r="K58" s="20"/>
      <c r="L58" s="20"/>
      <c r="M58" s="20"/>
      <c r="N58" s="20"/>
      <c r="O58" s="20"/>
      <c r="P58" s="20"/>
      <c r="Q58" s="20"/>
      <c r="R58" s="20"/>
      <c r="S58" s="20"/>
      <c r="T58" s="20"/>
      <c r="U58" s="20"/>
      <c r="V58" s="20"/>
      <c r="W58" s="64">
        <f t="shared" si="2"/>
        <v>54</v>
      </c>
      <c r="X58" s="65">
        <f t="shared" si="0"/>
        <v>0.35389969124864867</v>
      </c>
      <c r="Y58" s="409">
        <f t="shared" si="1"/>
        <v>2.4089028003067541E-2</v>
      </c>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5"/>
    </row>
    <row r="59" spans="1:82" x14ac:dyDescent="0.25">
      <c r="A59" s="74"/>
      <c r="B59" s="20"/>
      <c r="C59" s="20"/>
      <c r="D59" s="20"/>
      <c r="E59" s="20"/>
      <c r="F59" s="20"/>
      <c r="G59" s="20"/>
      <c r="H59" s="20"/>
      <c r="I59" s="20"/>
      <c r="J59" s="20"/>
      <c r="K59" s="20"/>
      <c r="L59" s="20"/>
      <c r="M59" s="20"/>
      <c r="N59" s="20"/>
      <c r="O59" s="20"/>
      <c r="P59" s="20"/>
      <c r="Q59" s="20"/>
      <c r="R59" s="20"/>
      <c r="S59" s="20"/>
      <c r="T59" s="20"/>
      <c r="U59" s="20"/>
      <c r="V59" s="20"/>
      <c r="W59" s="64">
        <f t="shared" si="2"/>
        <v>55</v>
      </c>
      <c r="X59" s="65">
        <f t="shared" si="0"/>
        <v>0.33047807263702911</v>
      </c>
      <c r="Y59" s="409">
        <f t="shared" si="1"/>
        <v>2.2530699106230876E-2</v>
      </c>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5"/>
    </row>
    <row r="60" spans="1:82" x14ac:dyDescent="0.25">
      <c r="A60" s="74"/>
      <c r="B60" s="20"/>
      <c r="C60" s="20"/>
      <c r="D60" s="20"/>
      <c r="E60" s="20"/>
      <c r="F60" s="20"/>
      <c r="G60" s="20"/>
      <c r="H60" s="20"/>
      <c r="I60" s="20"/>
      <c r="J60" s="20"/>
      <c r="K60" s="20"/>
      <c r="L60" s="20"/>
      <c r="M60" s="20"/>
      <c r="N60" s="20"/>
      <c r="O60" s="20"/>
      <c r="P60" s="20"/>
      <c r="Q60" s="20"/>
      <c r="R60" s="20"/>
      <c r="S60" s="20"/>
      <c r="T60" s="20"/>
      <c r="U60" s="20"/>
      <c r="V60" s="20"/>
      <c r="W60" s="64">
        <f t="shared" si="2"/>
        <v>56</v>
      </c>
      <c r="X60" s="65">
        <f t="shared" si="0"/>
        <v>0.30758370342098185</v>
      </c>
      <c r="Y60" s="409">
        <f t="shared" si="1"/>
        <v>2.1002632711513598E-2</v>
      </c>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5"/>
    </row>
    <row r="61" spans="1:82" x14ac:dyDescent="0.25">
      <c r="A61" s="74"/>
      <c r="B61" s="20"/>
      <c r="C61" s="20"/>
      <c r="D61" s="20"/>
      <c r="E61" s="20"/>
      <c r="F61" s="20"/>
      <c r="G61" s="20"/>
      <c r="H61" s="20"/>
      <c r="I61" s="20"/>
      <c r="J61" s="20"/>
      <c r="K61" s="20"/>
      <c r="L61" s="20"/>
      <c r="M61" s="20"/>
      <c r="N61" s="20"/>
      <c r="O61" s="20"/>
      <c r="P61" s="20"/>
      <c r="Q61" s="20"/>
      <c r="R61" s="20"/>
      <c r="S61" s="20"/>
      <c r="T61" s="20"/>
      <c r="U61" s="20"/>
      <c r="V61" s="20"/>
      <c r="W61" s="64">
        <f t="shared" si="2"/>
        <v>57</v>
      </c>
      <c r="X61" s="65">
        <f t="shared" si="0"/>
        <v>0.28525077270779697</v>
      </c>
      <c r="Y61" s="409">
        <f t="shared" si="1"/>
        <v>1.9507428739649918E-2</v>
      </c>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5"/>
    </row>
    <row r="62" spans="1:82" x14ac:dyDescent="0.25">
      <c r="A62" s="74"/>
      <c r="B62" s="20"/>
      <c r="C62" s="20"/>
      <c r="D62" s="20"/>
      <c r="E62" s="20"/>
      <c r="F62" s="20"/>
      <c r="G62" s="20"/>
      <c r="H62" s="20"/>
      <c r="I62" s="20"/>
      <c r="J62" s="20"/>
      <c r="K62" s="20"/>
      <c r="L62" s="20"/>
      <c r="M62" s="20"/>
      <c r="N62" s="20"/>
      <c r="O62" s="20"/>
      <c r="P62" s="20"/>
      <c r="Q62" s="20"/>
      <c r="R62" s="20"/>
      <c r="S62" s="20"/>
      <c r="T62" s="20"/>
      <c r="U62" s="20"/>
      <c r="V62" s="20"/>
      <c r="W62" s="64">
        <f t="shared" si="2"/>
        <v>58</v>
      </c>
      <c r="X62" s="65">
        <f t="shared" si="0"/>
        <v>0.26351256251263999</v>
      </c>
      <c r="Y62" s="409">
        <f t="shared" si="1"/>
        <v>1.8047648778232259E-2</v>
      </c>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5"/>
    </row>
    <row r="63" spans="1:82" x14ac:dyDescent="0.25">
      <c r="A63" s="74"/>
      <c r="B63" s="20"/>
      <c r="C63" s="20"/>
      <c r="D63" s="20"/>
      <c r="E63" s="20"/>
      <c r="F63" s="20"/>
      <c r="G63" s="20"/>
      <c r="H63" s="20"/>
      <c r="I63" s="20"/>
      <c r="J63" s="20"/>
      <c r="K63" s="20"/>
      <c r="L63" s="20"/>
      <c r="M63" s="20"/>
      <c r="N63" s="20"/>
      <c r="O63" s="20"/>
      <c r="P63" s="20"/>
      <c r="Q63" s="20"/>
      <c r="R63" s="20"/>
      <c r="S63" s="20"/>
      <c r="T63" s="20"/>
      <c r="U63" s="20"/>
      <c r="V63" s="20"/>
      <c r="W63" s="64">
        <f t="shared" si="2"/>
        <v>59</v>
      </c>
      <c r="X63" s="65">
        <f t="shared" si="0"/>
        <v>0.24240155964583046</v>
      </c>
      <c r="Y63" s="409">
        <f t="shared" si="1"/>
        <v>1.6625821075708088E-2</v>
      </c>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5"/>
    </row>
    <row r="64" spans="1:82" x14ac:dyDescent="0.25">
      <c r="A64" s="74"/>
      <c r="B64" s="20"/>
      <c r="C64" s="20"/>
      <c r="D64" s="20"/>
      <c r="E64" s="20"/>
      <c r="F64" s="20"/>
      <c r="G64" s="20"/>
      <c r="H64" s="20"/>
      <c r="I64" s="20"/>
      <c r="J64" s="20"/>
      <c r="K64" s="20"/>
      <c r="L64" s="20"/>
      <c r="M64" s="20"/>
      <c r="N64" s="20"/>
      <c r="O64" s="20"/>
      <c r="P64" s="20"/>
      <c r="Q64" s="20"/>
      <c r="R64" s="20"/>
      <c r="S64" s="20"/>
      <c r="T64" s="20"/>
      <c r="U64" s="20"/>
      <c r="V64" s="20"/>
      <c r="W64" s="64">
        <f t="shared" si="2"/>
        <v>60</v>
      </c>
      <c r="X64" s="65">
        <f t="shared" si="0"/>
        <v>0.22194956297221266</v>
      </c>
      <c r="Y64" s="409">
        <f t="shared" si="1"/>
        <v>1.5244445270048652E-2</v>
      </c>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5"/>
    </row>
    <row r="65" spans="1:82" x14ac:dyDescent="0.25">
      <c r="A65" s="74"/>
      <c r="B65" s="20"/>
      <c r="C65" s="20"/>
      <c r="D65" s="20"/>
      <c r="E65" s="20"/>
      <c r="F65" s="20"/>
      <c r="G65" s="20"/>
      <c r="H65" s="20"/>
      <c r="I65" s="20"/>
      <c r="J65" s="20"/>
      <c r="K65" s="20"/>
      <c r="L65" s="20"/>
      <c r="M65" s="20"/>
      <c r="N65" s="20"/>
      <c r="O65" s="20"/>
      <c r="P65" s="20"/>
      <c r="Q65" s="20"/>
      <c r="R65" s="20"/>
      <c r="S65" s="20"/>
      <c r="T65" s="20"/>
      <c r="U65" s="20"/>
      <c r="V65" s="20"/>
      <c r="W65" s="64">
        <f t="shared" si="2"/>
        <v>61</v>
      </c>
      <c r="X65" s="65">
        <f t="shared" si="0"/>
        <v>0.20218778777949142</v>
      </c>
      <c r="Y65" s="409">
        <f t="shared" si="1"/>
        <v>1.3905996960969088E-2</v>
      </c>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5"/>
    </row>
    <row r="66" spans="1:82" x14ac:dyDescent="0.25">
      <c r="A66" s="74"/>
      <c r="B66" s="20"/>
      <c r="C66" s="20"/>
      <c r="D66" s="20"/>
      <c r="E66" s="20"/>
      <c r="F66" s="20"/>
      <c r="G66" s="20"/>
      <c r="H66" s="20"/>
      <c r="I66" s="20"/>
      <c r="J66" s="20"/>
      <c r="K66" s="20"/>
      <c r="L66" s="20"/>
      <c r="M66" s="20"/>
      <c r="N66" s="20"/>
      <c r="O66" s="20"/>
      <c r="P66" s="20"/>
      <c r="Q66" s="20"/>
      <c r="R66" s="20"/>
      <c r="S66" s="20"/>
      <c r="T66" s="20"/>
      <c r="U66" s="20"/>
      <c r="V66" s="20"/>
      <c r="W66" s="64">
        <f t="shared" si="2"/>
        <v>62</v>
      </c>
      <c r="X66" s="65">
        <f t="shared" si="0"/>
        <v>0.18314696905851047</v>
      </c>
      <c r="Y66" s="409">
        <f t="shared" si="1"/>
        <v>1.2612932240428268E-2</v>
      </c>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5"/>
    </row>
    <row r="67" spans="1:82" x14ac:dyDescent="0.25">
      <c r="A67" s="74"/>
      <c r="B67" s="20"/>
      <c r="C67" s="20"/>
      <c r="D67" s="20"/>
      <c r="E67" s="20"/>
      <c r="F67" s="20"/>
      <c r="G67" s="20"/>
      <c r="H67" s="20"/>
      <c r="I67" s="20"/>
      <c r="J67" s="20"/>
      <c r="K67" s="20"/>
      <c r="L67" s="20"/>
      <c r="M67" s="20"/>
      <c r="N67" s="20"/>
      <c r="O67" s="20"/>
      <c r="P67" s="20"/>
      <c r="Q67" s="20"/>
      <c r="R67" s="20"/>
      <c r="S67" s="20"/>
      <c r="T67" s="20"/>
      <c r="U67" s="20"/>
      <c r="V67" s="20"/>
      <c r="W67" s="64">
        <f t="shared" si="2"/>
        <v>63</v>
      </c>
      <c r="X67" s="65">
        <f t="shared" si="0"/>
        <v>0.16485746565435036</v>
      </c>
      <c r="Y67" s="409">
        <f t="shared" si="1"/>
        <v>1.1367692307979993E-2</v>
      </c>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5"/>
    </row>
    <row r="68" spans="1:82" x14ac:dyDescent="0.25">
      <c r="A68" s="74"/>
      <c r="B68" s="20"/>
      <c r="C68" s="20"/>
      <c r="D68" s="20"/>
      <c r="E68" s="20"/>
      <c r="F68" s="20"/>
      <c r="G68" s="20"/>
      <c r="H68" s="20"/>
      <c r="I68" s="20"/>
      <c r="J68" s="20"/>
      <c r="K68" s="20"/>
      <c r="L68" s="20"/>
      <c r="M68" s="20"/>
      <c r="N68" s="20"/>
      <c r="O68" s="20"/>
      <c r="P68" s="20"/>
      <c r="Q68" s="20"/>
      <c r="R68" s="20"/>
      <c r="S68" s="20"/>
      <c r="T68" s="20"/>
      <c r="U68" s="20"/>
      <c r="V68" s="20"/>
      <c r="W68" s="64">
        <f t="shared" si="2"/>
        <v>64</v>
      </c>
      <c r="X68" s="65">
        <f t="shared" si="0"/>
        <v>0.14734936751786795</v>
      </c>
      <c r="Y68" s="409">
        <f t="shared" si="1"/>
        <v>1.0172708317144633E-2</v>
      </c>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5"/>
    </row>
    <row r="69" spans="1:82" x14ac:dyDescent="0.25">
      <c r="A69" s="74"/>
      <c r="B69" s="20"/>
      <c r="C69" s="20"/>
      <c r="D69" s="20"/>
      <c r="E69" s="20"/>
      <c r="F69" s="20"/>
      <c r="G69" s="20"/>
      <c r="H69" s="20"/>
      <c r="I69" s="20"/>
      <c r="J69" s="20"/>
      <c r="K69" s="20"/>
      <c r="L69" s="20"/>
      <c r="M69" s="20"/>
      <c r="N69" s="20"/>
      <c r="O69" s="20"/>
      <c r="P69" s="20"/>
      <c r="Q69" s="20"/>
      <c r="R69" s="20"/>
      <c r="S69" s="20"/>
      <c r="T69" s="20"/>
      <c r="U69" s="20"/>
      <c r="V69" s="20"/>
      <c r="W69" s="64">
        <f t="shared" si="2"/>
        <v>65</v>
      </c>
      <c r="X69" s="65">
        <f t="shared" si="0"/>
        <v>0.1306526087133125</v>
      </c>
      <c r="Y69" s="409">
        <f t="shared" si="1"/>
        <v>9.0304066291416723E-3</v>
      </c>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5"/>
    </row>
    <row r="70" spans="1:82" x14ac:dyDescent="0.25">
      <c r="A70" s="74"/>
      <c r="B70" s="20"/>
      <c r="C70" s="20"/>
      <c r="D70" s="20"/>
      <c r="E70" s="20"/>
      <c r="F70" s="20"/>
      <c r="G70" s="20"/>
      <c r="H70" s="20"/>
      <c r="I70" s="20"/>
      <c r="J70" s="20"/>
      <c r="K70" s="20"/>
      <c r="L70" s="20"/>
      <c r="M70" s="20"/>
      <c r="N70" s="20"/>
      <c r="O70" s="20"/>
      <c r="P70" s="20"/>
      <c r="Q70" s="20"/>
      <c r="R70" s="20"/>
      <c r="S70" s="20"/>
      <c r="T70" s="20"/>
      <c r="U70" s="20"/>
      <c r="V70" s="20"/>
      <c r="W70" s="64">
        <f t="shared" si="2"/>
        <v>66</v>
      </c>
      <c r="X70" s="65">
        <f t="shared" si="0"/>
        <v>0.11479708948357946</v>
      </c>
      <c r="Y70" s="409">
        <f t="shared" si="1"/>
        <v>7.9432146955617684E-3</v>
      </c>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5"/>
    </row>
    <row r="71" spans="1:82" x14ac:dyDescent="0.25">
      <c r="A71" s="74"/>
      <c r="B71" s="20"/>
      <c r="C71" s="20"/>
      <c r="D71" s="20"/>
      <c r="E71" s="20"/>
      <c r="F71" s="20"/>
      <c r="G71" s="20"/>
      <c r="H71" s="20"/>
      <c r="I71" s="20"/>
      <c r="J71" s="20"/>
      <c r="K71" s="20"/>
      <c r="L71" s="20"/>
      <c r="M71" s="20"/>
      <c r="N71" s="20"/>
      <c r="O71" s="20"/>
      <c r="P71" s="20"/>
      <c r="Q71" s="20"/>
      <c r="R71" s="20"/>
      <c r="S71" s="20"/>
      <c r="T71" s="20"/>
      <c r="U71" s="20"/>
      <c r="V71" s="20"/>
      <c r="W71" s="64">
        <f t="shared" si="2"/>
        <v>67</v>
      </c>
      <c r="X71" s="65">
        <f t="shared" si="0"/>
        <v>9.9812811644786975E-2</v>
      </c>
      <c r="Y71" s="409">
        <f t="shared" si="1"/>
        <v>6.913567859100766E-3</v>
      </c>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5"/>
    </row>
    <row r="72" spans="1:82" x14ac:dyDescent="0.25">
      <c r="A72" s="74"/>
      <c r="B72" s="20"/>
      <c r="C72" s="20"/>
      <c r="D72" s="20"/>
      <c r="E72" s="20"/>
      <c r="F72" s="20"/>
      <c r="G72" s="20"/>
      <c r="H72" s="20"/>
      <c r="I72" s="20"/>
      <c r="J72" s="20"/>
      <c r="K72" s="20"/>
      <c r="L72" s="20"/>
      <c r="M72" s="20"/>
      <c r="N72" s="20"/>
      <c r="O72" s="20"/>
      <c r="P72" s="20"/>
      <c r="Q72" s="20"/>
      <c r="R72" s="20"/>
      <c r="S72" s="20"/>
      <c r="T72" s="20"/>
      <c r="U72" s="20"/>
      <c r="V72" s="20"/>
      <c r="W72" s="64">
        <f t="shared" si="2"/>
        <v>68</v>
      </c>
      <c r="X72" s="65">
        <f t="shared" si="0"/>
        <v>8.5730033047902068E-2</v>
      </c>
      <c r="Y72" s="409">
        <f t="shared" si="1"/>
        <v>5.9439174632422336E-3</v>
      </c>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5"/>
    </row>
    <row r="73" spans="1:82" x14ac:dyDescent="0.25">
      <c r="A73" s="74"/>
      <c r="B73" s="20"/>
      <c r="C73" s="20"/>
      <c r="D73" s="20"/>
      <c r="E73" s="20"/>
      <c r="F73" s="20"/>
      <c r="G73" s="20"/>
      <c r="H73" s="20"/>
      <c r="I73" s="20"/>
      <c r="J73" s="20"/>
      <c r="K73" s="20"/>
      <c r="L73" s="20"/>
      <c r="M73" s="20"/>
      <c r="N73" s="20"/>
      <c r="O73" s="20"/>
      <c r="P73" s="20"/>
      <c r="Q73" s="20"/>
      <c r="R73" s="20"/>
      <c r="S73" s="20"/>
      <c r="T73" s="20"/>
      <c r="U73" s="20"/>
      <c r="V73" s="20"/>
      <c r="W73" s="64">
        <f t="shared" si="2"/>
        <v>69</v>
      </c>
      <c r="X73" s="65">
        <f t="shared" si="0"/>
        <v>7.2579449097710053E-2</v>
      </c>
      <c r="Y73" s="409">
        <f t="shared" si="1"/>
        <v>5.036740817926909E-3</v>
      </c>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5"/>
    </row>
    <row r="74" spans="1:82" x14ac:dyDescent="0.25">
      <c r="A74" s="74"/>
      <c r="B74" s="20"/>
      <c r="C74" s="20"/>
      <c r="D74" s="20"/>
      <c r="E74" s="20"/>
      <c r="F74" s="20"/>
      <c r="G74" s="20"/>
      <c r="H74" s="20"/>
      <c r="I74" s="20"/>
      <c r="J74" s="20"/>
      <c r="K74" s="20"/>
      <c r="L74" s="20"/>
      <c r="M74" s="20"/>
      <c r="N74" s="20"/>
      <c r="O74" s="20"/>
      <c r="P74" s="20"/>
      <c r="Q74" s="20"/>
      <c r="R74" s="20"/>
      <c r="S74" s="20"/>
      <c r="T74" s="20"/>
      <c r="U74" s="20"/>
      <c r="V74" s="20"/>
      <c r="W74" s="64">
        <f t="shared" si="2"/>
        <v>70</v>
      </c>
      <c r="X74" s="65">
        <f t="shared" si="0"/>
        <v>6.0392412868036274E-2</v>
      </c>
      <c r="Y74" s="409">
        <f t="shared" si="1"/>
        <v>4.1945538141608691E-3</v>
      </c>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75"/>
    </row>
    <row r="75" spans="1:82" x14ac:dyDescent="0.25">
      <c r="A75" s="74"/>
      <c r="B75" s="20"/>
      <c r="C75" s="20"/>
      <c r="D75" s="20"/>
      <c r="E75" s="20"/>
      <c r="F75" s="20"/>
      <c r="G75" s="20"/>
      <c r="H75" s="20"/>
      <c r="I75" s="20"/>
      <c r="J75" s="20"/>
      <c r="K75" s="20"/>
      <c r="L75" s="20"/>
      <c r="M75" s="20"/>
      <c r="N75" s="20"/>
      <c r="O75" s="20"/>
      <c r="P75" s="20"/>
      <c r="Q75" s="20"/>
      <c r="R75" s="20"/>
      <c r="S75" s="20"/>
      <c r="T75" s="20"/>
      <c r="U75" s="20"/>
      <c r="V75" s="20"/>
      <c r="W75" s="64">
        <f t="shared" si="2"/>
        <v>71</v>
      </c>
      <c r="X75" s="65">
        <f t="shared" si="0"/>
        <v>4.9201211128436097E-2</v>
      </c>
      <c r="Y75" s="409">
        <f t="shared" si="1"/>
        <v>3.4199273809028072E-3</v>
      </c>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75"/>
    </row>
    <row r="76" spans="1:82" x14ac:dyDescent="0.25">
      <c r="A76" s="74"/>
      <c r="B76" s="20"/>
      <c r="C76" s="20"/>
      <c r="D76" s="20"/>
      <c r="E76" s="20"/>
      <c r="F76" s="20"/>
      <c r="G76" s="20"/>
      <c r="H76" s="20"/>
      <c r="I76" s="20"/>
      <c r="J76" s="20"/>
      <c r="K76" s="20"/>
      <c r="L76" s="20"/>
      <c r="M76" s="20"/>
      <c r="N76" s="20"/>
      <c r="O76" s="20"/>
      <c r="P76" s="20"/>
      <c r="Q76" s="20"/>
      <c r="R76" s="20"/>
      <c r="S76" s="20"/>
      <c r="T76" s="20"/>
      <c r="U76" s="20"/>
      <c r="V76" s="20"/>
      <c r="W76" s="64">
        <f t="shared" si="2"/>
        <v>72</v>
      </c>
      <c r="X76" s="65">
        <f t="shared" si="0"/>
        <v>3.9039423393283514E-2</v>
      </c>
      <c r="Y76" s="409">
        <f t="shared" si="1"/>
        <v>2.7155096569598911E-3</v>
      </c>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75"/>
    </row>
    <row r="77" spans="1:82" x14ac:dyDescent="0.25">
      <c r="A77" s="74"/>
      <c r="B77" s="20"/>
      <c r="C77" s="20"/>
      <c r="D77" s="20"/>
      <c r="E77" s="20"/>
      <c r="F77" s="20"/>
      <c r="G77" s="20"/>
      <c r="H77" s="20"/>
      <c r="I77" s="20"/>
      <c r="J77" s="20"/>
      <c r="K77" s="20"/>
      <c r="L77" s="20"/>
      <c r="M77" s="20"/>
      <c r="N77" s="20"/>
      <c r="O77" s="20"/>
      <c r="P77" s="20"/>
      <c r="Q77" s="20"/>
      <c r="R77" s="20"/>
      <c r="S77" s="20"/>
      <c r="T77" s="20"/>
      <c r="U77" s="20"/>
      <c r="V77" s="20"/>
      <c r="W77" s="64">
        <f t="shared" si="2"/>
        <v>73</v>
      </c>
      <c r="X77" s="65">
        <f t="shared" si="0"/>
        <v>2.9942408580985666E-2</v>
      </c>
      <c r="Y77" s="409">
        <f t="shared" si="1"/>
        <v>2.0840569636403519E-3</v>
      </c>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75"/>
    </row>
    <row r="78" spans="1:82" x14ac:dyDescent="0.25">
      <c r="A78" s="74"/>
      <c r="B78" s="20"/>
      <c r="C78" s="20"/>
      <c r="D78" s="20"/>
      <c r="E78" s="20"/>
      <c r="F78" s="20"/>
      <c r="G78" s="20"/>
      <c r="H78" s="20"/>
      <c r="I78" s="20"/>
      <c r="J78" s="20"/>
      <c r="K78" s="20"/>
      <c r="L78" s="20"/>
      <c r="M78" s="20"/>
      <c r="N78" s="20"/>
      <c r="O78" s="20"/>
      <c r="P78" s="20"/>
      <c r="Q78" s="20"/>
      <c r="R78" s="20"/>
      <c r="S78" s="20"/>
      <c r="T78" s="20"/>
      <c r="U78" s="20"/>
      <c r="V78" s="20"/>
      <c r="W78" s="64">
        <f t="shared" si="2"/>
        <v>74</v>
      </c>
      <c r="X78" s="65">
        <f t="shared" si="0"/>
        <v>2.1947997090803917E-2</v>
      </c>
      <c r="Y78" s="409">
        <f t="shared" si="1"/>
        <v>1.5284789714685118E-3</v>
      </c>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75"/>
    </row>
    <row r="79" spans="1:82" x14ac:dyDescent="0.25">
      <c r="A79" s="74"/>
      <c r="B79" s="20"/>
      <c r="C79" s="20"/>
      <c r="D79" s="20"/>
      <c r="E79" s="20"/>
      <c r="F79" s="20"/>
      <c r="G79" s="20"/>
      <c r="H79" s="20"/>
      <c r="I79" s="20"/>
      <c r="J79" s="20"/>
      <c r="K79" s="20"/>
      <c r="L79" s="20"/>
      <c r="M79" s="20"/>
      <c r="N79" s="20"/>
      <c r="O79" s="20"/>
      <c r="P79" s="20"/>
      <c r="Q79" s="20"/>
      <c r="R79" s="20"/>
      <c r="S79" s="20"/>
      <c r="T79" s="20"/>
      <c r="U79" s="20"/>
      <c r="V79" s="20"/>
      <c r="W79" s="64">
        <f t="shared" si="2"/>
        <v>75</v>
      </c>
      <c r="X79" s="65">
        <f t="shared" si="0"/>
        <v>1.5097534558072103E-2</v>
      </c>
      <c r="Y79" s="409">
        <f t="shared" si="1"/>
        <v>1.0519082130971702E-3</v>
      </c>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75"/>
    </row>
    <row r="80" spans="1:82" x14ac:dyDescent="0.25">
      <c r="A80" s="74"/>
      <c r="B80" s="20"/>
      <c r="C80" s="20"/>
      <c r="D80" s="20"/>
      <c r="E80" s="20"/>
      <c r="F80" s="20"/>
      <c r="G80" s="20"/>
      <c r="H80" s="20"/>
      <c r="I80" s="20"/>
      <c r="J80" s="20"/>
      <c r="K80" s="20"/>
      <c r="L80" s="20"/>
      <c r="M80" s="20"/>
      <c r="N80" s="20"/>
      <c r="O80" s="20"/>
      <c r="P80" s="20"/>
      <c r="Q80" s="20"/>
      <c r="R80" s="20"/>
      <c r="S80" s="20"/>
      <c r="T80" s="20"/>
      <c r="U80" s="20"/>
      <c r="V80" s="20"/>
      <c r="W80" s="64">
        <f t="shared" si="2"/>
        <v>76</v>
      </c>
      <c r="X80" s="65">
        <f t="shared" si="0"/>
        <v>9.4375804663684847E-3</v>
      </c>
      <c r="Y80" s="409">
        <f t="shared" si="1"/>
        <v>6.5781501169660524E-4</v>
      </c>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75"/>
    </row>
    <row r="81" spans="1:82" x14ac:dyDescent="0.25">
      <c r="A81" s="74"/>
      <c r="B81" s="20"/>
      <c r="C81" s="20"/>
      <c r="D81" s="20"/>
      <c r="E81" s="20"/>
      <c r="F81" s="20"/>
      <c r="G81" s="20"/>
      <c r="H81" s="20"/>
      <c r="I81" s="20"/>
      <c r="J81" s="20"/>
      <c r="K81" s="20"/>
      <c r="L81" s="20"/>
      <c r="M81" s="20"/>
      <c r="N81" s="20"/>
      <c r="O81" s="20"/>
      <c r="P81" s="20"/>
      <c r="Q81" s="20"/>
      <c r="R81" s="20"/>
      <c r="S81" s="20"/>
      <c r="T81" s="20"/>
      <c r="U81" s="20"/>
      <c r="V81" s="20"/>
      <c r="W81" s="64">
        <f t="shared" si="2"/>
        <v>77</v>
      </c>
      <c r="X81" s="65">
        <f t="shared" si="0"/>
        <v>5.0229821138011088E-3</v>
      </c>
      <c r="Y81" s="409">
        <f t="shared" si="1"/>
        <v>3.5021794821383839E-4</v>
      </c>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75"/>
    </row>
    <row r="82" spans="1:82" x14ac:dyDescent="0.25">
      <c r="A82" s="74"/>
      <c r="B82" s="20"/>
      <c r="C82" s="20"/>
      <c r="D82" s="20"/>
      <c r="E82" s="20"/>
      <c r="F82" s="20"/>
      <c r="G82" s="20"/>
      <c r="H82" s="20"/>
      <c r="I82" s="20"/>
      <c r="J82" s="20"/>
      <c r="K82" s="20"/>
      <c r="L82" s="20"/>
      <c r="M82" s="20"/>
      <c r="N82" s="20"/>
      <c r="O82" s="20"/>
      <c r="P82" s="20"/>
      <c r="Q82" s="20"/>
      <c r="R82" s="20"/>
      <c r="S82" s="20"/>
      <c r="T82" s="20"/>
      <c r="U82" s="20"/>
      <c r="V82" s="20"/>
      <c r="W82" s="64">
        <f t="shared" si="2"/>
        <v>78</v>
      </c>
      <c r="X82" s="65">
        <f t="shared" si="0"/>
        <v>1.9234375591653029E-3</v>
      </c>
      <c r="Y82" s="409">
        <f t="shared" si="1"/>
        <v>1.3413704212891919E-4</v>
      </c>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75"/>
    </row>
    <row r="83" spans="1:82" x14ac:dyDescent="0.25">
      <c r="A83" s="74"/>
      <c r="B83" s="20"/>
      <c r="C83" s="20"/>
      <c r="D83" s="20"/>
      <c r="E83" s="20"/>
      <c r="F83" s="20"/>
      <c r="G83" s="20"/>
      <c r="H83" s="20"/>
      <c r="I83" s="20"/>
      <c r="J83" s="20"/>
      <c r="K83" s="20"/>
      <c r="L83" s="20"/>
      <c r="M83" s="20"/>
      <c r="N83" s="20"/>
      <c r="O83" s="20"/>
      <c r="P83" s="20"/>
      <c r="Q83" s="20"/>
      <c r="R83" s="20"/>
      <c r="S83" s="20"/>
      <c r="T83" s="20"/>
      <c r="U83" s="20"/>
      <c r="V83" s="20"/>
      <c r="W83" s="64">
        <f t="shared" si="2"/>
        <v>79</v>
      </c>
      <c r="X83" s="65">
        <f t="shared" ref="X83:X84" si="3">_xlfn.BETA.DIST(($W83+0.5-15)/(80-15),$AC$21,$AC$22,FALSE)/_xlfn.BETA.DIST((27.5-15)/(80-15),$AC$21,$AC$22,FALSE)</f>
        <v>2.4279246428275577E-4</v>
      </c>
      <c r="Y83" s="409">
        <f t="shared" si="1"/>
        <v>1.6933890250952189E-5</v>
      </c>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75"/>
    </row>
    <row r="84" spans="1:82" x14ac:dyDescent="0.25">
      <c r="A84" s="74"/>
      <c r="B84" s="20"/>
      <c r="C84" s="20"/>
      <c r="D84" s="20"/>
      <c r="E84" s="20"/>
      <c r="F84" s="20"/>
      <c r="G84" s="20"/>
      <c r="H84" s="20"/>
      <c r="I84" s="20"/>
      <c r="J84" s="20"/>
      <c r="K84" s="20"/>
      <c r="L84" s="20"/>
      <c r="M84" s="20"/>
      <c r="N84" s="20"/>
      <c r="O84" s="20"/>
      <c r="P84" s="20"/>
      <c r="Q84" s="20"/>
      <c r="R84" s="20"/>
      <c r="S84" s="20"/>
      <c r="T84" s="20"/>
      <c r="U84" s="20"/>
      <c r="V84" s="20"/>
      <c r="W84" s="66">
        <f t="shared" si="2"/>
        <v>80</v>
      </c>
      <c r="X84" s="410">
        <v>0</v>
      </c>
      <c r="Y84" s="411">
        <f t="shared" ref="Y84" si="4">$AC$18*X84/(1-$AC$18+$AC$18*X84)</f>
        <v>0</v>
      </c>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75"/>
    </row>
    <row r="85" spans="1:82" x14ac:dyDescent="0.25">
      <c r="A85" s="77"/>
      <c r="B85" s="78"/>
      <c r="C85" s="78"/>
      <c r="D85" s="78"/>
      <c r="E85" s="78"/>
      <c r="F85" s="78"/>
      <c r="G85" s="78"/>
      <c r="H85" s="78"/>
      <c r="I85" s="78"/>
      <c r="J85" s="78"/>
      <c r="K85" s="78"/>
      <c r="L85" s="78"/>
      <c r="M85" s="78"/>
      <c r="N85" s="78"/>
      <c r="O85" s="78"/>
      <c r="P85" s="78"/>
      <c r="Q85" s="78"/>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c r="AR85" s="78"/>
      <c r="AS85" s="78"/>
      <c r="AT85" s="78"/>
      <c r="AU85" s="78"/>
      <c r="AV85" s="78"/>
      <c r="AW85" s="78"/>
      <c r="AX85" s="78"/>
      <c r="AY85" s="78"/>
      <c r="AZ85" s="78"/>
      <c r="BA85" s="78"/>
      <c r="BB85" s="78"/>
      <c r="BC85" s="78"/>
      <c r="BD85" s="78"/>
      <c r="BE85" s="78"/>
      <c r="BF85" s="78"/>
      <c r="BG85" s="78"/>
      <c r="BH85" s="78"/>
      <c r="BI85" s="78"/>
      <c r="BJ85" s="78"/>
      <c r="BK85" s="78"/>
      <c r="BL85" s="78"/>
      <c r="BM85" s="78"/>
      <c r="BN85" s="78"/>
      <c r="BO85" s="78"/>
      <c r="BP85" s="78"/>
      <c r="BQ85" s="78"/>
      <c r="BR85" s="78"/>
      <c r="BS85" s="78"/>
      <c r="BT85" s="78"/>
      <c r="BU85" s="78"/>
      <c r="BV85" s="78"/>
      <c r="BW85" s="78"/>
      <c r="BX85" s="78"/>
      <c r="BY85" s="78"/>
      <c r="BZ85" s="78"/>
      <c r="CA85" s="78"/>
      <c r="CB85" s="78"/>
      <c r="CC85" s="78"/>
      <c r="CD85" s="79"/>
    </row>
  </sheetData>
  <mergeCells count="16">
    <mergeCell ref="M17:O17"/>
    <mergeCell ref="P17:R17"/>
    <mergeCell ref="AA17:AB17"/>
    <mergeCell ref="D18:K18"/>
    <mergeCell ref="M18:O18"/>
    <mergeCell ref="P18:R18"/>
    <mergeCell ref="AA18:AB18"/>
    <mergeCell ref="W17:Y17"/>
    <mergeCell ref="D19:K31"/>
    <mergeCell ref="M19:O19"/>
    <mergeCell ref="P19:R19"/>
    <mergeCell ref="AA19:AB19"/>
    <mergeCell ref="P20:R20"/>
    <mergeCell ref="AA20:AB20"/>
    <mergeCell ref="AA21:AB21"/>
    <mergeCell ref="AA22:AB22"/>
  </mergeCells>
  <dataValidations count="1">
    <dataValidation type="list" allowBlank="1" showInputMessage="1" showErrorMessage="1" sqref="P20:R20" xr:uid="{791C500A-7E56-45AE-9C6D-08390ED5A192}">
      <formula1>IF($P$19="Women",$A$3:$A$8,$A$10:$A$15)</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14FD81E-84D1-4544-B47B-59C7441E4657}">
          <x14:formula1>
            <xm:f>SheetData!$B$2:$CD$2</xm:f>
          </x14:formula1>
          <xm:sqref>P18:R18</xm:sqref>
        </x14:dataValidation>
        <x14:dataValidation type="list" allowBlank="1" showInputMessage="1" showErrorMessage="1" xr:uid="{DF3D792B-793A-42A4-94B5-1F227B602364}">
          <x14:formula1>
            <xm:f>SheetData!$B$5:$C$5</xm:f>
          </x14:formula1>
          <xm:sqref>P19:R19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20" sqref="L20"/>
    </sheetView>
  </sheetViews>
  <sheetFormatPr defaultRowHeight="15" x14ac:dyDescent="0.25"/>
  <cols>
    <col min="1" max="1" width="10.7109375" customWidth="1"/>
    <col min="10" max="10" width="10.7109375" customWidth="1"/>
  </cols>
  <sheetData>
    <row r="1" spans="1:9" x14ac:dyDescent="0.25">
      <c r="A1" s="325" t="s">
        <v>233</v>
      </c>
      <c r="B1" s="327"/>
      <c r="C1" s="327"/>
      <c r="D1" s="327"/>
      <c r="E1" s="327"/>
      <c r="F1" s="327"/>
      <c r="G1" s="327"/>
      <c r="H1" s="327"/>
      <c r="I1" s="327"/>
    </row>
    <row r="2" spans="1:9" x14ac:dyDescent="0.25">
      <c r="A2" s="3"/>
      <c r="B2" s="325" t="s">
        <v>31</v>
      </c>
      <c r="C2" s="327"/>
      <c r="D2" s="327"/>
      <c r="E2" s="327"/>
      <c r="F2" s="325" t="s">
        <v>32</v>
      </c>
      <c r="G2" s="327"/>
      <c r="H2" s="327"/>
      <c r="I2" s="327"/>
    </row>
    <row r="3" spans="1:9" x14ac:dyDescent="0.25">
      <c r="A3" s="3" t="s">
        <v>102</v>
      </c>
      <c r="B3" s="16" t="s">
        <v>86</v>
      </c>
      <c r="C3" s="3" t="s">
        <v>87</v>
      </c>
      <c r="D3" s="3" t="s">
        <v>88</v>
      </c>
      <c r="E3" s="3" t="s">
        <v>101</v>
      </c>
      <c r="F3" s="3" t="s">
        <v>86</v>
      </c>
      <c r="G3" s="3" t="s">
        <v>87</v>
      </c>
      <c r="H3" s="3" t="s">
        <v>88</v>
      </c>
      <c r="I3" s="3" t="s">
        <v>101</v>
      </c>
    </row>
    <row r="4" spans="1:9" x14ac:dyDescent="0.25">
      <c r="A4" s="3" t="s">
        <v>244</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91"/>
      <c r="B10" s="329"/>
      <c r="C10" s="329"/>
      <c r="D10" s="329"/>
      <c r="E10" s="329"/>
      <c r="F10" s="329"/>
      <c r="G10" s="329"/>
      <c r="H10" s="329"/>
      <c r="I10" s="324"/>
    </row>
    <row r="11" spans="1:9" x14ac:dyDescent="0.25">
      <c r="A11" s="325" t="s">
        <v>92</v>
      </c>
      <c r="B11" s="327"/>
      <c r="C11" s="327"/>
      <c r="D11" s="327"/>
      <c r="E11" s="327"/>
      <c r="F11" s="327"/>
      <c r="G11" s="327"/>
      <c r="H11" s="327"/>
      <c r="I11" s="327"/>
    </row>
    <row r="12" spans="1:9" x14ac:dyDescent="0.25">
      <c r="A12" s="3"/>
      <c r="B12" s="325" t="s">
        <v>31</v>
      </c>
      <c r="C12" s="327"/>
      <c r="D12" s="327"/>
      <c r="E12" s="327"/>
      <c r="F12" s="325" t="s">
        <v>32</v>
      </c>
      <c r="G12" s="327"/>
      <c r="H12" s="327"/>
      <c r="I12" s="327"/>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29">
        <v>4</v>
      </c>
      <c r="C14" s="129">
        <v>4</v>
      </c>
      <c r="D14" s="129">
        <v>4</v>
      </c>
      <c r="E14" s="129">
        <v>4</v>
      </c>
      <c r="F14" s="129">
        <v>4</v>
      </c>
      <c r="G14" s="129">
        <v>4</v>
      </c>
      <c r="H14" s="129">
        <v>4</v>
      </c>
      <c r="I14" s="130">
        <v>4</v>
      </c>
    </row>
    <row r="15" spans="1:9" x14ac:dyDescent="0.25">
      <c r="A15" s="3" t="s">
        <v>244</v>
      </c>
      <c r="B15" s="129">
        <v>0.15427726221266302</v>
      </c>
      <c r="C15" s="129">
        <v>0.18518197326506441</v>
      </c>
      <c r="D15" s="129">
        <v>0.22791543869493422</v>
      </c>
      <c r="E15" s="129">
        <v>0.29043604752002056</v>
      </c>
      <c r="F15" s="129">
        <v>0.15427726221266302</v>
      </c>
      <c r="G15" s="129">
        <v>0.18518197326506441</v>
      </c>
      <c r="H15" s="129">
        <v>0.22791543869493422</v>
      </c>
      <c r="I15" s="130">
        <v>0.29043604752002056</v>
      </c>
    </row>
    <row r="16" spans="1:9" x14ac:dyDescent="0.25">
      <c r="A16" s="3" t="s">
        <v>100</v>
      </c>
      <c r="B16" s="129">
        <v>0.2521477307312357</v>
      </c>
      <c r="C16" s="129">
        <v>0.2872095999554401</v>
      </c>
      <c r="D16" s="129">
        <v>0.33535240583111409</v>
      </c>
      <c r="E16" s="129">
        <v>0.4054139149490919</v>
      </c>
      <c r="F16" s="129">
        <v>0.2521477307312357</v>
      </c>
      <c r="G16" s="129">
        <v>0.2872095999554401</v>
      </c>
      <c r="H16" s="129">
        <v>0.33535240583111409</v>
      </c>
      <c r="I16" s="130">
        <v>0.4054139149490919</v>
      </c>
    </row>
    <row r="17" spans="1:9" x14ac:dyDescent="0.25">
      <c r="A17" s="3" t="s">
        <v>99</v>
      </c>
      <c r="B17" s="129">
        <v>0.22893186538611052</v>
      </c>
      <c r="C17" s="129">
        <v>0.26092168034700258</v>
      </c>
      <c r="D17" s="129">
        <v>0.30501502658452456</v>
      </c>
      <c r="E17" s="129">
        <v>0.36938328577141177</v>
      </c>
      <c r="F17" s="129">
        <v>0.22893186538611052</v>
      </c>
      <c r="G17" s="129">
        <v>0.26092168034700258</v>
      </c>
      <c r="H17" s="129">
        <v>0.30501502658452456</v>
      </c>
      <c r="I17" s="130">
        <v>0.36938328577141177</v>
      </c>
    </row>
    <row r="18" spans="1:9" x14ac:dyDescent="0.25">
      <c r="A18" s="3" t="s">
        <v>98</v>
      </c>
      <c r="B18" s="129">
        <v>0.29455217308799236</v>
      </c>
      <c r="C18" s="129">
        <v>0.33541413044716761</v>
      </c>
      <c r="D18" s="129">
        <v>0.39147573491812149</v>
      </c>
      <c r="E18" s="129">
        <v>0.47300531753039549</v>
      </c>
      <c r="F18" s="129">
        <v>0.29455217308799236</v>
      </c>
      <c r="G18" s="129">
        <v>0.33541413044716761</v>
      </c>
      <c r="H18" s="129">
        <v>0.39147573491812149</v>
      </c>
      <c r="I18" s="130">
        <v>0.47300531753039549</v>
      </c>
    </row>
    <row r="19" spans="1:9" x14ac:dyDescent="0.25">
      <c r="A19" s="3" t="s">
        <v>97</v>
      </c>
      <c r="B19" s="129">
        <v>0.49575555154743639</v>
      </c>
      <c r="C19" s="129">
        <v>0.56373352744038019</v>
      </c>
      <c r="D19" s="129">
        <v>0.65671455609300078</v>
      </c>
      <c r="E19" s="129">
        <v>0.79128000854442682</v>
      </c>
      <c r="F19" s="129">
        <v>0.49575555154743639</v>
      </c>
      <c r="G19" s="129">
        <v>0.56373352744038019</v>
      </c>
      <c r="H19" s="129">
        <v>0.65671455609300078</v>
      </c>
      <c r="I19" s="130">
        <v>0.79128000854442682</v>
      </c>
    </row>
    <row r="20" spans="1:9" x14ac:dyDescent="0.25">
      <c r="A20" s="391"/>
      <c r="B20" s="329"/>
      <c r="C20" s="329"/>
      <c r="D20" s="329"/>
      <c r="E20" s="329"/>
      <c r="F20" s="329"/>
      <c r="G20" s="329"/>
      <c r="H20" s="329"/>
      <c r="I20" s="324"/>
    </row>
    <row r="21" spans="1:9" x14ac:dyDescent="0.25">
      <c r="A21" s="325" t="s">
        <v>93</v>
      </c>
      <c r="B21" s="327"/>
      <c r="C21" s="327"/>
      <c r="D21" s="327"/>
      <c r="E21" s="327"/>
      <c r="F21" s="327"/>
      <c r="G21" s="327"/>
      <c r="H21" s="327"/>
      <c r="I21" s="327"/>
    </row>
    <row r="22" spans="1:9" x14ac:dyDescent="0.25">
      <c r="A22" s="8"/>
      <c r="B22" s="325" t="s">
        <v>31</v>
      </c>
      <c r="C22" s="327"/>
      <c r="D22" s="327"/>
      <c r="E22" s="327"/>
      <c r="F22" s="325" t="s">
        <v>32</v>
      </c>
      <c r="G22" s="327"/>
      <c r="H22" s="327"/>
      <c r="I22" s="327"/>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29">
        <v>0</v>
      </c>
      <c r="C24" s="129">
        <v>0</v>
      </c>
      <c r="D24" s="129">
        <v>0</v>
      </c>
      <c r="E24" s="129">
        <v>0</v>
      </c>
      <c r="F24" s="129">
        <v>0</v>
      </c>
      <c r="G24" s="129">
        <v>0</v>
      </c>
      <c r="H24" s="129">
        <v>0</v>
      </c>
      <c r="I24" s="130">
        <v>0</v>
      </c>
    </row>
    <row r="25" spans="1:9" x14ac:dyDescent="0.25">
      <c r="A25" s="3" t="s">
        <v>244</v>
      </c>
      <c r="B25" s="129">
        <v>0</v>
      </c>
      <c r="C25" s="129">
        <v>0</v>
      </c>
      <c r="D25" s="129">
        <v>1.0228676938175009E-5</v>
      </c>
      <c r="E25" s="129">
        <v>1.0286480589287629E-5</v>
      </c>
      <c r="F25" s="129">
        <v>0</v>
      </c>
      <c r="G25" s="129">
        <v>0</v>
      </c>
      <c r="H25" s="129">
        <v>1.0228676938175009E-5</v>
      </c>
      <c r="I25" s="130">
        <v>1.0286480589287629E-5</v>
      </c>
    </row>
    <row r="26" spans="1:9" x14ac:dyDescent="0.25">
      <c r="A26" s="3" t="s">
        <v>100</v>
      </c>
      <c r="B26" s="129">
        <v>1.1171101671374953E-4</v>
      </c>
      <c r="C26" s="129">
        <v>1.5280927906713223E-4</v>
      </c>
      <c r="D26" s="129">
        <v>1.9434486182532516E-4</v>
      </c>
      <c r="E26" s="129">
        <v>2.3658905355361545E-4</v>
      </c>
      <c r="F26" s="129">
        <v>1.1171101671374953E-4</v>
      </c>
      <c r="G26" s="129">
        <v>1.5280927906713223E-4</v>
      </c>
      <c r="H26" s="129">
        <v>1.9434486182532516E-4</v>
      </c>
      <c r="I26" s="130">
        <v>2.3658905355361545E-4</v>
      </c>
    </row>
    <row r="27" spans="1:9" x14ac:dyDescent="0.25">
      <c r="A27" s="3" t="s">
        <v>99</v>
      </c>
      <c r="B27" s="129">
        <v>3.7034868702791692E-3</v>
      </c>
      <c r="C27" s="129">
        <v>4.9900638580993844E-3</v>
      </c>
      <c r="D27" s="129">
        <v>6.3009683905235186E-3</v>
      </c>
      <c r="E27" s="129">
        <v>7.6515045745758712E-3</v>
      </c>
      <c r="F27" s="129">
        <v>3.7034868702791692E-3</v>
      </c>
      <c r="G27" s="129">
        <v>4.9900638580993844E-3</v>
      </c>
      <c r="H27" s="129">
        <v>6.3009683905235186E-3</v>
      </c>
      <c r="I27" s="130">
        <v>7.6515045745758712E-3</v>
      </c>
    </row>
    <row r="28" spans="1:9" x14ac:dyDescent="0.25">
      <c r="A28" s="3" t="s">
        <v>98</v>
      </c>
      <c r="B28" s="129">
        <v>4.8604447817455022E-2</v>
      </c>
      <c r="C28" s="129">
        <v>6.5351435014376888E-2</v>
      </c>
      <c r="D28" s="129">
        <v>8.2289705967617935E-2</v>
      </c>
      <c r="E28" s="129">
        <v>9.9511413220768521E-2</v>
      </c>
      <c r="F28" s="129">
        <v>4.8604447817455022E-2</v>
      </c>
      <c r="G28" s="129">
        <v>6.5351435014376888E-2</v>
      </c>
      <c r="H28" s="129">
        <v>8.2289705967617935E-2</v>
      </c>
      <c r="I28" s="130">
        <v>9.9511413220768521E-2</v>
      </c>
    </row>
    <row r="29" spans="1:9" x14ac:dyDescent="0.25">
      <c r="A29" s="3" t="s">
        <v>97</v>
      </c>
      <c r="B29" s="129">
        <v>0.2308051160775805</v>
      </c>
      <c r="C29" s="129">
        <v>0.31035564578534558</v>
      </c>
      <c r="D29" s="129">
        <v>0.39076614506909979</v>
      </c>
      <c r="E29" s="129">
        <v>0.47257120475246289</v>
      </c>
      <c r="F29" s="129">
        <v>0.2308051160775805</v>
      </c>
      <c r="G29" s="129">
        <v>0.31035564578534558</v>
      </c>
      <c r="H29" s="129">
        <v>0.39076614506909979</v>
      </c>
      <c r="I29" s="130">
        <v>0.47257120475246289</v>
      </c>
    </row>
    <row r="30" spans="1:9" x14ac:dyDescent="0.25">
      <c r="A30" s="3" t="s">
        <v>96</v>
      </c>
      <c r="B30" s="129">
        <v>0.72297338907743891</v>
      </c>
      <c r="C30" s="129">
        <v>0.97215225885455314</v>
      </c>
      <c r="D30" s="129">
        <v>1.2240248544836505</v>
      </c>
      <c r="E30" s="129">
        <v>1.4802657027208468</v>
      </c>
      <c r="F30" s="129">
        <v>0.72297338907743891</v>
      </c>
      <c r="G30" s="129">
        <v>0.97215225885455314</v>
      </c>
      <c r="H30" s="129">
        <v>1.2240248544836505</v>
      </c>
      <c r="I30" s="130">
        <v>1.4802657027208468</v>
      </c>
    </row>
    <row r="31" spans="1:9" x14ac:dyDescent="0.25">
      <c r="A31" s="391"/>
      <c r="B31" s="329"/>
      <c r="C31" s="329"/>
      <c r="D31" s="329"/>
      <c r="E31" s="329"/>
      <c r="F31" s="329"/>
      <c r="G31" s="329"/>
      <c r="H31" s="329"/>
      <c r="I31" s="324"/>
    </row>
    <row r="32" spans="1:9" x14ac:dyDescent="0.25">
      <c r="A32" s="325" t="s">
        <v>241</v>
      </c>
      <c r="B32" s="327"/>
      <c r="C32" s="327"/>
      <c r="D32" s="327"/>
      <c r="E32" s="327"/>
      <c r="F32" s="327"/>
      <c r="G32" s="327"/>
      <c r="H32" s="327"/>
      <c r="I32" s="327"/>
    </row>
    <row r="33" spans="1:9" x14ac:dyDescent="0.25">
      <c r="A33" s="8"/>
      <c r="B33" s="325" t="s">
        <v>31</v>
      </c>
      <c r="C33" s="327"/>
      <c r="D33" s="327"/>
      <c r="E33" s="327"/>
      <c r="F33" s="325" t="s">
        <v>32</v>
      </c>
      <c r="G33" s="327"/>
      <c r="H33" s="327"/>
      <c r="I33" s="327"/>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29">
        <v>3.943E-2</v>
      </c>
      <c r="C35" s="129">
        <v>3.6889999999999999E-2</v>
      </c>
      <c r="D35" s="129">
        <v>3.5409999999999997E-2</v>
      </c>
      <c r="E35" s="129">
        <v>4.1149999999999999E-2</v>
      </c>
      <c r="F35" s="129">
        <v>3.2169999999999997E-2</v>
      </c>
      <c r="G35" s="129">
        <v>2.971E-2</v>
      </c>
      <c r="H35" s="129">
        <v>2.8080000000000001E-2</v>
      </c>
      <c r="I35" s="130">
        <v>3.3410000000000002E-2</v>
      </c>
    </row>
    <row r="36" spans="1:9" x14ac:dyDescent="0.25">
      <c r="A36" s="3" t="s">
        <v>244</v>
      </c>
      <c r="B36" s="129">
        <v>3.943E-2</v>
      </c>
      <c r="C36" s="129">
        <v>3.6889999999999999E-2</v>
      </c>
      <c r="D36" s="129">
        <v>3.5409999999999997E-2</v>
      </c>
      <c r="E36" s="129">
        <v>4.1149999999999999E-2</v>
      </c>
      <c r="F36" s="129">
        <v>3.2169999999999997E-2</v>
      </c>
      <c r="G36" s="129">
        <v>2.971E-2</v>
      </c>
      <c r="H36" s="129">
        <v>2.8080000000000001E-2</v>
      </c>
      <c r="I36" s="130">
        <v>3.3410000000000002E-2</v>
      </c>
    </row>
    <row r="37" spans="1:9" x14ac:dyDescent="0.25">
      <c r="A37" s="3" t="s">
        <v>100</v>
      </c>
      <c r="B37" s="129">
        <v>5.0360000000000002E-2</v>
      </c>
      <c r="C37" s="129">
        <v>4.7550000000000002E-2</v>
      </c>
      <c r="D37" s="129">
        <v>4.6210000000000001E-2</v>
      </c>
      <c r="E37" s="129">
        <v>5.4370000000000002E-2</v>
      </c>
      <c r="F37" s="129">
        <v>4.1009999999999998E-2</v>
      </c>
      <c r="G37" s="129">
        <v>3.8339999999999999E-2</v>
      </c>
      <c r="H37" s="129">
        <v>3.6819999999999999E-2</v>
      </c>
      <c r="I37" s="130">
        <v>4.4110000000000003E-2</v>
      </c>
    </row>
    <row r="38" spans="1:9" x14ac:dyDescent="0.25">
      <c r="A38" s="3" t="s">
        <v>99</v>
      </c>
      <c r="B38" s="129">
        <v>6.2373333333333336E-2</v>
      </c>
      <c r="C38" s="129">
        <v>5.9279999999999999E-2</v>
      </c>
      <c r="D38" s="129">
        <v>5.8100000000000006E-2</v>
      </c>
      <c r="E38" s="129">
        <v>6.8923333333333336E-2</v>
      </c>
      <c r="F38" s="129">
        <v>5.0733333333333332E-2</v>
      </c>
      <c r="G38" s="129">
        <v>4.7826666666666663E-2</v>
      </c>
      <c r="H38" s="129">
        <v>4.6446666666666671E-2</v>
      </c>
      <c r="I38" s="130">
        <v>5.5889999999999995E-2</v>
      </c>
    </row>
    <row r="39" spans="1:9" x14ac:dyDescent="0.25">
      <c r="A39" s="3" t="s">
        <v>98</v>
      </c>
      <c r="B39" s="129">
        <v>0.107</v>
      </c>
      <c r="C39" s="129">
        <v>0.10284</v>
      </c>
      <c r="D39" s="129">
        <v>0.10224999999999999</v>
      </c>
      <c r="E39" s="129">
        <v>0.12296</v>
      </c>
      <c r="F39" s="129">
        <v>8.6849999999999997E-2</v>
      </c>
      <c r="G39" s="129">
        <v>8.3080000000000001E-2</v>
      </c>
      <c r="H39" s="129">
        <v>8.2180000000000003E-2</v>
      </c>
      <c r="I39" s="130">
        <v>9.9629999999999996E-2</v>
      </c>
    </row>
    <row r="40" spans="1:9" x14ac:dyDescent="0.25">
      <c r="A40" s="3" t="s">
        <v>97</v>
      </c>
      <c r="B40" s="129">
        <v>0.18701999999999999</v>
      </c>
      <c r="C40" s="129">
        <v>0.18093000000000001</v>
      </c>
      <c r="D40" s="129">
        <v>0.18140999999999999</v>
      </c>
      <c r="E40" s="129">
        <v>0.21984999999999999</v>
      </c>
      <c r="F40" s="129">
        <v>0.15160999999999999</v>
      </c>
      <c r="G40" s="129">
        <v>0.14629</v>
      </c>
      <c r="H40" s="129">
        <v>0.14624000000000001</v>
      </c>
      <c r="I40" s="130">
        <v>0.17804</v>
      </c>
    </row>
    <row r="41" spans="1:9" x14ac:dyDescent="0.25">
      <c r="A41" s="53" t="s">
        <v>96</v>
      </c>
      <c r="B41" s="129">
        <v>0.32634999999999997</v>
      </c>
      <c r="C41" s="129">
        <v>0.31691999999999998</v>
      </c>
      <c r="D41" s="129">
        <v>0.31924000000000002</v>
      </c>
      <c r="E41" s="129">
        <v>0.38855000000000001</v>
      </c>
      <c r="F41" s="129">
        <v>0.26438</v>
      </c>
      <c r="G41" s="129">
        <v>0.25635000000000002</v>
      </c>
      <c r="H41" s="129">
        <v>0.25779999999999997</v>
      </c>
      <c r="I41" s="130">
        <v>0.31458000000000003</v>
      </c>
    </row>
    <row r="42" spans="1:9" x14ac:dyDescent="0.25">
      <c r="A42" s="391"/>
      <c r="B42" s="329"/>
      <c r="C42" s="329"/>
      <c r="D42" s="329"/>
      <c r="E42" s="329"/>
      <c r="F42" s="329"/>
      <c r="G42" s="329"/>
      <c r="H42" s="329"/>
      <c r="I42" s="324"/>
    </row>
    <row r="43" spans="1:9" x14ac:dyDescent="0.25">
      <c r="A43" s="325" t="s">
        <v>242</v>
      </c>
      <c r="B43" s="327"/>
      <c r="C43" s="327"/>
      <c r="D43" s="327"/>
      <c r="E43" s="327"/>
      <c r="F43" s="327"/>
      <c r="G43" s="327"/>
      <c r="H43" s="327"/>
      <c r="I43" s="327"/>
    </row>
    <row r="44" spans="1:9" x14ac:dyDescent="0.25">
      <c r="A44" s="8"/>
      <c r="B44" s="325" t="s">
        <v>31</v>
      </c>
      <c r="C44" s="327"/>
      <c r="D44" s="327"/>
      <c r="E44" s="327"/>
      <c r="F44" s="325" t="s">
        <v>32</v>
      </c>
      <c r="G44" s="327"/>
      <c r="H44" s="327"/>
      <c r="I44" s="327"/>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29">
        <v>1.494E-2</v>
      </c>
      <c r="C46" s="129">
        <v>1.298E-2</v>
      </c>
      <c r="D46" s="129">
        <v>1.1169999999999999E-2</v>
      </c>
      <c r="E46" s="129">
        <v>1.149E-2</v>
      </c>
      <c r="F46" s="129">
        <v>1.234E-2</v>
      </c>
      <c r="G46" s="129">
        <v>1.0359999999999999E-2</v>
      </c>
      <c r="H46" s="129">
        <v>8.4700000000000001E-3</v>
      </c>
      <c r="I46" s="130">
        <v>9.4000000000000004E-3</v>
      </c>
    </row>
    <row r="47" spans="1:9" x14ac:dyDescent="0.25">
      <c r="A47" s="3" t="s">
        <v>244</v>
      </c>
      <c r="B47" s="129">
        <v>1.494E-2</v>
      </c>
      <c r="C47" s="129">
        <v>1.298E-2</v>
      </c>
      <c r="D47" s="129">
        <v>1.1169999999999999E-2</v>
      </c>
      <c r="E47" s="129">
        <v>1.149E-2</v>
      </c>
      <c r="F47" s="129">
        <v>1.234E-2</v>
      </c>
      <c r="G47" s="129">
        <v>1.0359999999999999E-2</v>
      </c>
      <c r="H47" s="129">
        <v>8.4700000000000001E-3</v>
      </c>
      <c r="I47" s="130">
        <v>9.4000000000000004E-3</v>
      </c>
    </row>
    <row r="48" spans="1:9" x14ac:dyDescent="0.25">
      <c r="A48" s="3" t="s">
        <v>100</v>
      </c>
      <c r="B48" s="129">
        <v>1.9650000000000001E-2</v>
      </c>
      <c r="C48" s="129">
        <v>1.7579999999999998E-2</v>
      </c>
      <c r="D48" s="129">
        <v>1.584E-2</v>
      </c>
      <c r="E48" s="129">
        <v>1.72E-2</v>
      </c>
      <c r="F48" s="129">
        <v>1.6160000000000001E-2</v>
      </c>
      <c r="G48" s="129">
        <v>1.4080000000000001E-2</v>
      </c>
      <c r="H48" s="129">
        <v>1.2239999999999999E-2</v>
      </c>
      <c r="I48" s="130">
        <v>1.4019999999999999E-2</v>
      </c>
    </row>
    <row r="49" spans="1:9" x14ac:dyDescent="0.25">
      <c r="A49" s="3" t="s">
        <v>99</v>
      </c>
      <c r="B49" s="129">
        <v>2.4840000000000001E-2</v>
      </c>
      <c r="C49" s="129">
        <v>2.2650000000000003E-2</v>
      </c>
      <c r="D49" s="129">
        <v>2.0969999999999999E-2</v>
      </c>
      <c r="E49" s="129">
        <v>2.3483333333333332E-2</v>
      </c>
      <c r="F49" s="129">
        <v>2.036E-2</v>
      </c>
      <c r="G49" s="129">
        <v>1.8183333333333333E-2</v>
      </c>
      <c r="H49" s="129">
        <v>1.6400000000000001E-2</v>
      </c>
      <c r="I49" s="130">
        <v>1.9110000000000002E-2</v>
      </c>
    </row>
    <row r="50" spans="1:9" x14ac:dyDescent="0.25">
      <c r="A50" s="3" t="s">
        <v>98</v>
      </c>
      <c r="B50" s="129">
        <v>4.4110000000000003E-2</v>
      </c>
      <c r="C50" s="129">
        <v>4.1459999999999997E-2</v>
      </c>
      <c r="D50" s="129">
        <v>4.0039999999999999E-2</v>
      </c>
      <c r="E50" s="129">
        <v>4.6820000000000001E-2</v>
      </c>
      <c r="F50" s="129">
        <v>3.5950000000000003E-2</v>
      </c>
      <c r="G50" s="129">
        <v>3.3399999999999999E-2</v>
      </c>
      <c r="H50" s="129">
        <v>3.1829999999999997E-2</v>
      </c>
      <c r="I50" s="130">
        <v>3.7999999999999999E-2</v>
      </c>
    </row>
    <row r="51" spans="1:9" x14ac:dyDescent="0.25">
      <c r="A51" s="3" t="s">
        <v>97</v>
      </c>
      <c r="B51" s="129">
        <v>7.8670000000000004E-2</v>
      </c>
      <c r="C51" s="129">
        <v>7.5179999999999997E-2</v>
      </c>
      <c r="D51" s="129">
        <v>7.4219999999999994E-2</v>
      </c>
      <c r="E51" s="129">
        <v>8.8660000000000003E-2</v>
      </c>
      <c r="F51" s="129">
        <v>6.3920000000000005E-2</v>
      </c>
      <c r="G51" s="129">
        <v>6.0699999999999997E-2</v>
      </c>
      <c r="H51" s="129">
        <v>5.9490000000000001E-2</v>
      </c>
      <c r="I51" s="130">
        <v>7.1859999999999993E-2</v>
      </c>
    </row>
    <row r="52" spans="1:9" x14ac:dyDescent="0.25">
      <c r="A52" s="3" t="s">
        <v>96</v>
      </c>
      <c r="B52" s="129">
        <v>0.13883999999999999</v>
      </c>
      <c r="C52" s="129">
        <v>0.13391</v>
      </c>
      <c r="D52" s="129">
        <v>0.13374</v>
      </c>
      <c r="E52" s="129">
        <v>0.16150999999999999</v>
      </c>
      <c r="F52" s="129">
        <v>0.11262</v>
      </c>
      <c r="G52" s="129">
        <v>0.10823000000000001</v>
      </c>
      <c r="H52" s="129">
        <v>0.10767</v>
      </c>
      <c r="I52" s="130">
        <v>0.13081999999999999</v>
      </c>
    </row>
    <row r="53" spans="1:9" x14ac:dyDescent="0.25">
      <c r="A53" s="391"/>
      <c r="B53" s="329"/>
      <c r="C53" s="329"/>
      <c r="D53" s="329"/>
      <c r="E53" s="329"/>
      <c r="F53" s="329"/>
      <c r="G53" s="329"/>
      <c r="H53" s="329"/>
      <c r="I53" s="324"/>
    </row>
    <row r="54" spans="1:9" x14ac:dyDescent="0.25">
      <c r="A54" s="325" t="s">
        <v>243</v>
      </c>
      <c r="B54" s="327"/>
      <c r="C54" s="327"/>
      <c r="D54" s="327"/>
      <c r="E54" s="327"/>
      <c r="F54" s="327"/>
      <c r="G54" s="327"/>
      <c r="H54" s="327"/>
      <c r="I54" s="327"/>
    </row>
    <row r="55" spans="1:9" x14ac:dyDescent="0.25">
      <c r="A55" s="8"/>
      <c r="B55" s="325" t="s">
        <v>31</v>
      </c>
      <c r="C55" s="327"/>
      <c r="D55" s="327"/>
      <c r="E55" s="327"/>
      <c r="F55" s="325" t="s">
        <v>32</v>
      </c>
      <c r="G55" s="327"/>
      <c r="H55" s="327"/>
      <c r="I55" s="327"/>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29">
        <v>7.3200000000000001E-3</v>
      </c>
      <c r="C57" s="129">
        <v>3.5799999999999998E-3</v>
      </c>
      <c r="D57" s="129">
        <v>7.6999999999999996E-4</v>
      </c>
      <c r="E57" s="129">
        <v>0</v>
      </c>
      <c r="F57" s="129">
        <v>5.3299999999999997E-3</v>
      </c>
      <c r="G57" s="129">
        <v>2.1199999999999999E-3</v>
      </c>
      <c r="H57" s="129">
        <v>0</v>
      </c>
      <c r="I57" s="130">
        <v>0</v>
      </c>
    </row>
    <row r="58" spans="1:9" x14ac:dyDescent="0.25">
      <c r="A58" s="3" t="s">
        <v>244</v>
      </c>
      <c r="B58" s="129">
        <v>7.3200000000000001E-3</v>
      </c>
      <c r="C58" s="129">
        <v>3.5799999999999998E-3</v>
      </c>
      <c r="D58" s="129">
        <v>7.6999999999999996E-4</v>
      </c>
      <c r="E58" s="129">
        <v>0</v>
      </c>
      <c r="F58" s="129">
        <v>5.3299999999999997E-3</v>
      </c>
      <c r="G58" s="129">
        <v>2.1199999999999999E-3</v>
      </c>
      <c r="H58" s="129">
        <v>0</v>
      </c>
      <c r="I58" s="130">
        <v>0</v>
      </c>
    </row>
    <row r="59" spans="1:9" x14ac:dyDescent="0.25">
      <c r="A59" s="3" t="s">
        <v>100</v>
      </c>
      <c r="B59" s="129">
        <v>1.5259999999999999E-2</v>
      </c>
      <c r="C59" s="129">
        <v>9.75E-3</v>
      </c>
      <c r="D59" s="129">
        <v>6.2500000000000003E-3</v>
      </c>
      <c r="E59" s="129">
        <v>5.1599999999999997E-3</v>
      </c>
      <c r="F59" s="129">
        <v>1.1140000000000001E-2</v>
      </c>
      <c r="G59" s="129">
        <v>6.6400000000000001E-3</v>
      </c>
      <c r="H59" s="129">
        <v>3.5400000000000002E-3</v>
      </c>
      <c r="I59" s="130">
        <v>3.0999999999999999E-3</v>
      </c>
    </row>
    <row r="60" spans="1:9" x14ac:dyDescent="0.25">
      <c r="A60" s="3" t="s">
        <v>99</v>
      </c>
      <c r="B60" s="129">
        <v>1.5799999999999998E-2</v>
      </c>
      <c r="C60" s="129">
        <v>1.0176666666666665E-2</v>
      </c>
      <c r="D60" s="129">
        <v>6.633333333333334E-3</v>
      </c>
      <c r="E60" s="129">
        <v>5.606666666666666E-3</v>
      </c>
      <c r="F60" s="129">
        <v>1.1533333333333333E-2</v>
      </c>
      <c r="G60" s="129">
        <v>6.946666666666667E-3</v>
      </c>
      <c r="H60" s="129">
        <v>3.8166666666666666E-3</v>
      </c>
      <c r="I60" s="130">
        <v>3.4233333333333338E-3</v>
      </c>
    </row>
    <row r="61" spans="1:9" x14ac:dyDescent="0.25">
      <c r="A61" s="3" t="s">
        <v>98</v>
      </c>
      <c r="B61" s="129">
        <v>2.0879999999999999E-2</v>
      </c>
      <c r="C61" s="129">
        <v>1.413E-2</v>
      </c>
      <c r="D61" s="129">
        <v>1.014E-2</v>
      </c>
      <c r="E61" s="129">
        <v>9.7699999999999992E-3</v>
      </c>
      <c r="F61" s="129">
        <v>1.525E-2</v>
      </c>
      <c r="G61" s="129">
        <v>9.8399999999999998E-3</v>
      </c>
      <c r="H61" s="129">
        <v>6.3899999999999998E-3</v>
      </c>
      <c r="I61" s="130">
        <v>6.4700000000000001E-3</v>
      </c>
    </row>
    <row r="62" spans="1:9" x14ac:dyDescent="0.25">
      <c r="A62" s="3" t="s">
        <v>97</v>
      </c>
      <c r="B62" s="129">
        <v>3.1109999999999999E-2</v>
      </c>
      <c r="C62" s="129">
        <v>2.2089999999999999E-2</v>
      </c>
      <c r="D62" s="129">
        <v>1.721E-2</v>
      </c>
      <c r="E62" s="129">
        <v>1.8149999999999999E-2</v>
      </c>
      <c r="F62" s="129">
        <v>2.274E-2</v>
      </c>
      <c r="G62" s="129">
        <v>1.567E-2</v>
      </c>
      <c r="H62" s="129">
        <v>1.1560000000000001E-2</v>
      </c>
      <c r="I62" s="130">
        <v>1.26E-2</v>
      </c>
    </row>
    <row r="63" spans="1:9" x14ac:dyDescent="0.25">
      <c r="A63" s="3" t="s">
        <v>96</v>
      </c>
      <c r="B63" s="142">
        <v>4.0939999999999997E-2</v>
      </c>
      <c r="C63" s="142">
        <v>2.9739999999999999E-2</v>
      </c>
      <c r="D63" s="142">
        <v>2.4E-2</v>
      </c>
      <c r="E63" s="142">
        <v>2.6200000000000001E-2</v>
      </c>
      <c r="F63" s="142">
        <v>2.9940000000000001E-2</v>
      </c>
      <c r="G63" s="142">
        <v>2.1270000000000001E-2</v>
      </c>
      <c r="H63" s="142">
        <v>1.6539999999999999E-2</v>
      </c>
      <c r="I63" s="143">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B29" sqref="B29"/>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92"/>
      <c r="B9" s="382"/>
      <c r="C9" s="382"/>
      <c r="D9" s="382"/>
      <c r="E9" s="382"/>
      <c r="F9" s="382"/>
      <c r="G9" s="382"/>
      <c r="H9" s="382"/>
      <c r="I9" s="382"/>
      <c r="J9" s="382"/>
      <c r="K9" s="382"/>
      <c r="L9" s="382"/>
      <c r="M9" s="382"/>
      <c r="N9" s="382"/>
      <c r="O9" s="382"/>
      <c r="P9" s="382"/>
      <c r="Q9" s="382"/>
      <c r="R9" s="382"/>
      <c r="S9" s="382"/>
      <c r="T9" s="382"/>
      <c r="U9" s="382"/>
      <c r="V9" s="382"/>
      <c r="W9" s="382"/>
      <c r="X9" s="382"/>
      <c r="Y9" s="382"/>
      <c r="Z9" s="382"/>
      <c r="AA9" s="382"/>
      <c r="AB9" s="382"/>
      <c r="AC9" s="382"/>
      <c r="AD9" s="382"/>
      <c r="AE9" s="382"/>
      <c r="AF9" s="382"/>
      <c r="AG9" s="382"/>
      <c r="AH9" s="382"/>
      <c r="AI9" s="382"/>
      <c r="AJ9" s="382"/>
      <c r="AK9" s="382"/>
      <c r="AL9" s="382"/>
      <c r="AM9" s="382"/>
      <c r="AN9" s="382"/>
      <c r="AO9" s="382"/>
      <c r="AP9" s="382"/>
      <c r="AQ9" s="382"/>
      <c r="AR9" s="382"/>
      <c r="AS9" s="382"/>
      <c r="AT9" s="382"/>
      <c r="AU9" s="382"/>
      <c r="AV9" s="382"/>
      <c r="AW9" s="382"/>
      <c r="AX9" s="382"/>
      <c r="AY9" s="382"/>
      <c r="AZ9" s="382"/>
      <c r="BA9" s="382"/>
      <c r="BB9" s="382"/>
      <c r="BC9" s="382"/>
      <c r="BD9" s="382"/>
      <c r="BE9" s="382"/>
      <c r="BF9" s="382"/>
      <c r="BG9" s="382"/>
      <c r="BH9" s="382"/>
      <c r="BI9" s="382"/>
      <c r="BJ9" s="382"/>
      <c r="BK9" s="382"/>
      <c r="BL9" s="382"/>
      <c r="BM9" s="382"/>
      <c r="BN9" s="382"/>
      <c r="BO9" s="382"/>
      <c r="BP9" s="382"/>
      <c r="BQ9" s="382"/>
      <c r="BR9" s="382"/>
      <c r="BS9" s="382"/>
      <c r="BT9" s="382"/>
      <c r="BU9" s="382"/>
      <c r="BV9" s="382"/>
      <c r="BW9" s="382"/>
      <c r="BX9" s="382"/>
      <c r="BY9" s="382"/>
      <c r="BZ9" s="382"/>
      <c r="CA9" s="382"/>
      <c r="CB9" s="382"/>
      <c r="CC9" s="382"/>
      <c r="CD9" s="382"/>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244</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91"/>
      <c r="B18" s="393"/>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94"/>
      <c r="B27" s="395"/>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1.01904430694578</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92"/>
      <c r="B30" s="392"/>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D17" sqref="D17"/>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4">
        <v>200</v>
      </c>
      <c r="C2" s="144">
        <v>200</v>
      </c>
      <c r="D2" s="144">
        <v>200</v>
      </c>
      <c r="E2" s="144">
        <v>200</v>
      </c>
      <c r="F2" s="144">
        <v>200</v>
      </c>
      <c r="G2" s="144">
        <v>200</v>
      </c>
      <c r="H2" s="144">
        <v>200</v>
      </c>
      <c r="I2" s="144">
        <v>200</v>
      </c>
      <c r="J2" s="144">
        <v>200</v>
      </c>
      <c r="K2" s="144">
        <v>200</v>
      </c>
      <c r="L2" s="144">
        <v>200</v>
      </c>
      <c r="M2" s="144">
        <v>200</v>
      </c>
      <c r="N2" s="144">
        <v>200</v>
      </c>
      <c r="O2" s="144">
        <v>200</v>
      </c>
      <c r="P2" s="144">
        <v>200</v>
      </c>
      <c r="Q2" s="144">
        <v>200</v>
      </c>
      <c r="R2" s="144">
        <v>200</v>
      </c>
      <c r="S2" s="144">
        <v>200</v>
      </c>
      <c r="T2" s="144">
        <v>200</v>
      </c>
      <c r="U2" s="144">
        <v>200</v>
      </c>
      <c r="V2" s="144">
        <v>200</v>
      </c>
      <c r="W2" s="144">
        <v>200</v>
      </c>
      <c r="X2" s="144">
        <v>200</v>
      </c>
      <c r="Y2" s="144">
        <v>200</v>
      </c>
      <c r="Z2" s="144">
        <v>200</v>
      </c>
      <c r="AA2" s="144">
        <v>200</v>
      </c>
      <c r="AB2" s="144">
        <v>200</v>
      </c>
      <c r="AC2" s="144">
        <v>200</v>
      </c>
      <c r="AD2" s="144">
        <v>200</v>
      </c>
      <c r="AE2" s="144">
        <v>200</v>
      </c>
      <c r="AF2" s="144">
        <v>200</v>
      </c>
      <c r="AG2" s="144">
        <v>200</v>
      </c>
      <c r="AH2" s="144">
        <v>200</v>
      </c>
      <c r="AI2" s="144">
        <v>200</v>
      </c>
      <c r="AJ2" s="144">
        <v>200</v>
      </c>
      <c r="AK2" s="144">
        <v>200</v>
      </c>
      <c r="AL2" s="144">
        <v>200</v>
      </c>
      <c r="AM2" s="144">
        <v>200</v>
      </c>
      <c r="AN2" s="144">
        <v>200</v>
      </c>
      <c r="AO2" s="144">
        <v>200</v>
      </c>
      <c r="AP2" s="144">
        <v>200</v>
      </c>
      <c r="AQ2" s="144">
        <v>350</v>
      </c>
      <c r="AR2" s="144">
        <v>350</v>
      </c>
      <c r="AS2" s="144">
        <v>350</v>
      </c>
      <c r="AT2" s="144">
        <v>500</v>
      </c>
      <c r="AU2" s="144">
        <v>500</v>
      </c>
      <c r="AV2" s="144">
        <v>999</v>
      </c>
      <c r="AW2" s="144">
        <v>999</v>
      </c>
      <c r="AX2" s="144">
        <v>999</v>
      </c>
      <c r="AY2" s="144">
        <v>999</v>
      </c>
      <c r="AZ2" s="144">
        <v>999</v>
      </c>
      <c r="BA2" s="144">
        <v>999</v>
      </c>
      <c r="BB2" s="144">
        <v>999</v>
      </c>
      <c r="BC2" s="144">
        <v>999</v>
      </c>
      <c r="BD2" s="144">
        <v>999</v>
      </c>
      <c r="BE2" s="144">
        <v>999</v>
      </c>
      <c r="BF2" s="144">
        <v>999</v>
      </c>
      <c r="BG2" s="144">
        <v>999</v>
      </c>
      <c r="BH2" s="144">
        <v>999</v>
      </c>
      <c r="BI2" s="144">
        <v>999</v>
      </c>
      <c r="BJ2" s="144">
        <v>999</v>
      </c>
      <c r="BK2" s="144">
        <v>999</v>
      </c>
      <c r="BL2" s="144">
        <v>999</v>
      </c>
      <c r="BM2" s="144">
        <v>999</v>
      </c>
      <c r="BN2" s="144">
        <v>999</v>
      </c>
      <c r="BO2" s="144">
        <v>999</v>
      </c>
      <c r="BP2" s="144">
        <v>999</v>
      </c>
      <c r="BQ2" s="144">
        <v>999</v>
      </c>
      <c r="BR2" s="144">
        <v>999</v>
      </c>
      <c r="BS2" s="144">
        <v>999</v>
      </c>
      <c r="BT2" s="144">
        <v>999</v>
      </c>
      <c r="BU2" s="144">
        <v>999</v>
      </c>
      <c r="BV2" s="144">
        <v>999</v>
      </c>
      <c r="BW2" s="144">
        <v>999</v>
      </c>
      <c r="BX2" s="144">
        <v>999</v>
      </c>
      <c r="BY2" s="144">
        <v>999</v>
      </c>
      <c r="BZ2" s="144">
        <v>999</v>
      </c>
      <c r="CA2" s="144">
        <v>999</v>
      </c>
      <c r="CB2" s="144">
        <v>999</v>
      </c>
      <c r="CC2" s="144">
        <v>999</v>
      </c>
      <c r="CD2" s="290">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291">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291">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1.18</v>
      </c>
      <c r="AK7" s="49">
        <v>3.12</v>
      </c>
      <c r="AL7" s="49">
        <v>6.27</v>
      </c>
      <c r="AM7" s="49">
        <v>10.43</v>
      </c>
      <c r="AN7" s="49">
        <v>16.72</v>
      </c>
      <c r="AO7" s="49">
        <v>21.54</v>
      </c>
      <c r="AP7" s="49">
        <v>26.79</v>
      </c>
      <c r="AQ7" s="49">
        <v>32.65</v>
      </c>
      <c r="AR7" s="49">
        <v>38.340000000000003</v>
      </c>
      <c r="AS7" s="49">
        <v>43.18</v>
      </c>
      <c r="AT7" s="49">
        <v>48.32</v>
      </c>
      <c r="AU7" s="49">
        <v>52.61</v>
      </c>
      <c r="AV7" s="49">
        <v>59.43</v>
      </c>
      <c r="AW7" s="49">
        <v>66.98</v>
      </c>
      <c r="AX7" s="49">
        <v>72.61</v>
      </c>
      <c r="AY7" s="49">
        <v>73.59</v>
      </c>
      <c r="AZ7" s="49">
        <v>77.02</v>
      </c>
      <c r="BA7" s="49">
        <v>81.48</v>
      </c>
      <c r="BB7" s="49">
        <v>86.13</v>
      </c>
      <c r="BC7" s="49">
        <v>86.13</v>
      </c>
      <c r="BD7" s="49">
        <v>86.13</v>
      </c>
      <c r="BE7" s="49">
        <v>86.13</v>
      </c>
      <c r="BF7" s="49">
        <v>86.13</v>
      </c>
      <c r="BG7" s="49">
        <v>86.13</v>
      </c>
      <c r="BH7" s="49">
        <v>86.13</v>
      </c>
      <c r="BI7" s="49">
        <v>86.13</v>
      </c>
      <c r="BJ7" s="49">
        <v>86.13</v>
      </c>
      <c r="BK7" s="49">
        <v>86.13</v>
      </c>
      <c r="BL7" s="49">
        <v>86.13</v>
      </c>
      <c r="BM7" s="49">
        <v>86.13</v>
      </c>
      <c r="BN7" s="49">
        <v>86.13</v>
      </c>
      <c r="BO7" s="49">
        <v>86.13</v>
      </c>
      <c r="BP7" s="49">
        <v>86.13</v>
      </c>
      <c r="BQ7" s="49">
        <v>86.13</v>
      </c>
      <c r="BR7" s="49">
        <v>86.13</v>
      </c>
      <c r="BS7" s="49">
        <v>86.13</v>
      </c>
      <c r="BT7" s="49">
        <v>86.13</v>
      </c>
      <c r="BU7" s="49">
        <v>86.13</v>
      </c>
      <c r="BV7" s="49">
        <v>86.13</v>
      </c>
      <c r="BW7" s="49">
        <v>86.13</v>
      </c>
      <c r="BX7" s="49">
        <v>86.13</v>
      </c>
      <c r="BY7" s="49">
        <v>86.13</v>
      </c>
      <c r="BZ7" s="49">
        <v>86.13</v>
      </c>
      <c r="CA7" s="49">
        <v>86.13</v>
      </c>
      <c r="CB7" s="49">
        <v>86.13</v>
      </c>
      <c r="CC7" s="49">
        <v>86.13</v>
      </c>
      <c r="CD7" s="55">
        <v>86.13</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1.38</v>
      </c>
      <c r="AK8" s="49">
        <v>3.91</v>
      </c>
      <c r="AL8" s="49">
        <v>8.0399999999999991</v>
      </c>
      <c r="AM8" s="49">
        <v>13.56</v>
      </c>
      <c r="AN8" s="49">
        <v>20.56</v>
      </c>
      <c r="AO8" s="49">
        <v>26.24</v>
      </c>
      <c r="AP8" s="49">
        <v>32.15</v>
      </c>
      <c r="AQ8" s="49">
        <v>41.1</v>
      </c>
      <c r="AR8" s="49">
        <v>51.17</v>
      </c>
      <c r="AS8" s="49">
        <v>58.42</v>
      </c>
      <c r="AT8" s="49">
        <v>64.900000000000006</v>
      </c>
      <c r="AU8" s="49">
        <v>69.64</v>
      </c>
      <c r="AV8" s="49">
        <v>77.260000000000005</v>
      </c>
      <c r="AW8" s="49">
        <v>82.46</v>
      </c>
      <c r="AX8" s="49">
        <v>88.63</v>
      </c>
      <c r="AY8" s="49">
        <v>88.98</v>
      </c>
      <c r="AZ8" s="49">
        <v>91.66</v>
      </c>
      <c r="BA8" s="49">
        <v>95.13</v>
      </c>
      <c r="BB8" s="49">
        <v>98.56</v>
      </c>
      <c r="BC8" s="49">
        <v>98.56</v>
      </c>
      <c r="BD8" s="49">
        <v>98.56</v>
      </c>
      <c r="BE8" s="49">
        <v>98.56</v>
      </c>
      <c r="BF8" s="49">
        <v>98.56</v>
      </c>
      <c r="BG8" s="49">
        <v>98.56</v>
      </c>
      <c r="BH8" s="49">
        <v>98.56</v>
      </c>
      <c r="BI8" s="49">
        <v>98.56</v>
      </c>
      <c r="BJ8" s="49">
        <v>98.56</v>
      </c>
      <c r="BK8" s="49">
        <v>98.56</v>
      </c>
      <c r="BL8" s="49">
        <v>98.56</v>
      </c>
      <c r="BM8" s="49">
        <v>98.56</v>
      </c>
      <c r="BN8" s="49">
        <v>98.56</v>
      </c>
      <c r="BO8" s="49">
        <v>98.56</v>
      </c>
      <c r="BP8" s="49">
        <v>98.56</v>
      </c>
      <c r="BQ8" s="49">
        <v>98.56</v>
      </c>
      <c r="BR8" s="49">
        <v>98.56</v>
      </c>
      <c r="BS8" s="49">
        <v>98.56</v>
      </c>
      <c r="BT8" s="49">
        <v>98.56</v>
      </c>
      <c r="BU8" s="49">
        <v>98.56</v>
      </c>
      <c r="BV8" s="49">
        <v>98.56</v>
      </c>
      <c r="BW8" s="49">
        <v>98.56</v>
      </c>
      <c r="BX8" s="49">
        <v>98.56</v>
      </c>
      <c r="BY8" s="49">
        <v>98.56</v>
      </c>
      <c r="BZ8" s="49">
        <v>98.56</v>
      </c>
      <c r="CA8" s="49">
        <v>98.56</v>
      </c>
      <c r="CB8" s="49">
        <v>98.56</v>
      </c>
      <c r="CC8" s="49">
        <v>98.56</v>
      </c>
      <c r="CD8" s="55">
        <v>98.56</v>
      </c>
    </row>
    <row r="9" spans="1:82" x14ac:dyDescent="0.25">
      <c r="A9" s="3" t="s">
        <v>245</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4</v>
      </c>
      <c r="AK10" s="25">
        <v>4</v>
      </c>
      <c r="AL10" s="25">
        <v>5</v>
      </c>
      <c r="AM10" s="25">
        <v>4</v>
      </c>
      <c r="AN10" s="25">
        <v>4</v>
      </c>
      <c r="AO10" s="25">
        <v>4</v>
      </c>
      <c r="AP10" s="25">
        <v>3</v>
      </c>
      <c r="AQ10" s="25">
        <v>3</v>
      </c>
      <c r="AR10" s="25">
        <v>4</v>
      </c>
      <c r="AS10" s="25">
        <v>3</v>
      </c>
      <c r="AT10" s="25">
        <v>4</v>
      </c>
      <c r="AU10" s="25">
        <v>3</v>
      </c>
      <c r="AV10" s="25">
        <v>3</v>
      </c>
      <c r="AW10" s="25">
        <v>3</v>
      </c>
      <c r="AX10" s="25">
        <v>3</v>
      </c>
      <c r="AY10" s="25">
        <v>3</v>
      </c>
      <c r="AZ10" s="25">
        <v>3</v>
      </c>
      <c r="BA10" s="25">
        <v>3</v>
      </c>
      <c r="BB10" s="25">
        <v>3</v>
      </c>
      <c r="BC10" s="25">
        <v>3</v>
      </c>
      <c r="BD10" s="25">
        <v>3</v>
      </c>
      <c r="BE10" s="25">
        <v>3</v>
      </c>
      <c r="BF10" s="25">
        <v>3</v>
      </c>
      <c r="BG10" s="25">
        <v>3</v>
      </c>
      <c r="BH10" s="25">
        <v>3</v>
      </c>
      <c r="BI10" s="25">
        <v>3</v>
      </c>
      <c r="BJ10" s="25">
        <v>3</v>
      </c>
      <c r="BK10" s="25">
        <v>3</v>
      </c>
      <c r="BL10" s="25">
        <v>3</v>
      </c>
      <c r="BM10" s="25">
        <v>3</v>
      </c>
      <c r="BN10" s="25">
        <v>3</v>
      </c>
      <c r="BO10" s="25">
        <v>3</v>
      </c>
      <c r="BP10" s="25">
        <v>3</v>
      </c>
      <c r="BQ10" s="25">
        <v>3</v>
      </c>
      <c r="BR10" s="25">
        <v>3</v>
      </c>
      <c r="BS10" s="25">
        <v>3</v>
      </c>
      <c r="BT10" s="25">
        <v>3</v>
      </c>
      <c r="BU10" s="25">
        <v>3</v>
      </c>
      <c r="BV10" s="25">
        <v>3</v>
      </c>
      <c r="BW10" s="25">
        <v>3</v>
      </c>
      <c r="BX10" s="25">
        <v>3</v>
      </c>
      <c r="BY10" s="25">
        <v>3</v>
      </c>
      <c r="BZ10" s="25">
        <v>3</v>
      </c>
      <c r="CA10" s="25">
        <v>3</v>
      </c>
      <c r="CB10" s="25">
        <v>3</v>
      </c>
      <c r="CC10" s="25">
        <v>3</v>
      </c>
      <c r="CD10" s="69">
        <v>3</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4</v>
      </c>
      <c r="AK11" s="25">
        <v>4</v>
      </c>
      <c r="AL11" s="25">
        <v>5</v>
      </c>
      <c r="AM11" s="25">
        <v>4</v>
      </c>
      <c r="AN11" s="25">
        <v>4</v>
      </c>
      <c r="AO11" s="25">
        <v>4</v>
      </c>
      <c r="AP11" s="25">
        <v>3</v>
      </c>
      <c r="AQ11" s="25">
        <v>3</v>
      </c>
      <c r="AR11" s="25">
        <v>4</v>
      </c>
      <c r="AS11" s="25">
        <v>3</v>
      </c>
      <c r="AT11" s="25">
        <v>4</v>
      </c>
      <c r="AU11" s="25">
        <v>3</v>
      </c>
      <c r="AV11" s="25">
        <v>3</v>
      </c>
      <c r="AW11" s="25">
        <v>3</v>
      </c>
      <c r="AX11" s="25">
        <v>3</v>
      </c>
      <c r="AY11" s="25">
        <v>3</v>
      </c>
      <c r="AZ11" s="25">
        <v>3</v>
      </c>
      <c r="BA11" s="25">
        <v>3</v>
      </c>
      <c r="BB11" s="25">
        <v>3</v>
      </c>
      <c r="BC11" s="25">
        <v>3</v>
      </c>
      <c r="BD11" s="25">
        <v>3</v>
      </c>
      <c r="BE11" s="25">
        <v>3</v>
      </c>
      <c r="BF11" s="25">
        <v>3</v>
      </c>
      <c r="BG11" s="25">
        <v>3</v>
      </c>
      <c r="BH11" s="25">
        <v>3</v>
      </c>
      <c r="BI11" s="25">
        <v>3</v>
      </c>
      <c r="BJ11" s="25">
        <v>3</v>
      </c>
      <c r="BK11" s="25">
        <v>3</v>
      </c>
      <c r="BL11" s="25">
        <v>3</v>
      </c>
      <c r="BM11" s="25">
        <v>3</v>
      </c>
      <c r="BN11" s="25">
        <v>3</v>
      </c>
      <c r="BO11" s="25">
        <v>3</v>
      </c>
      <c r="BP11" s="25">
        <v>3</v>
      </c>
      <c r="BQ11" s="25">
        <v>3</v>
      </c>
      <c r="BR11" s="25">
        <v>3</v>
      </c>
      <c r="BS11" s="25">
        <v>3</v>
      </c>
      <c r="BT11" s="25">
        <v>3</v>
      </c>
      <c r="BU11" s="25">
        <v>3</v>
      </c>
      <c r="BV11" s="25">
        <v>3</v>
      </c>
      <c r="BW11" s="25">
        <v>3</v>
      </c>
      <c r="BX11" s="25">
        <v>3</v>
      </c>
      <c r="BY11" s="25">
        <v>3</v>
      </c>
      <c r="BZ11" s="25">
        <v>3</v>
      </c>
      <c r="CA11" s="25">
        <v>3</v>
      </c>
      <c r="CB11" s="25">
        <v>3</v>
      </c>
      <c r="CC11" s="25">
        <v>3</v>
      </c>
      <c r="CD11" s="69">
        <v>3</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4">
        <v>1.1036999999999999</v>
      </c>
      <c r="C13" s="144">
        <v>1.1036999999999999</v>
      </c>
      <c r="D13" s="144">
        <v>1.1036999999999999</v>
      </c>
      <c r="E13" s="144">
        <v>1.1036999999999999</v>
      </c>
      <c r="F13" s="144">
        <v>1.1036999999999999</v>
      </c>
      <c r="G13" s="144">
        <v>1.1036999999999999</v>
      </c>
      <c r="H13" s="144">
        <v>1.1036999999999999</v>
      </c>
      <c r="I13" s="144">
        <v>1.1036999999999999</v>
      </c>
      <c r="J13" s="144">
        <v>1.1036999999999999</v>
      </c>
      <c r="K13" s="144">
        <v>1.1036999999999999</v>
      </c>
      <c r="L13" s="144">
        <v>1.1036999999999999</v>
      </c>
      <c r="M13" s="144">
        <v>1.1036999999999999</v>
      </c>
      <c r="N13" s="144">
        <v>1.1036999999999999</v>
      </c>
      <c r="O13" s="144">
        <v>1.1036999999999999</v>
      </c>
      <c r="P13" s="144">
        <v>1.1036999999999999</v>
      </c>
      <c r="Q13" s="144">
        <v>1.1036999999999999</v>
      </c>
      <c r="R13" s="144">
        <v>1.1036999999999999</v>
      </c>
      <c r="S13" s="144">
        <v>1.1036999999999999</v>
      </c>
      <c r="T13" s="144">
        <v>1.1036999999999999</v>
      </c>
      <c r="U13" s="144">
        <v>1.1036999999999999</v>
      </c>
      <c r="V13" s="144">
        <v>1.1036999999999999</v>
      </c>
      <c r="W13" s="144">
        <v>1.1036999999999999</v>
      </c>
      <c r="X13" s="144">
        <v>1.1036999999999999</v>
      </c>
      <c r="Y13" s="144">
        <v>1.1036999999999999</v>
      </c>
      <c r="Z13" s="144">
        <v>1.1036999999999999</v>
      </c>
      <c r="AA13" s="144">
        <v>1.1036999999999999</v>
      </c>
      <c r="AB13" s="144">
        <v>1.1036999999999999</v>
      </c>
      <c r="AC13" s="144">
        <v>1.1036999999999999</v>
      </c>
      <c r="AD13" s="144">
        <v>1.1036999999999999</v>
      </c>
      <c r="AE13" s="144">
        <v>1.1036999999999999</v>
      </c>
      <c r="AF13" s="144">
        <v>1.1036999999999999</v>
      </c>
      <c r="AG13" s="144">
        <v>1.1036999999999999</v>
      </c>
      <c r="AH13" s="144">
        <v>1.0903</v>
      </c>
      <c r="AI13" s="144">
        <v>1.0777000000000001</v>
      </c>
      <c r="AJ13" s="144">
        <v>1.0659000000000001</v>
      </c>
      <c r="AK13" s="144">
        <v>1.0548999999999999</v>
      </c>
      <c r="AL13" s="144">
        <v>1.0447</v>
      </c>
      <c r="AM13" s="144">
        <v>1.0353000000000001</v>
      </c>
      <c r="AN13" s="144">
        <v>1.0266999999999999</v>
      </c>
      <c r="AO13" s="144">
        <v>1.0188999999999999</v>
      </c>
      <c r="AP13" s="144">
        <v>1.0119</v>
      </c>
      <c r="AQ13" s="144">
        <v>1.0057</v>
      </c>
      <c r="AR13" s="144">
        <v>1.0003</v>
      </c>
      <c r="AS13" s="144">
        <v>0.99570000000000003</v>
      </c>
      <c r="AT13" s="144">
        <v>0.9919</v>
      </c>
      <c r="AU13" s="144">
        <v>0.9889</v>
      </c>
      <c r="AV13" s="144">
        <v>0.98670000000000002</v>
      </c>
      <c r="AW13" s="144">
        <v>0.98529999999999995</v>
      </c>
      <c r="AX13" s="144">
        <v>0.98470000000000002</v>
      </c>
      <c r="AY13" s="144">
        <v>0.98470000000000002</v>
      </c>
      <c r="AZ13" s="144">
        <v>0.98470000000000002</v>
      </c>
      <c r="BA13" s="144">
        <v>0.98470000000000002</v>
      </c>
      <c r="BB13" s="144">
        <v>0.98470000000000002</v>
      </c>
      <c r="BC13" s="144">
        <v>0.98470000000000002</v>
      </c>
      <c r="BD13" s="144">
        <v>0.98470000000000002</v>
      </c>
      <c r="BE13" s="144">
        <v>0.98470000000000002</v>
      </c>
      <c r="BF13" s="144">
        <v>0.98470000000000002</v>
      </c>
      <c r="BG13" s="144">
        <v>0.98470000000000002</v>
      </c>
      <c r="BH13" s="144">
        <v>0.98470000000000002</v>
      </c>
      <c r="BI13" s="144">
        <v>0.98470000000000002</v>
      </c>
      <c r="BJ13" s="144">
        <v>0.98470000000000002</v>
      </c>
      <c r="BK13" s="144">
        <v>0.98470000000000002</v>
      </c>
      <c r="BL13" s="144">
        <v>0.98470000000000002</v>
      </c>
      <c r="BM13" s="144">
        <v>0.98470000000000002</v>
      </c>
      <c r="BN13" s="144">
        <v>0.98470000000000002</v>
      </c>
      <c r="BO13" s="144">
        <v>0.98470000000000002</v>
      </c>
      <c r="BP13" s="144">
        <v>0.98470000000000002</v>
      </c>
      <c r="BQ13" s="144">
        <v>0.98470000000000002</v>
      </c>
      <c r="BR13" s="144">
        <v>0.98470000000000002</v>
      </c>
      <c r="BS13" s="144">
        <v>0.98470000000000002</v>
      </c>
      <c r="BT13" s="144">
        <v>0.98470000000000002</v>
      </c>
      <c r="BU13" s="144">
        <v>0.98470000000000002</v>
      </c>
      <c r="BV13" s="144">
        <v>0.98470000000000002</v>
      </c>
      <c r="BW13" s="144">
        <v>0.98470000000000002</v>
      </c>
      <c r="BX13" s="144">
        <v>0.98470000000000002</v>
      </c>
      <c r="BY13" s="144">
        <v>0.98470000000000002</v>
      </c>
      <c r="BZ13" s="144">
        <v>0.98470000000000002</v>
      </c>
      <c r="CA13" s="144">
        <v>0.98470000000000002</v>
      </c>
      <c r="CB13" s="144">
        <v>0.98470000000000002</v>
      </c>
      <c r="CC13" s="144">
        <v>0.98470000000000002</v>
      </c>
      <c r="CD13" s="290">
        <v>0.98470000000000002</v>
      </c>
    </row>
    <row r="14" spans="1:82" x14ac:dyDescent="0.25">
      <c r="A14" s="11" t="s">
        <v>135</v>
      </c>
      <c r="B14" s="144">
        <v>2.7151999999999998</v>
      </c>
      <c r="C14" s="144">
        <v>2.7151999999999998</v>
      </c>
      <c r="D14" s="144">
        <v>2.7151999999999998</v>
      </c>
      <c r="E14" s="144">
        <v>2.7151999999999998</v>
      </c>
      <c r="F14" s="144">
        <v>2.7151999999999998</v>
      </c>
      <c r="G14" s="144">
        <v>2.7151999999999998</v>
      </c>
      <c r="H14" s="144">
        <v>2.7151999999999998</v>
      </c>
      <c r="I14" s="144">
        <v>2.7151999999999998</v>
      </c>
      <c r="J14" s="144">
        <v>2.7151999999999998</v>
      </c>
      <c r="K14" s="144">
        <v>2.7151999999999998</v>
      </c>
      <c r="L14" s="144">
        <v>2.7151999999999998</v>
      </c>
      <c r="M14" s="144">
        <v>2.7151999999999998</v>
      </c>
      <c r="N14" s="144">
        <v>2.7151999999999998</v>
      </c>
      <c r="O14" s="144">
        <v>2.7151999999999998</v>
      </c>
      <c r="P14" s="144">
        <v>2.7151999999999998</v>
      </c>
      <c r="Q14" s="144">
        <v>2.7151999999999998</v>
      </c>
      <c r="R14" s="144">
        <v>2.7151999999999998</v>
      </c>
      <c r="S14" s="144">
        <v>2.7151999999999998</v>
      </c>
      <c r="T14" s="144">
        <v>2.7151999999999998</v>
      </c>
      <c r="U14" s="144">
        <v>2.7151999999999998</v>
      </c>
      <c r="V14" s="144">
        <v>2.7151999999999998</v>
      </c>
      <c r="W14" s="144">
        <v>2.7151999999999998</v>
      </c>
      <c r="X14" s="144">
        <v>2.7151999999999998</v>
      </c>
      <c r="Y14" s="144">
        <v>2.7151999999999998</v>
      </c>
      <c r="Z14" s="144">
        <v>2.7151999999999998</v>
      </c>
      <c r="AA14" s="144">
        <v>2.7151999999999998</v>
      </c>
      <c r="AB14" s="144">
        <v>2.7151999999999998</v>
      </c>
      <c r="AC14" s="144">
        <v>2.7151999999999998</v>
      </c>
      <c r="AD14" s="144">
        <v>2.7151999999999998</v>
      </c>
      <c r="AE14" s="144">
        <v>2.7151999999999998</v>
      </c>
      <c r="AF14" s="144">
        <v>2.7151999999999998</v>
      </c>
      <c r="AG14" s="144">
        <v>2.7151999999999998</v>
      </c>
      <c r="AH14" s="144">
        <v>2.4687000000000001</v>
      </c>
      <c r="AI14" s="144">
        <v>2.2412000000000001</v>
      </c>
      <c r="AJ14" s="144">
        <v>2.0327000000000002</v>
      </c>
      <c r="AK14" s="144">
        <v>1.8431999999999999</v>
      </c>
      <c r="AL14" s="144">
        <v>1.6727000000000001</v>
      </c>
      <c r="AM14" s="144">
        <v>1.5212000000000001</v>
      </c>
      <c r="AN14" s="144">
        <v>1.3887</v>
      </c>
      <c r="AO14" s="144">
        <v>1.2751999999999999</v>
      </c>
      <c r="AP14" s="144">
        <v>1.1807000000000001</v>
      </c>
      <c r="AQ14" s="144">
        <v>1.1052</v>
      </c>
      <c r="AR14" s="144">
        <v>1.0487</v>
      </c>
      <c r="AS14" s="144">
        <v>1.0369600000000001</v>
      </c>
      <c r="AT14" s="144">
        <v>1.02522</v>
      </c>
      <c r="AU14" s="144">
        <v>1.0134799999999999</v>
      </c>
      <c r="AV14" s="144">
        <v>1.0017400000000001</v>
      </c>
      <c r="AW14" s="144">
        <v>0.99</v>
      </c>
      <c r="AX14" s="144">
        <v>0.98</v>
      </c>
      <c r="AY14" s="144">
        <v>0.97</v>
      </c>
      <c r="AZ14" s="144">
        <v>0.96</v>
      </c>
      <c r="BA14" s="144">
        <v>0.95</v>
      </c>
      <c r="BB14" s="144">
        <v>0.95</v>
      </c>
      <c r="BC14" s="144">
        <v>0.95</v>
      </c>
      <c r="BD14" s="144">
        <v>0.95</v>
      </c>
      <c r="BE14" s="144">
        <v>0.95</v>
      </c>
      <c r="BF14" s="144">
        <v>0.95</v>
      </c>
      <c r="BG14" s="144">
        <v>0.95</v>
      </c>
      <c r="BH14" s="144">
        <v>0.95</v>
      </c>
      <c r="BI14" s="144">
        <v>0.95</v>
      </c>
      <c r="BJ14" s="144">
        <v>0.95</v>
      </c>
      <c r="BK14" s="144">
        <v>0.95</v>
      </c>
      <c r="BL14" s="144">
        <v>0.95</v>
      </c>
      <c r="BM14" s="144">
        <v>0.95</v>
      </c>
      <c r="BN14" s="144">
        <v>0.95</v>
      </c>
      <c r="BO14" s="144">
        <v>0.95</v>
      </c>
      <c r="BP14" s="144">
        <v>0.95</v>
      </c>
      <c r="BQ14" s="144">
        <v>0.95</v>
      </c>
      <c r="BR14" s="144">
        <v>0.95</v>
      </c>
      <c r="BS14" s="144">
        <v>0.95</v>
      </c>
      <c r="BT14" s="144">
        <v>0.95</v>
      </c>
      <c r="BU14" s="144">
        <v>0.95</v>
      </c>
      <c r="BV14" s="144">
        <v>0.95</v>
      </c>
      <c r="BW14" s="144">
        <v>0.95</v>
      </c>
      <c r="BX14" s="144">
        <v>0.95</v>
      </c>
      <c r="BY14" s="144">
        <v>0.95</v>
      </c>
      <c r="BZ14" s="144">
        <v>0.95</v>
      </c>
      <c r="CA14" s="144">
        <v>0.95</v>
      </c>
      <c r="CB14" s="144">
        <v>0.95</v>
      </c>
      <c r="CC14" s="144">
        <v>0.95</v>
      </c>
      <c r="CD14" s="290">
        <v>0.95</v>
      </c>
    </row>
    <row r="15" spans="1:82" x14ac:dyDescent="0.25">
      <c r="A15" s="53" t="s">
        <v>246</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2">
        <v>79.888102925076694</v>
      </c>
      <c r="C16" s="152">
        <v>79.888102925076694</v>
      </c>
      <c r="D16" s="152">
        <v>79.888102925076694</v>
      </c>
      <c r="E16" s="152">
        <v>79.888102925076694</v>
      </c>
      <c r="F16" s="152">
        <v>79.888102925076694</v>
      </c>
      <c r="G16" s="152">
        <v>79.888102925076694</v>
      </c>
      <c r="H16" s="152">
        <v>79.888102925076694</v>
      </c>
      <c r="I16" s="152">
        <v>79.888102925076694</v>
      </c>
      <c r="J16" s="152">
        <v>79.888102925076694</v>
      </c>
      <c r="K16" s="152">
        <v>79.888102925076694</v>
      </c>
      <c r="L16" s="152">
        <v>79.888102925076694</v>
      </c>
      <c r="M16" s="152">
        <v>79.888102925076694</v>
      </c>
      <c r="N16" s="152">
        <v>79.888102925076694</v>
      </c>
      <c r="O16" s="152">
        <v>79.888102925076694</v>
      </c>
      <c r="P16" s="152">
        <v>79.888102925076694</v>
      </c>
      <c r="Q16" s="152">
        <v>79.888102925076694</v>
      </c>
      <c r="R16" s="152">
        <v>79.888102925076694</v>
      </c>
      <c r="S16" s="152">
        <v>79.888102925076694</v>
      </c>
      <c r="T16" s="152">
        <v>79.888102925076694</v>
      </c>
      <c r="U16" s="152">
        <v>79.888102925076694</v>
      </c>
      <c r="V16" s="152">
        <v>79.888102925076694</v>
      </c>
      <c r="W16" s="152">
        <v>79.888102925076694</v>
      </c>
      <c r="X16" s="152">
        <v>79.888102925076694</v>
      </c>
      <c r="Y16" s="152">
        <v>79.888102925076694</v>
      </c>
      <c r="Z16" s="152">
        <v>79.888102925076694</v>
      </c>
      <c r="AA16" s="152">
        <v>79.888102925076694</v>
      </c>
      <c r="AB16" s="152">
        <v>79.888102925076694</v>
      </c>
      <c r="AC16" s="152">
        <v>79.888102925076694</v>
      </c>
      <c r="AD16" s="152">
        <v>79.888102925076694</v>
      </c>
      <c r="AE16" s="152">
        <v>79.888102925076694</v>
      </c>
      <c r="AF16" s="152">
        <v>79.888102925076694</v>
      </c>
      <c r="AG16" s="152">
        <v>79.888102925076694</v>
      </c>
      <c r="AH16" s="152">
        <v>79.888102925076694</v>
      </c>
      <c r="AI16" s="152">
        <v>79.888102925076694</v>
      </c>
      <c r="AJ16" s="152">
        <v>79.888102925076694</v>
      </c>
      <c r="AK16" s="152">
        <v>79.888102925076694</v>
      </c>
      <c r="AL16" s="152">
        <v>79.888102925076893</v>
      </c>
      <c r="AM16" s="152">
        <v>79.888102925078996</v>
      </c>
      <c r="AN16" s="152">
        <v>79.888102925106693</v>
      </c>
      <c r="AO16" s="152">
        <v>79.888102925462306</v>
      </c>
      <c r="AP16" s="152">
        <v>79.888102930031607</v>
      </c>
      <c r="AQ16" s="152">
        <v>79.888102988742702</v>
      </c>
      <c r="AR16" s="152">
        <v>79.888103743127402</v>
      </c>
      <c r="AS16" s="152">
        <v>79.888113436285508</v>
      </c>
      <c r="AT16" s="152">
        <v>79.888237982981707</v>
      </c>
      <c r="AU16" s="152">
        <v>79.889838013786701</v>
      </c>
      <c r="AV16" s="152">
        <v>79.910350394347091</v>
      </c>
      <c r="AW16" s="152">
        <v>80.166444450431797</v>
      </c>
      <c r="AX16" s="152">
        <v>82.561175629964097</v>
      </c>
      <c r="AY16" s="152">
        <v>87.978155595103203</v>
      </c>
      <c r="AZ16" s="152">
        <v>89.492992796944506</v>
      </c>
      <c r="BA16" s="152">
        <v>89.635032433576697</v>
      </c>
      <c r="BB16" s="152">
        <v>89.6462632732526</v>
      </c>
      <c r="BC16" s="152">
        <v>89.647138415024997</v>
      </c>
      <c r="BD16" s="152">
        <v>89.647206530769395</v>
      </c>
      <c r="BE16" s="152">
        <v>89.647211832014591</v>
      </c>
      <c r="BF16" s="152">
        <v>89.647212244591799</v>
      </c>
      <c r="BG16" s="152">
        <v>89.647212276701211</v>
      </c>
      <c r="BH16" s="152">
        <v>89.64721227920019</v>
      </c>
      <c r="BI16" s="152">
        <v>89.647212279394694</v>
      </c>
      <c r="BJ16" s="152">
        <v>89.6472122794098</v>
      </c>
      <c r="BK16" s="152">
        <v>89.6472122794098</v>
      </c>
      <c r="BL16" s="152">
        <v>89.6472122794098</v>
      </c>
      <c r="BM16" s="152">
        <v>89.6472122794098</v>
      </c>
      <c r="BN16" s="152">
        <v>89.6472122794098</v>
      </c>
      <c r="BO16" s="152">
        <v>89.6472122794098</v>
      </c>
      <c r="BP16" s="152">
        <v>89.6472122794098</v>
      </c>
      <c r="BQ16" s="152">
        <v>89.6472122794098</v>
      </c>
      <c r="BR16" s="152">
        <v>89.6472122794098</v>
      </c>
      <c r="BS16" s="152">
        <v>89.6472122794098</v>
      </c>
      <c r="BT16" s="152">
        <v>89.6472122794098</v>
      </c>
      <c r="BU16" s="152">
        <v>89.6472122794098</v>
      </c>
      <c r="BV16" s="152">
        <v>89.6472122794098</v>
      </c>
      <c r="BW16" s="152">
        <v>89.6472122794098</v>
      </c>
      <c r="BX16" s="152">
        <v>89.6472122794098</v>
      </c>
      <c r="BY16" s="152">
        <v>89.6472122794098</v>
      </c>
      <c r="BZ16" s="152">
        <v>89.6472122794098</v>
      </c>
      <c r="CA16" s="152">
        <v>89.6472122794098</v>
      </c>
      <c r="CB16" s="152">
        <v>89.6472122794098</v>
      </c>
      <c r="CC16" s="152">
        <v>89.6472122794098</v>
      </c>
      <c r="CD16" s="235">
        <v>89.6472122794098</v>
      </c>
    </row>
    <row r="17" spans="1:82" x14ac:dyDescent="0.25">
      <c r="A17" s="11" t="s">
        <v>201</v>
      </c>
      <c r="B17" s="152">
        <v>91.4934094395838</v>
      </c>
      <c r="C17" s="152">
        <v>91.4934094395838</v>
      </c>
      <c r="D17" s="152">
        <v>91.4934094395838</v>
      </c>
      <c r="E17" s="152">
        <v>91.4934094395838</v>
      </c>
      <c r="F17" s="152">
        <v>91.4934094395838</v>
      </c>
      <c r="G17" s="152">
        <v>91.4934094395838</v>
      </c>
      <c r="H17" s="152">
        <v>91.4934094395838</v>
      </c>
      <c r="I17" s="152">
        <v>91.4934094395838</v>
      </c>
      <c r="J17" s="152">
        <v>91.4934094395838</v>
      </c>
      <c r="K17" s="152">
        <v>91.4934094395838</v>
      </c>
      <c r="L17" s="152">
        <v>91.4934094395838</v>
      </c>
      <c r="M17" s="152">
        <v>91.4934094395838</v>
      </c>
      <c r="N17" s="152">
        <v>91.4934094395838</v>
      </c>
      <c r="O17" s="152">
        <v>91.4934094395838</v>
      </c>
      <c r="P17" s="152">
        <v>91.4934094395838</v>
      </c>
      <c r="Q17" s="152">
        <v>91.4934094395838</v>
      </c>
      <c r="R17" s="152">
        <v>91.4934094395838</v>
      </c>
      <c r="S17" s="152">
        <v>91.4934094395838</v>
      </c>
      <c r="T17" s="152">
        <v>91.4934094395838</v>
      </c>
      <c r="U17" s="152">
        <v>91.4934094395838</v>
      </c>
      <c r="V17" s="152">
        <v>91.4934094395838</v>
      </c>
      <c r="W17" s="152">
        <v>91.4934094395838</v>
      </c>
      <c r="X17" s="152">
        <v>91.4934094395838</v>
      </c>
      <c r="Y17" s="152">
        <v>91.4934094395838</v>
      </c>
      <c r="Z17" s="152">
        <v>91.4934094395838</v>
      </c>
      <c r="AA17" s="152">
        <v>91.4934094395838</v>
      </c>
      <c r="AB17" s="152">
        <v>91.4934094395838</v>
      </c>
      <c r="AC17" s="152">
        <v>91.4934094395838</v>
      </c>
      <c r="AD17" s="152">
        <v>91.4934094395838</v>
      </c>
      <c r="AE17" s="152">
        <v>91.4934094395838</v>
      </c>
      <c r="AF17" s="152">
        <v>91.4934094395838</v>
      </c>
      <c r="AG17" s="152">
        <v>91.4934094395838</v>
      </c>
      <c r="AH17" s="152">
        <v>91.4934094395838</v>
      </c>
      <c r="AI17" s="152">
        <v>91.4934094395838</v>
      </c>
      <c r="AJ17" s="152">
        <v>91.4934094395838</v>
      </c>
      <c r="AK17" s="152">
        <v>91.4934094395838</v>
      </c>
      <c r="AL17" s="152">
        <v>91.4934094395839</v>
      </c>
      <c r="AM17" s="152">
        <v>91.493409439584909</v>
      </c>
      <c r="AN17" s="152">
        <v>91.49340943959831</v>
      </c>
      <c r="AO17" s="152">
        <v>91.493409439770602</v>
      </c>
      <c r="AP17" s="152">
        <v>91.493409441983999</v>
      </c>
      <c r="AQ17" s="152">
        <v>91.493409470423998</v>
      </c>
      <c r="AR17" s="152">
        <v>91.493409835853001</v>
      </c>
      <c r="AS17" s="152">
        <v>91.493414531284003</v>
      </c>
      <c r="AT17" s="152">
        <v>91.493474862482103</v>
      </c>
      <c r="AU17" s="152">
        <v>91.494249917751006</v>
      </c>
      <c r="AV17" s="152">
        <v>91.504184532593499</v>
      </c>
      <c r="AW17" s="152">
        <v>91.627969426129695</v>
      </c>
      <c r="AX17" s="152">
        <v>92.763736734150001</v>
      </c>
      <c r="AY17" s="152">
        <v>95.19592902597131</v>
      </c>
      <c r="AZ17" s="152">
        <v>95.844236824889293</v>
      </c>
      <c r="BA17" s="152">
        <v>95.904346145842197</v>
      </c>
      <c r="BB17" s="152">
        <v>95.909093975422095</v>
      </c>
      <c r="BC17" s="152">
        <v>95.909463910770995</v>
      </c>
      <c r="BD17" s="152">
        <v>95.909492704118605</v>
      </c>
      <c r="BE17" s="152">
        <v>95.909494945017897</v>
      </c>
      <c r="BF17" s="152">
        <v>95.909495119419091</v>
      </c>
      <c r="BG17" s="152">
        <v>95.909495132992191</v>
      </c>
      <c r="BH17" s="152">
        <v>95.909495134048498</v>
      </c>
      <c r="BI17" s="152">
        <v>95.909495134130694</v>
      </c>
      <c r="BJ17" s="152">
        <v>95.909495134137103</v>
      </c>
      <c r="BK17" s="152">
        <v>95.909495134137103</v>
      </c>
      <c r="BL17" s="152">
        <v>95.909495134137103</v>
      </c>
      <c r="BM17" s="152">
        <v>95.909495134137103</v>
      </c>
      <c r="BN17" s="152">
        <v>95.909495134137103</v>
      </c>
      <c r="BO17" s="152">
        <v>95.909495134137103</v>
      </c>
      <c r="BP17" s="152">
        <v>95.909495134137103</v>
      </c>
      <c r="BQ17" s="152">
        <v>95.909495134137103</v>
      </c>
      <c r="BR17" s="152">
        <v>95.909495134137103</v>
      </c>
      <c r="BS17" s="152">
        <v>95.909495134137103</v>
      </c>
      <c r="BT17" s="152">
        <v>95.909495134137103</v>
      </c>
      <c r="BU17" s="152">
        <v>95.909495134137103</v>
      </c>
      <c r="BV17" s="152">
        <v>95.909495134137103</v>
      </c>
      <c r="BW17" s="152">
        <v>95.909495134137103</v>
      </c>
      <c r="BX17" s="152">
        <v>95.909495134137103</v>
      </c>
      <c r="BY17" s="152">
        <v>95.909495134137103</v>
      </c>
      <c r="BZ17" s="152">
        <v>95.909495134137103</v>
      </c>
      <c r="CA17" s="152">
        <v>95.909495134137103</v>
      </c>
      <c r="CB17" s="152">
        <v>95.909495134137103</v>
      </c>
      <c r="CC17" s="152">
        <v>95.909495134137103</v>
      </c>
      <c r="CD17" s="235">
        <v>95.909495134137103</v>
      </c>
    </row>
    <row r="18" spans="1:82" x14ac:dyDescent="0.25">
      <c r="A18" s="11" t="s">
        <v>202</v>
      </c>
      <c r="B18" s="152">
        <v>91.8236192992469</v>
      </c>
      <c r="C18" s="152">
        <v>91.8236192992469</v>
      </c>
      <c r="D18" s="152">
        <v>91.8236192992469</v>
      </c>
      <c r="E18" s="152">
        <v>91.8236192992469</v>
      </c>
      <c r="F18" s="152">
        <v>91.8236192992469</v>
      </c>
      <c r="G18" s="152">
        <v>91.8236192992469</v>
      </c>
      <c r="H18" s="152">
        <v>91.8236192992469</v>
      </c>
      <c r="I18" s="152">
        <v>91.8236192992469</v>
      </c>
      <c r="J18" s="152">
        <v>91.8236192992469</v>
      </c>
      <c r="K18" s="152">
        <v>91.8236192992469</v>
      </c>
      <c r="L18" s="152">
        <v>91.8236192992469</v>
      </c>
      <c r="M18" s="152">
        <v>91.8236192992469</v>
      </c>
      <c r="N18" s="152">
        <v>91.8236192992469</v>
      </c>
      <c r="O18" s="152">
        <v>91.8236192992469</v>
      </c>
      <c r="P18" s="152">
        <v>91.8236192992469</v>
      </c>
      <c r="Q18" s="152">
        <v>91.8236192992469</v>
      </c>
      <c r="R18" s="152">
        <v>91.8236192992469</v>
      </c>
      <c r="S18" s="152">
        <v>91.8236192992469</v>
      </c>
      <c r="T18" s="152">
        <v>91.8236192992469</v>
      </c>
      <c r="U18" s="152">
        <v>91.8236192992469</v>
      </c>
      <c r="V18" s="152">
        <v>91.8236192992469</v>
      </c>
      <c r="W18" s="152">
        <v>91.8236192992469</v>
      </c>
      <c r="X18" s="152">
        <v>91.8236192992469</v>
      </c>
      <c r="Y18" s="152">
        <v>91.8236192992469</v>
      </c>
      <c r="Z18" s="152">
        <v>91.8236192992469</v>
      </c>
      <c r="AA18" s="152">
        <v>91.8236192992469</v>
      </c>
      <c r="AB18" s="152">
        <v>91.8236192992469</v>
      </c>
      <c r="AC18" s="152">
        <v>91.8236192992469</v>
      </c>
      <c r="AD18" s="152">
        <v>91.8236192992469</v>
      </c>
      <c r="AE18" s="152">
        <v>91.8236192992469</v>
      </c>
      <c r="AF18" s="152">
        <v>91.8236192992469</v>
      </c>
      <c r="AG18" s="152">
        <v>91.8236192992469</v>
      </c>
      <c r="AH18" s="152">
        <v>91.8236192992469</v>
      </c>
      <c r="AI18" s="152">
        <v>91.8236192992469</v>
      </c>
      <c r="AJ18" s="152">
        <v>91.8236192992469</v>
      </c>
      <c r="AK18" s="152">
        <v>91.8236192992469</v>
      </c>
      <c r="AL18" s="152">
        <v>91.823619299247</v>
      </c>
      <c r="AM18" s="152">
        <v>91.823619299248008</v>
      </c>
      <c r="AN18" s="152">
        <v>91.823619299260898</v>
      </c>
      <c r="AO18" s="152">
        <v>91.823619299427094</v>
      </c>
      <c r="AP18" s="152">
        <v>91.823619301562303</v>
      </c>
      <c r="AQ18" s="152">
        <v>91.823619328996998</v>
      </c>
      <c r="AR18" s="152">
        <v>91.82361968150839</v>
      </c>
      <c r="AS18" s="152">
        <v>91.823624210960091</v>
      </c>
      <c r="AT18" s="152">
        <v>91.82368240950241</v>
      </c>
      <c r="AU18" s="152">
        <v>91.824430066970891</v>
      </c>
      <c r="AV18" s="152">
        <v>91.834013454803994</v>
      </c>
      <c r="AW18" s="152">
        <v>91.953415300126792</v>
      </c>
      <c r="AX18" s="152">
        <v>93.048381552461407</v>
      </c>
      <c r="AY18" s="152">
        <v>95.389656314036898</v>
      </c>
      <c r="AZ18" s="152">
        <v>96.012915642695191</v>
      </c>
      <c r="BA18" s="152">
        <v>96.070685202099611</v>
      </c>
      <c r="BB18" s="152">
        <v>96.075248096594805</v>
      </c>
      <c r="BC18" s="152">
        <v>96.07560362163629</v>
      </c>
      <c r="BD18" s="152">
        <v>96.075631293375196</v>
      </c>
      <c r="BE18" s="152">
        <v>96.075633446983005</v>
      </c>
      <c r="BF18" s="152">
        <v>96.0756336145907</v>
      </c>
      <c r="BG18" s="152">
        <v>96.075633627635</v>
      </c>
      <c r="BH18" s="152">
        <v>96.075633628650209</v>
      </c>
      <c r="BI18" s="152">
        <v>96.075633628729193</v>
      </c>
      <c r="BJ18" s="152">
        <v>96.075633628735304</v>
      </c>
      <c r="BK18" s="152">
        <v>96.075633628735304</v>
      </c>
      <c r="BL18" s="152">
        <v>96.075633628735304</v>
      </c>
      <c r="BM18" s="152">
        <v>96.075633628735304</v>
      </c>
      <c r="BN18" s="152">
        <v>96.075633628735304</v>
      </c>
      <c r="BO18" s="152">
        <v>96.075633628735304</v>
      </c>
      <c r="BP18" s="152">
        <v>96.075633628735304</v>
      </c>
      <c r="BQ18" s="152">
        <v>96.075633628735304</v>
      </c>
      <c r="BR18" s="152">
        <v>96.075633628735304</v>
      </c>
      <c r="BS18" s="152">
        <v>96.075633628735304</v>
      </c>
      <c r="BT18" s="152">
        <v>96.075633628735304</v>
      </c>
      <c r="BU18" s="152">
        <v>96.075633628735304</v>
      </c>
      <c r="BV18" s="152">
        <v>96.075633628735304</v>
      </c>
      <c r="BW18" s="152">
        <v>96.075633628735304</v>
      </c>
      <c r="BX18" s="152">
        <v>96.075633628735304</v>
      </c>
      <c r="BY18" s="152">
        <v>96.075633628735304</v>
      </c>
      <c r="BZ18" s="152">
        <v>96.075633628735304</v>
      </c>
      <c r="CA18" s="152">
        <v>96.075633628735304</v>
      </c>
      <c r="CB18" s="152">
        <v>96.075633628735304</v>
      </c>
      <c r="CC18" s="152">
        <v>96.075633628735304</v>
      </c>
      <c r="CD18" s="235">
        <v>96.075633628735304</v>
      </c>
    </row>
    <row r="19" spans="1:82" x14ac:dyDescent="0.25">
      <c r="A19" s="11" t="s">
        <v>203</v>
      </c>
      <c r="B19" s="152">
        <v>91.8236192992469</v>
      </c>
      <c r="C19" s="152">
        <v>91.8236192992469</v>
      </c>
      <c r="D19" s="152">
        <v>91.8236192992469</v>
      </c>
      <c r="E19" s="152">
        <v>91.8236192992469</v>
      </c>
      <c r="F19" s="152">
        <v>91.8236192992469</v>
      </c>
      <c r="G19" s="152">
        <v>91.8236192992469</v>
      </c>
      <c r="H19" s="152">
        <v>91.8236192992469</v>
      </c>
      <c r="I19" s="152">
        <v>91.8236192992469</v>
      </c>
      <c r="J19" s="152">
        <v>91.8236192992469</v>
      </c>
      <c r="K19" s="152">
        <v>91.8236192992469</v>
      </c>
      <c r="L19" s="152">
        <v>91.8236192992469</v>
      </c>
      <c r="M19" s="152">
        <v>91.8236192992469</v>
      </c>
      <c r="N19" s="152">
        <v>91.8236192992469</v>
      </c>
      <c r="O19" s="152">
        <v>91.8236192992469</v>
      </c>
      <c r="P19" s="152">
        <v>91.8236192992469</v>
      </c>
      <c r="Q19" s="152">
        <v>91.8236192992469</v>
      </c>
      <c r="R19" s="152">
        <v>91.8236192992469</v>
      </c>
      <c r="S19" s="152">
        <v>91.8236192992469</v>
      </c>
      <c r="T19" s="152">
        <v>91.8236192992469</v>
      </c>
      <c r="U19" s="152">
        <v>91.8236192992469</v>
      </c>
      <c r="V19" s="152">
        <v>91.8236192992469</v>
      </c>
      <c r="W19" s="152">
        <v>91.8236192992469</v>
      </c>
      <c r="X19" s="152">
        <v>91.8236192992469</v>
      </c>
      <c r="Y19" s="152">
        <v>91.8236192992469</v>
      </c>
      <c r="Z19" s="152">
        <v>91.8236192992469</v>
      </c>
      <c r="AA19" s="152">
        <v>91.8236192992469</v>
      </c>
      <c r="AB19" s="152">
        <v>91.8236192992469</v>
      </c>
      <c r="AC19" s="152">
        <v>91.8236192992469</v>
      </c>
      <c r="AD19" s="152">
        <v>91.8236192992469</v>
      </c>
      <c r="AE19" s="152">
        <v>91.8236192992469</v>
      </c>
      <c r="AF19" s="152">
        <v>91.8236192992469</v>
      </c>
      <c r="AG19" s="152">
        <v>91.8236192992469</v>
      </c>
      <c r="AH19" s="152">
        <v>91.8236192992469</v>
      </c>
      <c r="AI19" s="152">
        <v>91.8236192992469</v>
      </c>
      <c r="AJ19" s="152">
        <v>91.8236192992469</v>
      </c>
      <c r="AK19" s="152">
        <v>91.8236192992469</v>
      </c>
      <c r="AL19" s="152">
        <v>91.823619299247</v>
      </c>
      <c r="AM19" s="152">
        <v>91.823619299248008</v>
      </c>
      <c r="AN19" s="152">
        <v>91.823619299260898</v>
      </c>
      <c r="AO19" s="152">
        <v>91.823619299427094</v>
      </c>
      <c r="AP19" s="152">
        <v>91.823619301562303</v>
      </c>
      <c r="AQ19" s="152">
        <v>91.823619328996998</v>
      </c>
      <c r="AR19" s="152">
        <v>91.82361968150839</v>
      </c>
      <c r="AS19" s="152">
        <v>91.823624210960091</v>
      </c>
      <c r="AT19" s="152">
        <v>91.82368240950241</v>
      </c>
      <c r="AU19" s="152">
        <v>91.824430066970891</v>
      </c>
      <c r="AV19" s="152">
        <v>91.834013454803994</v>
      </c>
      <c r="AW19" s="152">
        <v>91.953415300126792</v>
      </c>
      <c r="AX19" s="152">
        <v>93.048381552461407</v>
      </c>
      <c r="AY19" s="152">
        <v>95.389656314036898</v>
      </c>
      <c r="AZ19" s="152">
        <v>96.012915642695191</v>
      </c>
      <c r="BA19" s="152">
        <v>96.070685202099611</v>
      </c>
      <c r="BB19" s="152">
        <v>96.075248096594805</v>
      </c>
      <c r="BC19" s="152">
        <v>96.07560362163629</v>
      </c>
      <c r="BD19" s="152">
        <v>96.075631293375196</v>
      </c>
      <c r="BE19" s="152">
        <v>96.075633446983005</v>
      </c>
      <c r="BF19" s="152">
        <v>96.0756336145907</v>
      </c>
      <c r="BG19" s="152">
        <v>96.075633627635</v>
      </c>
      <c r="BH19" s="152">
        <v>96.075633628650209</v>
      </c>
      <c r="BI19" s="152">
        <v>96.075633628729193</v>
      </c>
      <c r="BJ19" s="152">
        <v>96.075633628735304</v>
      </c>
      <c r="BK19" s="152">
        <v>96.075633628735304</v>
      </c>
      <c r="BL19" s="152">
        <v>96.075633628735304</v>
      </c>
      <c r="BM19" s="152">
        <v>96.075633628735304</v>
      </c>
      <c r="BN19" s="152">
        <v>96.075633628735304</v>
      </c>
      <c r="BO19" s="152">
        <v>96.075633628735304</v>
      </c>
      <c r="BP19" s="152">
        <v>96.075633628735304</v>
      </c>
      <c r="BQ19" s="152">
        <v>96.075633628735304</v>
      </c>
      <c r="BR19" s="152">
        <v>96.075633628735304</v>
      </c>
      <c r="BS19" s="152">
        <v>96.075633628735304</v>
      </c>
      <c r="BT19" s="152">
        <v>96.075633628735304</v>
      </c>
      <c r="BU19" s="152">
        <v>96.075633628735304</v>
      </c>
      <c r="BV19" s="152">
        <v>96.075633628735304</v>
      </c>
      <c r="BW19" s="152">
        <v>96.075633628735304</v>
      </c>
      <c r="BX19" s="152">
        <v>96.075633628735304</v>
      </c>
      <c r="BY19" s="152">
        <v>96.075633628735304</v>
      </c>
      <c r="BZ19" s="152">
        <v>96.075633628735304</v>
      </c>
      <c r="CA19" s="152">
        <v>96.075633628735304</v>
      </c>
      <c r="CB19" s="152">
        <v>96.075633628735304</v>
      </c>
      <c r="CC19" s="152">
        <v>96.075633628735304</v>
      </c>
      <c r="CD19" s="235">
        <v>96.075633628735304</v>
      </c>
    </row>
    <row r="20" spans="1:82" x14ac:dyDescent="0.25">
      <c r="A20" s="11" t="s">
        <v>204</v>
      </c>
      <c r="B20" s="152">
        <v>82.854881252597607</v>
      </c>
      <c r="C20" s="152">
        <v>82.854881252597607</v>
      </c>
      <c r="D20" s="152">
        <v>82.854881252597607</v>
      </c>
      <c r="E20" s="152">
        <v>82.854881252597607</v>
      </c>
      <c r="F20" s="152">
        <v>82.854881252597607</v>
      </c>
      <c r="G20" s="152">
        <v>82.854881252597607</v>
      </c>
      <c r="H20" s="152">
        <v>82.854881252597607</v>
      </c>
      <c r="I20" s="152">
        <v>82.854881252597607</v>
      </c>
      <c r="J20" s="152">
        <v>82.854881252597607</v>
      </c>
      <c r="K20" s="152">
        <v>82.854881252597607</v>
      </c>
      <c r="L20" s="152">
        <v>82.854881252597607</v>
      </c>
      <c r="M20" s="152">
        <v>82.854881252597607</v>
      </c>
      <c r="N20" s="152">
        <v>82.854881252597607</v>
      </c>
      <c r="O20" s="152">
        <v>82.854881252597607</v>
      </c>
      <c r="P20" s="152">
        <v>82.854881252597607</v>
      </c>
      <c r="Q20" s="152">
        <v>82.854881252597607</v>
      </c>
      <c r="R20" s="152">
        <v>82.854881252597607</v>
      </c>
      <c r="S20" s="152">
        <v>82.854881252597607</v>
      </c>
      <c r="T20" s="152">
        <v>82.854881252597607</v>
      </c>
      <c r="U20" s="152">
        <v>82.854881252597607</v>
      </c>
      <c r="V20" s="152">
        <v>82.854881252597607</v>
      </c>
      <c r="W20" s="152">
        <v>82.854881252597607</v>
      </c>
      <c r="X20" s="152">
        <v>82.854881252597607</v>
      </c>
      <c r="Y20" s="152">
        <v>82.854881252597607</v>
      </c>
      <c r="Z20" s="152">
        <v>82.854881252597607</v>
      </c>
      <c r="AA20" s="152">
        <v>82.854881252597607</v>
      </c>
      <c r="AB20" s="152">
        <v>82.854881252597607</v>
      </c>
      <c r="AC20" s="152">
        <v>82.854881252597607</v>
      </c>
      <c r="AD20" s="152">
        <v>82.854881252597607</v>
      </c>
      <c r="AE20" s="152">
        <v>82.854881252597607</v>
      </c>
      <c r="AF20" s="152">
        <v>82.854881252597607</v>
      </c>
      <c r="AG20" s="152">
        <v>82.854881252597607</v>
      </c>
      <c r="AH20" s="152">
        <v>82.854881252597607</v>
      </c>
      <c r="AI20" s="152">
        <v>82.854881252597607</v>
      </c>
      <c r="AJ20" s="152">
        <v>82.854881252597607</v>
      </c>
      <c r="AK20" s="152">
        <v>82.854881252597607</v>
      </c>
      <c r="AL20" s="152">
        <v>82.854881252597707</v>
      </c>
      <c r="AM20" s="152">
        <v>82.854881252599597</v>
      </c>
      <c r="AN20" s="152">
        <v>82.854881252624097</v>
      </c>
      <c r="AO20" s="152">
        <v>82.854881252938497</v>
      </c>
      <c r="AP20" s="152">
        <v>82.854881256978402</v>
      </c>
      <c r="AQ20" s="152">
        <v>82.854881308887499</v>
      </c>
      <c r="AR20" s="152">
        <v>82.8548819758729</v>
      </c>
      <c r="AS20" s="152">
        <v>82.854890546029196</v>
      </c>
      <c r="AT20" s="152">
        <v>82.855000663326905</v>
      </c>
      <c r="AU20" s="152">
        <v>82.856415317532395</v>
      </c>
      <c r="AV20" s="152">
        <v>82.874550431281904</v>
      </c>
      <c r="AW20" s="152">
        <v>83.100849077989608</v>
      </c>
      <c r="AX20" s="152">
        <v>85.206656897186093</v>
      </c>
      <c r="AY20" s="152">
        <v>89.902382417998098</v>
      </c>
      <c r="AZ20" s="152">
        <v>91.199008833209206</v>
      </c>
      <c r="BA20" s="152">
        <v>91.320222416052403</v>
      </c>
      <c r="BB20" s="152">
        <v>91.329803909577194</v>
      </c>
      <c r="BC20" s="152">
        <v>91.330550512800599</v>
      </c>
      <c r="BD20" s="152">
        <v>91.330608623782098</v>
      </c>
      <c r="BE20" s="152">
        <v>91.330613146385801</v>
      </c>
      <c r="BF20" s="152">
        <v>91.330613498364102</v>
      </c>
      <c r="BG20" s="152">
        <v>91.3306135257573</v>
      </c>
      <c r="BH20" s="152">
        <v>91.330613527889199</v>
      </c>
      <c r="BI20" s="152">
        <v>91.33061352805521</v>
      </c>
      <c r="BJ20" s="152">
        <v>91.330613528068099</v>
      </c>
      <c r="BK20" s="152">
        <v>91.330613528068099</v>
      </c>
      <c r="BL20" s="152">
        <v>91.330613528068099</v>
      </c>
      <c r="BM20" s="152">
        <v>91.330613528068099</v>
      </c>
      <c r="BN20" s="152">
        <v>91.330613528068099</v>
      </c>
      <c r="BO20" s="152">
        <v>91.330613528068099</v>
      </c>
      <c r="BP20" s="152">
        <v>91.330613528068099</v>
      </c>
      <c r="BQ20" s="152">
        <v>91.330613528068099</v>
      </c>
      <c r="BR20" s="152">
        <v>91.330613528068099</v>
      </c>
      <c r="BS20" s="152">
        <v>91.330613528068099</v>
      </c>
      <c r="BT20" s="152">
        <v>91.330613528068099</v>
      </c>
      <c r="BU20" s="152">
        <v>91.330613528068099</v>
      </c>
      <c r="BV20" s="152">
        <v>91.330613528068099</v>
      </c>
      <c r="BW20" s="152">
        <v>91.330613528068099</v>
      </c>
      <c r="BX20" s="152">
        <v>91.330613528068099</v>
      </c>
      <c r="BY20" s="152">
        <v>91.330613528068099</v>
      </c>
      <c r="BZ20" s="152">
        <v>91.330613528068099</v>
      </c>
      <c r="CA20" s="152">
        <v>91.330613528068099</v>
      </c>
      <c r="CB20" s="152">
        <v>91.330613528068099</v>
      </c>
      <c r="CC20" s="152">
        <v>91.330613528068099</v>
      </c>
      <c r="CD20" s="235">
        <v>91.330613528068099</v>
      </c>
    </row>
    <row r="21" spans="1:82" x14ac:dyDescent="0.25">
      <c r="A21" s="11" t="s">
        <v>205</v>
      </c>
      <c r="B21" s="152">
        <v>92.900386482760496</v>
      </c>
      <c r="C21" s="152">
        <v>92.900386482760496</v>
      </c>
      <c r="D21" s="152">
        <v>92.900386482760496</v>
      </c>
      <c r="E21" s="152">
        <v>92.900386482760496</v>
      </c>
      <c r="F21" s="152">
        <v>92.900386482760496</v>
      </c>
      <c r="G21" s="152">
        <v>92.900386482760496</v>
      </c>
      <c r="H21" s="152">
        <v>92.900386482760496</v>
      </c>
      <c r="I21" s="152">
        <v>92.900386482760496</v>
      </c>
      <c r="J21" s="152">
        <v>92.900386482760496</v>
      </c>
      <c r="K21" s="152">
        <v>92.900386482760496</v>
      </c>
      <c r="L21" s="152">
        <v>92.900386482760496</v>
      </c>
      <c r="M21" s="152">
        <v>92.900386482760496</v>
      </c>
      <c r="N21" s="152">
        <v>92.900386482760496</v>
      </c>
      <c r="O21" s="152">
        <v>92.900386482760496</v>
      </c>
      <c r="P21" s="152">
        <v>92.900386482760496</v>
      </c>
      <c r="Q21" s="152">
        <v>92.900386482760496</v>
      </c>
      <c r="R21" s="152">
        <v>92.900386482760496</v>
      </c>
      <c r="S21" s="152">
        <v>92.900386482760496</v>
      </c>
      <c r="T21" s="152">
        <v>92.900386482760496</v>
      </c>
      <c r="U21" s="152">
        <v>92.900386482760496</v>
      </c>
      <c r="V21" s="152">
        <v>92.900386482760496</v>
      </c>
      <c r="W21" s="152">
        <v>92.900386482760496</v>
      </c>
      <c r="X21" s="152">
        <v>92.900386482760496</v>
      </c>
      <c r="Y21" s="152">
        <v>92.900386482760496</v>
      </c>
      <c r="Z21" s="152">
        <v>92.900386482760496</v>
      </c>
      <c r="AA21" s="152">
        <v>92.900386482760496</v>
      </c>
      <c r="AB21" s="152">
        <v>92.900386482760496</v>
      </c>
      <c r="AC21" s="152">
        <v>92.900386482760496</v>
      </c>
      <c r="AD21" s="152">
        <v>92.900386482760496</v>
      </c>
      <c r="AE21" s="152">
        <v>92.900386482760496</v>
      </c>
      <c r="AF21" s="152">
        <v>92.900386482760496</v>
      </c>
      <c r="AG21" s="152">
        <v>92.900386482760496</v>
      </c>
      <c r="AH21" s="152">
        <v>92.900386482760496</v>
      </c>
      <c r="AI21" s="152">
        <v>92.900386482760496</v>
      </c>
      <c r="AJ21" s="152">
        <v>92.900386482760496</v>
      </c>
      <c r="AK21" s="152">
        <v>92.900386482760496</v>
      </c>
      <c r="AL21" s="152">
        <v>92.900386482760595</v>
      </c>
      <c r="AM21" s="152">
        <v>92.900386482761505</v>
      </c>
      <c r="AN21" s="152">
        <v>92.900386482772802</v>
      </c>
      <c r="AO21" s="152">
        <v>92.90038648291879</v>
      </c>
      <c r="AP21" s="152">
        <v>92.900386484794495</v>
      </c>
      <c r="AQ21" s="152">
        <v>92.900386508895608</v>
      </c>
      <c r="AR21" s="152">
        <v>92.900386818573395</v>
      </c>
      <c r="AS21" s="152">
        <v>92.900390797650303</v>
      </c>
      <c r="AT21" s="152">
        <v>92.9004419244704</v>
      </c>
      <c r="AU21" s="152">
        <v>92.901098733097697</v>
      </c>
      <c r="AV21" s="152">
        <v>92.909517506147395</v>
      </c>
      <c r="AW21" s="152">
        <v>93.014389722040804</v>
      </c>
      <c r="AX21" s="152">
        <v>93.974440994167793</v>
      </c>
      <c r="AY21" s="152">
        <v>96.017173180937505</v>
      </c>
      <c r="AZ21" s="152">
        <v>96.558660741183502</v>
      </c>
      <c r="BA21" s="152">
        <v>96.608802195840298</v>
      </c>
      <c r="BB21" s="152">
        <v>96.612762237092397</v>
      </c>
      <c r="BC21" s="152">
        <v>96.613070787719806</v>
      </c>
      <c r="BD21" s="152">
        <v>96.613094803265099</v>
      </c>
      <c r="BE21" s="152">
        <v>96.6130966723223</v>
      </c>
      <c r="BF21" s="152">
        <v>96.613096817784509</v>
      </c>
      <c r="BG21" s="152">
        <v>96.613096829105302</v>
      </c>
      <c r="BH21" s="152">
        <v>96.613096829986304</v>
      </c>
      <c r="BI21" s="152">
        <v>96.6130968300549</v>
      </c>
      <c r="BJ21" s="152">
        <v>96.613096830060201</v>
      </c>
      <c r="BK21" s="152">
        <v>96.613096830060201</v>
      </c>
      <c r="BL21" s="152">
        <v>96.613096830060201</v>
      </c>
      <c r="BM21" s="152">
        <v>96.613096830060201</v>
      </c>
      <c r="BN21" s="152">
        <v>96.613096830060201</v>
      </c>
      <c r="BO21" s="152">
        <v>96.613096830060201</v>
      </c>
      <c r="BP21" s="152">
        <v>96.613096830060201</v>
      </c>
      <c r="BQ21" s="152">
        <v>96.613096830060201</v>
      </c>
      <c r="BR21" s="152">
        <v>96.613096830060201</v>
      </c>
      <c r="BS21" s="152">
        <v>96.613096830060201</v>
      </c>
      <c r="BT21" s="152">
        <v>96.613096830060201</v>
      </c>
      <c r="BU21" s="152">
        <v>96.613096830060201</v>
      </c>
      <c r="BV21" s="152">
        <v>96.613096830060201</v>
      </c>
      <c r="BW21" s="152">
        <v>96.613096830060201</v>
      </c>
      <c r="BX21" s="152">
        <v>96.613096830060201</v>
      </c>
      <c r="BY21" s="152">
        <v>96.613096830060201</v>
      </c>
      <c r="BZ21" s="152">
        <v>96.613096830060201</v>
      </c>
      <c r="CA21" s="152">
        <v>96.613096830060201</v>
      </c>
      <c r="CB21" s="152">
        <v>96.613096830060201</v>
      </c>
      <c r="CC21" s="152">
        <v>96.613096830060201</v>
      </c>
      <c r="CD21" s="235">
        <v>96.613096830060201</v>
      </c>
    </row>
    <row r="22" spans="1:82" x14ac:dyDescent="0.25">
      <c r="A22" s="11" t="s">
        <v>206</v>
      </c>
      <c r="B22" s="152">
        <v>93.180051247469393</v>
      </c>
      <c r="C22" s="152">
        <v>93.180051247469393</v>
      </c>
      <c r="D22" s="152">
        <v>93.180051247469393</v>
      </c>
      <c r="E22" s="152">
        <v>93.180051247469393</v>
      </c>
      <c r="F22" s="152">
        <v>93.180051247469393</v>
      </c>
      <c r="G22" s="152">
        <v>93.180051247469393</v>
      </c>
      <c r="H22" s="152">
        <v>93.180051247469393</v>
      </c>
      <c r="I22" s="152">
        <v>93.180051247469393</v>
      </c>
      <c r="J22" s="152">
        <v>93.180051247469393</v>
      </c>
      <c r="K22" s="152">
        <v>93.180051247469393</v>
      </c>
      <c r="L22" s="152">
        <v>93.180051247469393</v>
      </c>
      <c r="M22" s="152">
        <v>93.180051247469393</v>
      </c>
      <c r="N22" s="152">
        <v>93.180051247469393</v>
      </c>
      <c r="O22" s="152">
        <v>93.180051247469393</v>
      </c>
      <c r="P22" s="152">
        <v>93.180051247469393</v>
      </c>
      <c r="Q22" s="152">
        <v>93.180051247469393</v>
      </c>
      <c r="R22" s="152">
        <v>93.180051247469393</v>
      </c>
      <c r="S22" s="152">
        <v>93.180051247469393</v>
      </c>
      <c r="T22" s="152">
        <v>93.180051247469393</v>
      </c>
      <c r="U22" s="152">
        <v>93.180051247469393</v>
      </c>
      <c r="V22" s="152">
        <v>93.180051247469393</v>
      </c>
      <c r="W22" s="152">
        <v>93.180051247469393</v>
      </c>
      <c r="X22" s="152">
        <v>93.180051247469393</v>
      </c>
      <c r="Y22" s="152">
        <v>93.180051247469393</v>
      </c>
      <c r="Z22" s="152">
        <v>93.180051247469393</v>
      </c>
      <c r="AA22" s="152">
        <v>93.180051247469393</v>
      </c>
      <c r="AB22" s="152">
        <v>93.180051247469393</v>
      </c>
      <c r="AC22" s="152">
        <v>93.180051247469393</v>
      </c>
      <c r="AD22" s="152">
        <v>93.180051247469393</v>
      </c>
      <c r="AE22" s="152">
        <v>93.180051247469393</v>
      </c>
      <c r="AF22" s="152">
        <v>93.180051247469393</v>
      </c>
      <c r="AG22" s="152">
        <v>93.180051247469393</v>
      </c>
      <c r="AH22" s="152">
        <v>93.180051247469393</v>
      </c>
      <c r="AI22" s="152">
        <v>93.180051247469393</v>
      </c>
      <c r="AJ22" s="152">
        <v>93.180051247469393</v>
      </c>
      <c r="AK22" s="152">
        <v>93.180051247469393</v>
      </c>
      <c r="AL22" s="152">
        <v>93.180051247469493</v>
      </c>
      <c r="AM22" s="152">
        <v>93.180051247470303</v>
      </c>
      <c r="AN22" s="152">
        <v>93.180051247481302</v>
      </c>
      <c r="AO22" s="152">
        <v>93.180051247621904</v>
      </c>
      <c r="AP22" s="152">
        <v>93.180051249429198</v>
      </c>
      <c r="AQ22" s="152">
        <v>93.180051272650601</v>
      </c>
      <c r="AR22" s="152">
        <v>93.180051571025203</v>
      </c>
      <c r="AS22" s="152">
        <v>93.180055404866806</v>
      </c>
      <c r="AT22" s="152">
        <v>93.18010466556899</v>
      </c>
      <c r="AU22" s="152">
        <v>93.180737500634109</v>
      </c>
      <c r="AV22" s="152">
        <v>93.188848956645401</v>
      </c>
      <c r="AW22" s="152">
        <v>93.289888086582891</v>
      </c>
      <c r="AX22" s="152">
        <v>94.214431951206194</v>
      </c>
      <c r="AY22" s="152">
        <v>96.179112492278691</v>
      </c>
      <c r="AZ22" s="152">
        <v>96.699340333256401</v>
      </c>
      <c r="BA22" s="152">
        <v>96.747501083669789</v>
      </c>
      <c r="BB22" s="152">
        <v>96.751304606951109</v>
      </c>
      <c r="BC22" s="152">
        <v>96.751600961786693</v>
      </c>
      <c r="BD22" s="152">
        <v>96.751624028088798</v>
      </c>
      <c r="BE22" s="152">
        <v>96.751625823269208</v>
      </c>
      <c r="BF22" s="152">
        <v>96.751625962981805</v>
      </c>
      <c r="BG22" s="152">
        <v>96.751625973855099</v>
      </c>
      <c r="BH22" s="152">
        <v>96.751625974701412</v>
      </c>
      <c r="BI22" s="152">
        <v>96.751625974767194</v>
      </c>
      <c r="BJ22" s="152">
        <v>96.751625974772409</v>
      </c>
      <c r="BK22" s="152">
        <v>96.751625974772409</v>
      </c>
      <c r="BL22" s="152">
        <v>96.751625974772409</v>
      </c>
      <c r="BM22" s="152">
        <v>96.751625974772409</v>
      </c>
      <c r="BN22" s="152">
        <v>96.751625974772409</v>
      </c>
      <c r="BO22" s="152">
        <v>96.751625974772409</v>
      </c>
      <c r="BP22" s="152">
        <v>96.751625974772409</v>
      </c>
      <c r="BQ22" s="152">
        <v>96.751625974772409</v>
      </c>
      <c r="BR22" s="152">
        <v>96.751625974772409</v>
      </c>
      <c r="BS22" s="152">
        <v>96.751625974772409</v>
      </c>
      <c r="BT22" s="152">
        <v>96.751625974772409</v>
      </c>
      <c r="BU22" s="152">
        <v>96.751625974772409</v>
      </c>
      <c r="BV22" s="152">
        <v>96.751625974772409</v>
      </c>
      <c r="BW22" s="152">
        <v>96.751625974772409</v>
      </c>
      <c r="BX22" s="152">
        <v>96.751625974772409</v>
      </c>
      <c r="BY22" s="152">
        <v>96.751625974772409</v>
      </c>
      <c r="BZ22" s="152">
        <v>96.751625974772409</v>
      </c>
      <c r="CA22" s="152">
        <v>96.751625974772409</v>
      </c>
      <c r="CB22" s="152">
        <v>96.751625974772409</v>
      </c>
      <c r="CC22" s="152">
        <v>96.751625974772409</v>
      </c>
      <c r="CD22" s="235">
        <v>96.751625974772409</v>
      </c>
    </row>
    <row r="23" spans="1:82" x14ac:dyDescent="0.25">
      <c r="A23" s="51" t="s">
        <v>207</v>
      </c>
      <c r="B23" s="152">
        <v>93.180051247469393</v>
      </c>
      <c r="C23" s="152">
        <v>93.180051247469393</v>
      </c>
      <c r="D23" s="152">
        <v>93.180051247469393</v>
      </c>
      <c r="E23" s="152">
        <v>93.180051247469393</v>
      </c>
      <c r="F23" s="152">
        <v>93.180051247469393</v>
      </c>
      <c r="G23" s="152">
        <v>93.180051247469393</v>
      </c>
      <c r="H23" s="152">
        <v>93.180051247469393</v>
      </c>
      <c r="I23" s="152">
        <v>93.180051247469393</v>
      </c>
      <c r="J23" s="152">
        <v>93.180051247469393</v>
      </c>
      <c r="K23" s="152">
        <v>93.180051247469393</v>
      </c>
      <c r="L23" s="152">
        <v>93.180051247469393</v>
      </c>
      <c r="M23" s="152">
        <v>93.180051247469393</v>
      </c>
      <c r="N23" s="152">
        <v>93.180051247469393</v>
      </c>
      <c r="O23" s="152">
        <v>93.180051247469393</v>
      </c>
      <c r="P23" s="152">
        <v>93.180051247469393</v>
      </c>
      <c r="Q23" s="152">
        <v>93.180051247469393</v>
      </c>
      <c r="R23" s="152">
        <v>93.180051247469393</v>
      </c>
      <c r="S23" s="152">
        <v>93.180051247469393</v>
      </c>
      <c r="T23" s="152">
        <v>93.180051247469393</v>
      </c>
      <c r="U23" s="152">
        <v>93.180051247469393</v>
      </c>
      <c r="V23" s="152">
        <v>93.180051247469393</v>
      </c>
      <c r="W23" s="152">
        <v>93.180051247469393</v>
      </c>
      <c r="X23" s="152">
        <v>93.180051247469393</v>
      </c>
      <c r="Y23" s="152">
        <v>93.180051247469393</v>
      </c>
      <c r="Z23" s="152">
        <v>93.180051247469393</v>
      </c>
      <c r="AA23" s="152">
        <v>93.180051247469393</v>
      </c>
      <c r="AB23" s="152">
        <v>93.180051247469393</v>
      </c>
      <c r="AC23" s="152">
        <v>93.180051247469393</v>
      </c>
      <c r="AD23" s="152">
        <v>93.180051247469393</v>
      </c>
      <c r="AE23" s="152">
        <v>93.180051247469393</v>
      </c>
      <c r="AF23" s="152">
        <v>93.180051247469393</v>
      </c>
      <c r="AG23" s="152">
        <v>93.180051247469393</v>
      </c>
      <c r="AH23" s="152">
        <v>93.180051247469393</v>
      </c>
      <c r="AI23" s="152">
        <v>93.180051247469393</v>
      </c>
      <c r="AJ23" s="152">
        <v>93.180051247469393</v>
      </c>
      <c r="AK23" s="152">
        <v>93.180051247469393</v>
      </c>
      <c r="AL23" s="152">
        <v>93.180051247469493</v>
      </c>
      <c r="AM23" s="152">
        <v>93.180051247470303</v>
      </c>
      <c r="AN23" s="152">
        <v>93.180051247481302</v>
      </c>
      <c r="AO23" s="152">
        <v>93.180051247621904</v>
      </c>
      <c r="AP23" s="152">
        <v>93.180051249429198</v>
      </c>
      <c r="AQ23" s="152">
        <v>93.180051272650601</v>
      </c>
      <c r="AR23" s="152">
        <v>93.180051571025203</v>
      </c>
      <c r="AS23" s="152">
        <v>93.180055404866806</v>
      </c>
      <c r="AT23" s="152">
        <v>93.18010466556899</v>
      </c>
      <c r="AU23" s="152">
        <v>93.180737500634109</v>
      </c>
      <c r="AV23" s="152">
        <v>93.188848956645401</v>
      </c>
      <c r="AW23" s="152">
        <v>93.289888086582891</v>
      </c>
      <c r="AX23" s="152">
        <v>94.214431951206194</v>
      </c>
      <c r="AY23" s="152">
        <v>96.179112492278691</v>
      </c>
      <c r="AZ23" s="152">
        <v>96.699340333256401</v>
      </c>
      <c r="BA23" s="152">
        <v>96.747501083669789</v>
      </c>
      <c r="BB23" s="152">
        <v>96.751304606951109</v>
      </c>
      <c r="BC23" s="152">
        <v>96.751600961786693</v>
      </c>
      <c r="BD23" s="152">
        <v>96.751624028088798</v>
      </c>
      <c r="BE23" s="152">
        <v>96.751625823269208</v>
      </c>
      <c r="BF23" s="152">
        <v>96.751625962981805</v>
      </c>
      <c r="BG23" s="152">
        <v>96.751625973855099</v>
      </c>
      <c r="BH23" s="152">
        <v>96.751625974701412</v>
      </c>
      <c r="BI23" s="152">
        <v>96.751625974767194</v>
      </c>
      <c r="BJ23" s="152">
        <v>96.751625974772409</v>
      </c>
      <c r="BK23" s="152">
        <v>96.751625974772409</v>
      </c>
      <c r="BL23" s="152">
        <v>96.751625974772409</v>
      </c>
      <c r="BM23" s="152">
        <v>96.751625974772409</v>
      </c>
      <c r="BN23" s="152">
        <v>96.751625974772409</v>
      </c>
      <c r="BO23" s="152">
        <v>96.751625974772409</v>
      </c>
      <c r="BP23" s="152">
        <v>96.751625974772409</v>
      </c>
      <c r="BQ23" s="152">
        <v>96.751625974772409</v>
      </c>
      <c r="BR23" s="152">
        <v>96.751625974772409</v>
      </c>
      <c r="BS23" s="152">
        <v>96.751625974772409</v>
      </c>
      <c r="BT23" s="152">
        <v>96.751625974772409</v>
      </c>
      <c r="BU23" s="152">
        <v>96.751625974772409</v>
      </c>
      <c r="BV23" s="152">
        <v>96.751625974772409</v>
      </c>
      <c r="BW23" s="152">
        <v>96.751625974772409</v>
      </c>
      <c r="BX23" s="152">
        <v>96.751625974772409</v>
      </c>
      <c r="BY23" s="152">
        <v>96.751625974772409</v>
      </c>
      <c r="BZ23" s="152">
        <v>96.751625974772409</v>
      </c>
      <c r="CA23" s="152">
        <v>96.751625974772409</v>
      </c>
      <c r="CB23" s="152">
        <v>96.751625974772409</v>
      </c>
      <c r="CC23" s="152">
        <v>96.751625974772409</v>
      </c>
      <c r="CD23" s="235">
        <v>96.751625974772409</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J43" sqref="J43"/>
    </sheetView>
  </sheetViews>
  <sheetFormatPr defaultRowHeight="15" x14ac:dyDescent="0.25"/>
  <sheetData>
    <row r="1" spans="1:82" x14ac:dyDescent="0.25">
      <c r="A1" s="396" t="s">
        <v>91</v>
      </c>
      <c r="B1" s="397"/>
      <c r="C1" s="397"/>
      <c r="D1" s="397"/>
      <c r="E1" s="397"/>
      <c r="F1" s="397"/>
      <c r="G1" s="397"/>
      <c r="H1" s="397"/>
      <c r="I1" s="397"/>
      <c r="J1" s="397"/>
      <c r="K1" s="397"/>
      <c r="L1" s="397"/>
      <c r="M1" s="397"/>
      <c r="N1" s="397"/>
      <c r="O1" s="397"/>
      <c r="P1" s="397"/>
      <c r="Q1" s="397"/>
      <c r="R1" s="397"/>
      <c r="S1" s="397"/>
      <c r="T1" s="397"/>
      <c r="U1" s="397"/>
      <c r="V1" s="397"/>
      <c r="W1" s="397"/>
      <c r="X1" s="397"/>
      <c r="Y1" s="397"/>
      <c r="Z1" s="397"/>
      <c r="AA1" s="397"/>
      <c r="AB1" s="397"/>
      <c r="AC1" s="397"/>
      <c r="AD1" s="397"/>
      <c r="AE1" s="397"/>
      <c r="AF1" s="397"/>
      <c r="AG1" s="397"/>
      <c r="AH1" s="397"/>
      <c r="AI1" s="397"/>
      <c r="AJ1" s="397"/>
      <c r="AK1" s="397"/>
      <c r="AL1" s="397"/>
      <c r="AM1" s="397"/>
      <c r="AN1" s="397"/>
      <c r="AO1" s="397"/>
      <c r="AP1" s="397"/>
      <c r="AQ1" s="397"/>
      <c r="AR1" s="397"/>
      <c r="AS1" s="397"/>
      <c r="AT1" s="397"/>
      <c r="AU1" s="397"/>
      <c r="AV1" s="397"/>
      <c r="AW1" s="397"/>
      <c r="AX1" s="397"/>
      <c r="AY1" s="397"/>
      <c r="AZ1" s="397"/>
      <c r="BA1" s="397"/>
      <c r="BB1" s="397"/>
      <c r="BC1" s="397"/>
      <c r="BD1" s="397"/>
      <c r="BE1" s="397"/>
      <c r="BF1" s="397"/>
      <c r="BG1" s="397"/>
      <c r="BH1" s="397"/>
      <c r="BI1" s="397"/>
      <c r="BJ1" s="397"/>
      <c r="BK1" s="397"/>
      <c r="BL1" s="397"/>
      <c r="BM1" s="397"/>
      <c r="BN1" s="397"/>
      <c r="BO1" s="397"/>
      <c r="BP1" s="397"/>
      <c r="BQ1" s="397"/>
      <c r="BR1" s="397"/>
      <c r="BS1" s="397"/>
      <c r="BT1" s="397"/>
      <c r="BU1" s="397"/>
      <c r="BV1" s="397"/>
      <c r="BW1" s="397"/>
      <c r="BX1" s="397"/>
      <c r="BY1" s="397"/>
      <c r="BZ1" s="397"/>
      <c r="CA1" s="397"/>
      <c r="CB1" s="397"/>
      <c r="CC1" s="397"/>
      <c r="CD1" s="397"/>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D48" activePane="bottomRight" state="frozen"/>
      <selection pane="topRight" activeCell="D1" sqref="D1"/>
      <selection pane="bottomLeft" activeCell="A3" sqref="A3"/>
      <selection pane="bottomRight" activeCell="D90" sqref="D90"/>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325" t="s">
        <v>109</v>
      </c>
      <c r="B1" s="326"/>
      <c r="C1" s="326"/>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6.6800000000000002E-3</v>
      </c>
      <c r="Y3" s="42">
        <v>1.1469999999999999E-2</v>
      </c>
      <c r="Z3" s="42">
        <v>2.2950000000000002E-2</v>
      </c>
      <c r="AA3" s="42">
        <v>4.3229999999999998E-2</v>
      </c>
      <c r="AB3" s="42">
        <v>7.6520000000000005E-2</v>
      </c>
      <c r="AC3" s="42">
        <v>0.13532</v>
      </c>
      <c r="AD3" s="42">
        <v>0.22993</v>
      </c>
      <c r="AE3" s="42">
        <v>0.37354999999999999</v>
      </c>
      <c r="AF3" s="42">
        <v>0.59297</v>
      </c>
      <c r="AG3" s="42">
        <v>0.91722999999999999</v>
      </c>
      <c r="AH3" s="42">
        <v>1.3681700000000001</v>
      </c>
      <c r="AI3" s="42">
        <v>1.966</v>
      </c>
      <c r="AJ3" s="42">
        <v>2.7050900000000002</v>
      </c>
      <c r="AK3" s="42">
        <v>3.5695800000000002</v>
      </c>
      <c r="AL3" s="42">
        <v>4.5358499999999999</v>
      </c>
      <c r="AM3" s="42">
        <v>5.6004699999999996</v>
      </c>
      <c r="AN3" s="42">
        <v>6.6813200000000004</v>
      </c>
      <c r="AO3" s="42">
        <v>7.7146999999999997</v>
      </c>
      <c r="AP3" s="42">
        <v>8.7072099999999999</v>
      </c>
      <c r="AQ3" s="42">
        <v>9.6308100000000003</v>
      </c>
      <c r="AR3" s="42">
        <v>10.4076</v>
      </c>
      <c r="AS3" s="42">
        <v>11.10406</v>
      </c>
      <c r="AT3" s="42">
        <v>11.716760000000001</v>
      </c>
      <c r="AU3" s="42">
        <v>12.0807</v>
      </c>
      <c r="AV3" s="42">
        <v>12.30972</v>
      </c>
      <c r="AW3" s="42">
        <v>12.54069</v>
      </c>
      <c r="AX3" s="42">
        <v>11.166040000000001</v>
      </c>
      <c r="AY3" s="42">
        <v>9.4146900000000002</v>
      </c>
      <c r="AZ3" s="42">
        <v>7.9871699999999999</v>
      </c>
      <c r="BA3" s="42">
        <v>7.2581699999999998</v>
      </c>
      <c r="BB3" s="42">
        <v>6.2878299999999996</v>
      </c>
      <c r="BC3" s="42">
        <v>5.7089499999999997</v>
      </c>
      <c r="BD3" s="42">
        <v>4.8958700000000004</v>
      </c>
      <c r="BE3" s="42">
        <v>6.0871500000000003</v>
      </c>
      <c r="BF3" s="42">
        <v>8.3517799999999998</v>
      </c>
      <c r="BG3" s="42">
        <v>7.9883699999999997</v>
      </c>
      <c r="BH3" s="42">
        <v>9.1462599999999998</v>
      </c>
      <c r="BI3" s="42">
        <v>9.5456900000000005</v>
      </c>
      <c r="BJ3" s="42">
        <v>10.016310000000001</v>
      </c>
      <c r="BK3" s="42">
        <v>8.7376100000000001</v>
      </c>
      <c r="BL3" s="42">
        <v>7.6500599999999999</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2.76E-2</v>
      </c>
      <c r="Y4" s="42">
        <v>2.792E-2</v>
      </c>
      <c r="Z4" s="42">
        <v>5.6250000000000001E-2</v>
      </c>
      <c r="AA4" s="42">
        <v>0.10421</v>
      </c>
      <c r="AB4" s="42">
        <v>0.17888000000000001</v>
      </c>
      <c r="AC4" s="42">
        <v>0.30936999999999998</v>
      </c>
      <c r="AD4" s="42">
        <v>0.50768999999999997</v>
      </c>
      <c r="AE4" s="42">
        <v>0.79310000000000003</v>
      </c>
      <c r="AF4" s="42">
        <v>1.2142999999999999</v>
      </c>
      <c r="AG4" s="42">
        <v>1.7988299999999999</v>
      </c>
      <c r="AH4" s="42">
        <v>2.5426799999999998</v>
      </c>
      <c r="AI4" s="42">
        <v>3.4270900000000002</v>
      </c>
      <c r="AJ4" s="42">
        <v>4.3678100000000004</v>
      </c>
      <c r="AK4" s="42">
        <v>5.3362600000000002</v>
      </c>
      <c r="AL4" s="42">
        <v>6.1491100000000003</v>
      </c>
      <c r="AM4" s="42">
        <v>6.8756199999999996</v>
      </c>
      <c r="AN4" s="42">
        <v>7.3846299999999996</v>
      </c>
      <c r="AO4" s="42">
        <v>7.6545399999999999</v>
      </c>
      <c r="AP4" s="42">
        <v>7.7455999999999996</v>
      </c>
      <c r="AQ4" s="42">
        <v>7.7874699999999999</v>
      </c>
      <c r="AR4" s="42">
        <v>7.5630600000000001</v>
      </c>
      <c r="AS4" s="42">
        <v>7.4458399999999996</v>
      </c>
      <c r="AT4" s="42">
        <v>7.2876200000000004</v>
      </c>
      <c r="AU4" s="42">
        <v>6.7727399999999998</v>
      </c>
      <c r="AV4" s="42">
        <v>6.8396699999999999</v>
      </c>
      <c r="AW4" s="42">
        <v>6.5852199999999996</v>
      </c>
      <c r="AX4" s="42">
        <v>5.70777</v>
      </c>
      <c r="AY4" s="42">
        <v>4.734</v>
      </c>
      <c r="AZ4" s="42">
        <v>4.0004799999999996</v>
      </c>
      <c r="BA4" s="42">
        <v>3.6974800000000001</v>
      </c>
      <c r="BB4" s="42">
        <v>3.3318300000000001</v>
      </c>
      <c r="BC4" s="42">
        <v>3.0869499999999999</v>
      </c>
      <c r="BD4" s="42">
        <v>3.2789600000000001</v>
      </c>
      <c r="BE4" s="42">
        <v>4.0873100000000004</v>
      </c>
      <c r="BF4" s="42">
        <v>5.2675700000000001</v>
      </c>
      <c r="BG4" s="42">
        <v>5.7145799999999998</v>
      </c>
      <c r="BH4" s="42">
        <v>5.6428099999999999</v>
      </c>
      <c r="BI4" s="42">
        <v>5.78573</v>
      </c>
      <c r="BJ4" s="42">
        <v>6.1386000000000003</v>
      </c>
      <c r="BK4" s="42">
        <v>6.2866299999999997</v>
      </c>
      <c r="BL4" s="42">
        <v>6.0567700000000002</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7.9000000000000001E-4</v>
      </c>
      <c r="Y5" s="42">
        <v>2.3700000000000001E-3</v>
      </c>
      <c r="Z5" s="42">
        <v>4.6899999999999997E-3</v>
      </c>
      <c r="AA5" s="42">
        <v>8.8900000000000003E-3</v>
      </c>
      <c r="AB5" s="42">
        <v>1.5970000000000002E-2</v>
      </c>
      <c r="AC5" s="42">
        <v>2.8549999999999999E-2</v>
      </c>
      <c r="AD5" s="42">
        <v>4.9349999999999998E-2</v>
      </c>
      <c r="AE5" s="42">
        <v>8.1640000000000004E-2</v>
      </c>
      <c r="AF5" s="42">
        <v>0.13159999999999999</v>
      </c>
      <c r="AG5" s="42">
        <v>0.20713000000000001</v>
      </c>
      <c r="AH5" s="42">
        <v>0.31522</v>
      </c>
      <c r="AI5" s="42">
        <v>0.46287</v>
      </c>
      <c r="AJ5" s="42">
        <v>0.65205000000000002</v>
      </c>
      <c r="AK5" s="42">
        <v>0.87758999999999998</v>
      </c>
      <c r="AL5" s="42">
        <v>1.14015</v>
      </c>
      <c r="AM5" s="42">
        <v>1.43398</v>
      </c>
      <c r="AN5" s="42">
        <v>1.73851</v>
      </c>
      <c r="AO5" s="42">
        <v>2.0342199999999999</v>
      </c>
      <c r="AP5" s="42">
        <v>2.3198300000000001</v>
      </c>
      <c r="AQ5" s="42">
        <v>2.5811600000000001</v>
      </c>
      <c r="AR5" s="42">
        <v>2.8057500000000002</v>
      </c>
      <c r="AS5" s="42">
        <v>2.9970699999999999</v>
      </c>
      <c r="AT5" s="42">
        <v>3.1617299999999999</v>
      </c>
      <c r="AU5" s="42">
        <v>3.2638600000000002</v>
      </c>
      <c r="AV5" s="42">
        <v>3.30138</v>
      </c>
      <c r="AW5" s="42">
        <v>3.35412</v>
      </c>
      <c r="AX5" s="42">
        <v>3.0122200000000001</v>
      </c>
      <c r="AY5" s="42">
        <v>2.5631300000000001</v>
      </c>
      <c r="AZ5" s="42">
        <v>2.2322099999999998</v>
      </c>
      <c r="BA5" s="42">
        <v>2.13551</v>
      </c>
      <c r="BB5" s="42">
        <v>2.0371000000000001</v>
      </c>
      <c r="BC5" s="42">
        <v>1.9581900000000001</v>
      </c>
      <c r="BD5" s="42">
        <v>1.96238</v>
      </c>
      <c r="BE5" s="42">
        <v>2.6451600000000002</v>
      </c>
      <c r="BF5" s="42">
        <v>3.24533</v>
      </c>
      <c r="BG5" s="42">
        <v>3.06751</v>
      </c>
      <c r="BH5" s="42">
        <v>2.4824899999999999</v>
      </c>
      <c r="BI5" s="42">
        <v>2.3980299999999999</v>
      </c>
      <c r="BJ5" s="42">
        <v>2.5194299999999998</v>
      </c>
      <c r="BK5" s="42">
        <v>2.3975399999999998</v>
      </c>
      <c r="BL5" s="42">
        <v>2.2923499999999999</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6.0999999999999997E-4</v>
      </c>
      <c r="W6" s="42">
        <v>4.0000000000000001E-3</v>
      </c>
      <c r="X6" s="42">
        <v>1.013E-2</v>
      </c>
      <c r="Y6" s="42">
        <v>1.9890000000000001E-2</v>
      </c>
      <c r="Z6" s="42">
        <v>3.8510000000000003E-2</v>
      </c>
      <c r="AA6" s="42">
        <v>6.9949999999999998E-2</v>
      </c>
      <c r="AB6" s="42">
        <v>0.11960999999999999</v>
      </c>
      <c r="AC6" s="42">
        <v>0.20411000000000001</v>
      </c>
      <c r="AD6" s="42">
        <v>0.33466000000000001</v>
      </c>
      <c r="AE6" s="42">
        <v>0.53130999999999995</v>
      </c>
      <c r="AF6" s="42">
        <v>0.82640000000000002</v>
      </c>
      <c r="AG6" s="42">
        <v>1.236</v>
      </c>
      <c r="AH6" s="42">
        <v>1.78267</v>
      </c>
      <c r="AI6" s="42">
        <v>2.4699800000000001</v>
      </c>
      <c r="AJ6" s="42">
        <v>3.2704300000000002</v>
      </c>
      <c r="AK6" s="42">
        <v>4.1840200000000003</v>
      </c>
      <c r="AL6" s="42">
        <v>5.17096</v>
      </c>
      <c r="AM6" s="42">
        <v>6.1981999999999999</v>
      </c>
      <c r="AN6" s="42">
        <v>7.1842100000000002</v>
      </c>
      <c r="AO6" s="42">
        <v>8.0745000000000005</v>
      </c>
      <c r="AP6" s="42">
        <v>8.9070300000000007</v>
      </c>
      <c r="AQ6" s="42">
        <v>9.6132799999999996</v>
      </c>
      <c r="AR6" s="42">
        <v>10.196160000000001</v>
      </c>
      <c r="AS6" s="42">
        <v>10.644080000000001</v>
      </c>
      <c r="AT6" s="42">
        <v>10.85744</v>
      </c>
      <c r="AU6" s="42">
        <v>10.903829999999999</v>
      </c>
      <c r="AV6" s="42">
        <v>11.010770000000001</v>
      </c>
      <c r="AW6" s="42">
        <v>11.08478</v>
      </c>
      <c r="AX6" s="42">
        <v>9.7285699999999995</v>
      </c>
      <c r="AY6" s="42">
        <v>8.1148000000000007</v>
      </c>
      <c r="AZ6" s="42">
        <v>7.0180100000000003</v>
      </c>
      <c r="BA6" s="42">
        <v>6.6668700000000003</v>
      </c>
      <c r="BB6" s="42">
        <v>6.01112</v>
      </c>
      <c r="BC6" s="42">
        <v>5.4340200000000003</v>
      </c>
      <c r="BD6" s="42">
        <v>5.8406900000000004</v>
      </c>
      <c r="BE6" s="42">
        <v>7.1779599999999997</v>
      </c>
      <c r="BF6" s="42">
        <v>7.54033</v>
      </c>
      <c r="BG6" s="42">
        <v>6.7168599999999996</v>
      </c>
      <c r="BH6" s="42">
        <v>6.6550599999999998</v>
      </c>
      <c r="BI6" s="42">
        <v>6.6362800000000002</v>
      </c>
      <c r="BJ6" s="42">
        <v>6.2812299999999999</v>
      </c>
      <c r="BK6" s="42">
        <v>6.6215099999999998</v>
      </c>
      <c r="BL6" s="42">
        <v>6.5017399999999999</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3.7815099999999999</v>
      </c>
      <c r="AY7" s="42">
        <v>4.39764</v>
      </c>
      <c r="AZ7" s="42">
        <v>3.6876199999999999</v>
      </c>
      <c r="BA7" s="42">
        <v>2.0764999999999998</v>
      </c>
      <c r="BB7" s="42">
        <v>2.6873</v>
      </c>
      <c r="BC7" s="42">
        <v>3.2063000000000001</v>
      </c>
      <c r="BD7" s="42">
        <v>2.4275000000000002</v>
      </c>
      <c r="BE7" s="42">
        <v>2.2594400000000001</v>
      </c>
      <c r="BF7" s="42">
        <v>2.1126399999999999</v>
      </c>
      <c r="BG7" s="42">
        <v>5.1289699999999998</v>
      </c>
      <c r="BH7" s="42">
        <v>6.1694899999999997</v>
      </c>
      <c r="BI7" s="42">
        <v>4.2916699999999999</v>
      </c>
      <c r="BJ7" s="42">
        <v>3.6788699999999999</v>
      </c>
      <c r="BK7" s="42">
        <v>3.2821600000000002</v>
      </c>
      <c r="BL7" s="42">
        <v>2.9786800000000002</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0.31973000000000001</v>
      </c>
      <c r="AW9" s="42">
        <v>0.91191</v>
      </c>
      <c r="AX9" s="42">
        <v>2.5745</v>
      </c>
      <c r="AY9" s="42">
        <v>10.37288</v>
      </c>
      <c r="AZ9" s="42">
        <v>22.02984</v>
      </c>
      <c r="BA9" s="42">
        <v>35.835979999999999</v>
      </c>
      <c r="BB9" s="42">
        <v>48.952269999999999</v>
      </c>
      <c r="BC9" s="42">
        <v>93.797619999999995</v>
      </c>
      <c r="BD9" s="42">
        <v>134.98797999999999</v>
      </c>
      <c r="BE9" s="42">
        <v>209.31820999999999</v>
      </c>
      <c r="BF9" s="42">
        <v>280.99556999999999</v>
      </c>
      <c r="BG9" s="42">
        <v>319.24518</v>
      </c>
      <c r="BH9" s="42">
        <v>364.19470000000001</v>
      </c>
      <c r="BI9" s="42">
        <v>370.95711999999997</v>
      </c>
      <c r="BJ9" s="42">
        <v>371.13733000000002</v>
      </c>
      <c r="BK9" s="42">
        <v>350.20522999999997</v>
      </c>
      <c r="BL9" s="42">
        <v>323.99218999999999</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3.2070000000000001E-2</v>
      </c>
      <c r="Y10" s="42">
        <v>5.5079999999999997E-2</v>
      </c>
      <c r="Z10" s="42">
        <v>0.11018</v>
      </c>
      <c r="AA10" s="42">
        <v>0.20751</v>
      </c>
      <c r="AB10" s="42">
        <v>0.36731999999999998</v>
      </c>
      <c r="AC10" s="42">
        <v>0.64959</v>
      </c>
      <c r="AD10" s="42">
        <v>1.10378</v>
      </c>
      <c r="AE10" s="42">
        <v>1.7932900000000001</v>
      </c>
      <c r="AF10" s="42">
        <v>2.8466200000000002</v>
      </c>
      <c r="AG10" s="42">
        <v>4.4032600000000004</v>
      </c>
      <c r="AH10" s="42">
        <v>6.5680500000000004</v>
      </c>
      <c r="AI10" s="42">
        <v>9.43797</v>
      </c>
      <c r="AJ10" s="42">
        <v>12.986079999999999</v>
      </c>
      <c r="AK10" s="42">
        <v>17.136130000000001</v>
      </c>
      <c r="AL10" s="42">
        <v>21.774830000000001</v>
      </c>
      <c r="AM10" s="42">
        <v>26.885619999999999</v>
      </c>
      <c r="AN10" s="42">
        <v>32.074359999999999</v>
      </c>
      <c r="AO10" s="42">
        <v>37.035240000000002</v>
      </c>
      <c r="AP10" s="42">
        <v>41.804340000000003</v>
      </c>
      <c r="AQ10" s="42">
        <v>46.245829999999998</v>
      </c>
      <c r="AR10" s="42">
        <v>49.985520000000001</v>
      </c>
      <c r="AS10" s="42">
        <v>53.341990000000003</v>
      </c>
      <c r="AT10" s="42">
        <v>56.309280000000001</v>
      </c>
      <c r="AU10" s="42">
        <v>58.112070000000003</v>
      </c>
      <c r="AV10" s="42">
        <v>59.250610000000002</v>
      </c>
      <c r="AW10" s="42">
        <v>60.360810000000001</v>
      </c>
      <c r="AX10" s="42">
        <v>53.616500000000002</v>
      </c>
      <c r="AY10" s="42">
        <v>44.977209999999999</v>
      </c>
      <c r="AZ10" s="42">
        <v>37.72533</v>
      </c>
      <c r="BA10" s="42">
        <v>33.691830000000003</v>
      </c>
      <c r="BB10" s="42">
        <v>28.515129999999999</v>
      </c>
      <c r="BC10" s="42">
        <v>22.753260000000001</v>
      </c>
      <c r="BD10" s="42">
        <v>16.811319999999998</v>
      </c>
      <c r="BE10" s="42">
        <v>16.51277</v>
      </c>
      <c r="BF10" s="42">
        <v>18.73122</v>
      </c>
      <c r="BG10" s="42">
        <v>14.56758</v>
      </c>
      <c r="BH10" s="42">
        <v>14.30931</v>
      </c>
      <c r="BI10" s="42">
        <v>14.01613</v>
      </c>
      <c r="BJ10" s="42">
        <v>13.817019999999999</v>
      </c>
      <c r="BK10" s="42">
        <v>11.166320000000001</v>
      </c>
      <c r="BL10" s="42">
        <v>9.2903699999999994</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0.1331</v>
      </c>
      <c r="Y11" s="42">
        <v>0.13466</v>
      </c>
      <c r="Z11" s="42">
        <v>0.27128000000000002</v>
      </c>
      <c r="AA11" s="42">
        <v>0.50261</v>
      </c>
      <c r="AB11" s="42">
        <v>0.86270999999999998</v>
      </c>
      <c r="AC11" s="42">
        <v>1.49207</v>
      </c>
      <c r="AD11" s="42">
        <v>2.4485199999999998</v>
      </c>
      <c r="AE11" s="42">
        <v>3.8250600000000001</v>
      </c>
      <c r="AF11" s="42">
        <v>5.8564600000000002</v>
      </c>
      <c r="AG11" s="42">
        <v>8.6755800000000001</v>
      </c>
      <c r="AH11" s="42">
        <v>12.263109999999999</v>
      </c>
      <c r="AI11" s="42">
        <v>16.52854</v>
      </c>
      <c r="AJ11" s="42">
        <v>21.065529999999999</v>
      </c>
      <c r="AK11" s="42">
        <v>25.73629</v>
      </c>
      <c r="AL11" s="42">
        <v>29.656580000000002</v>
      </c>
      <c r="AM11" s="42">
        <v>33.160440000000001</v>
      </c>
      <c r="AN11" s="42">
        <v>35.615380000000002</v>
      </c>
      <c r="AO11" s="42">
        <v>36.91713</v>
      </c>
      <c r="AP11" s="42">
        <v>37.36018</v>
      </c>
      <c r="AQ11" s="42">
        <v>37.56794</v>
      </c>
      <c r="AR11" s="42">
        <v>36.492240000000002</v>
      </c>
      <c r="AS11" s="42">
        <v>35.934350000000002</v>
      </c>
      <c r="AT11" s="42">
        <v>35.185519999999997</v>
      </c>
      <c r="AU11" s="42">
        <v>32.729419999999998</v>
      </c>
      <c r="AV11" s="42">
        <v>33.07264</v>
      </c>
      <c r="AW11" s="42">
        <v>31.84065</v>
      </c>
      <c r="AX11" s="42">
        <v>27.53125</v>
      </c>
      <c r="AY11" s="42">
        <v>22.717189999999999</v>
      </c>
      <c r="AZ11" s="42">
        <v>18.977930000000001</v>
      </c>
      <c r="BA11" s="42">
        <v>17.236540000000002</v>
      </c>
      <c r="BB11" s="42">
        <v>15.172459999999999</v>
      </c>
      <c r="BC11" s="42">
        <v>12.35234</v>
      </c>
      <c r="BD11" s="42">
        <v>11.30139</v>
      </c>
      <c r="BE11" s="42">
        <v>11.124549999999999</v>
      </c>
      <c r="BF11" s="42">
        <v>11.84681</v>
      </c>
      <c r="BG11" s="42">
        <v>10.443860000000001</v>
      </c>
      <c r="BH11" s="42">
        <v>8.8445999999999998</v>
      </c>
      <c r="BI11" s="42">
        <v>8.5099300000000007</v>
      </c>
      <c r="BJ11" s="42">
        <v>8.4808699999999995</v>
      </c>
      <c r="BK11" s="42">
        <v>8.0443099999999994</v>
      </c>
      <c r="BL11" s="42">
        <v>7.3630500000000003</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3.8300000000000001E-3</v>
      </c>
      <c r="Y12" s="42">
        <v>1.1509999999999999E-2</v>
      </c>
      <c r="Z12" s="42">
        <v>2.274E-2</v>
      </c>
      <c r="AA12" s="42">
        <v>4.308E-2</v>
      </c>
      <c r="AB12" s="42">
        <v>7.7460000000000001E-2</v>
      </c>
      <c r="AC12" s="42">
        <v>0.13846</v>
      </c>
      <c r="AD12" s="42">
        <v>0.23930999999999999</v>
      </c>
      <c r="AE12" s="42">
        <v>0.39589000000000002</v>
      </c>
      <c r="AF12" s="42">
        <v>0.63812000000000002</v>
      </c>
      <c r="AG12" s="42">
        <v>1.0043599999999999</v>
      </c>
      <c r="AH12" s="42">
        <v>1.52851</v>
      </c>
      <c r="AI12" s="42">
        <v>2.2444199999999999</v>
      </c>
      <c r="AJ12" s="42">
        <v>3.1617600000000001</v>
      </c>
      <c r="AK12" s="42">
        <v>4.2554100000000004</v>
      </c>
      <c r="AL12" s="42">
        <v>5.5285599999999997</v>
      </c>
      <c r="AM12" s="42">
        <v>6.9533399999999999</v>
      </c>
      <c r="AN12" s="42">
        <v>8.4299700000000009</v>
      </c>
      <c r="AO12" s="42">
        <v>9.8638600000000007</v>
      </c>
      <c r="AP12" s="42">
        <v>11.24991</v>
      </c>
      <c r="AQ12" s="42">
        <v>12.519019999999999</v>
      </c>
      <c r="AR12" s="42">
        <v>13.61069</v>
      </c>
      <c r="AS12" s="42">
        <v>14.54167</v>
      </c>
      <c r="AT12" s="42">
        <v>15.346640000000001</v>
      </c>
      <c r="AU12" s="42">
        <v>15.855840000000001</v>
      </c>
      <c r="AV12" s="42">
        <v>16.046309999999998</v>
      </c>
      <c r="AW12" s="42">
        <v>16.300509999999999</v>
      </c>
      <c r="AX12" s="42">
        <v>14.60225</v>
      </c>
      <c r="AY12" s="42">
        <v>12.360620000000001</v>
      </c>
      <c r="AZ12" s="42">
        <v>10.640829999999999</v>
      </c>
      <c r="BA12" s="42">
        <v>10.00248</v>
      </c>
      <c r="BB12" s="42">
        <v>9.3196200000000005</v>
      </c>
      <c r="BC12" s="42">
        <v>7.8707000000000003</v>
      </c>
      <c r="BD12" s="42">
        <v>6.7922000000000002</v>
      </c>
      <c r="BE12" s="42">
        <v>7.2273800000000001</v>
      </c>
      <c r="BF12" s="42">
        <v>7.3235400000000004</v>
      </c>
      <c r="BG12" s="42">
        <v>5.6209600000000002</v>
      </c>
      <c r="BH12" s="42">
        <v>3.8993699999999998</v>
      </c>
      <c r="BI12" s="42">
        <v>3.53363</v>
      </c>
      <c r="BJ12" s="42">
        <v>3.4861599999999999</v>
      </c>
      <c r="BK12" s="42">
        <v>3.0718299999999998</v>
      </c>
      <c r="BL12" s="42">
        <v>2.7896000000000001</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2.9399999999999999E-3</v>
      </c>
      <c r="W13" s="42">
        <v>1.9210000000000001E-2</v>
      </c>
      <c r="X13" s="42">
        <v>4.8689999999999997E-2</v>
      </c>
      <c r="Y13" s="42">
        <v>9.5570000000000002E-2</v>
      </c>
      <c r="Z13" s="42">
        <v>0.18501999999999999</v>
      </c>
      <c r="AA13" s="42">
        <v>0.33611999999999997</v>
      </c>
      <c r="AB13" s="42">
        <v>0.57472000000000001</v>
      </c>
      <c r="AC13" s="42">
        <v>0.98084000000000005</v>
      </c>
      <c r="AD13" s="42">
        <v>1.6082700000000001</v>
      </c>
      <c r="AE13" s="42">
        <v>2.5533700000000001</v>
      </c>
      <c r="AF13" s="42">
        <v>3.9717799999999999</v>
      </c>
      <c r="AG13" s="42">
        <v>5.9407199999999998</v>
      </c>
      <c r="AH13" s="42">
        <v>8.5687599999999993</v>
      </c>
      <c r="AI13" s="42">
        <v>11.873290000000001</v>
      </c>
      <c r="AJ13" s="42">
        <v>15.72199</v>
      </c>
      <c r="AK13" s="42">
        <v>20.114999999999998</v>
      </c>
      <c r="AL13" s="42">
        <v>24.861090000000001</v>
      </c>
      <c r="AM13" s="42">
        <v>29.801259999999999</v>
      </c>
      <c r="AN13" s="42">
        <v>34.543579999999999</v>
      </c>
      <c r="AO13" s="42">
        <v>38.825740000000003</v>
      </c>
      <c r="AP13" s="42">
        <v>42.834060000000001</v>
      </c>
      <c r="AQ13" s="42">
        <v>46.237760000000002</v>
      </c>
      <c r="AR13" s="42">
        <v>49.050260000000002</v>
      </c>
      <c r="AS13" s="42">
        <v>51.216149999999999</v>
      </c>
      <c r="AT13" s="42">
        <v>52.26332</v>
      </c>
      <c r="AU13" s="42">
        <v>52.527790000000003</v>
      </c>
      <c r="AV13" s="42">
        <v>53.066029999999998</v>
      </c>
      <c r="AW13" s="42">
        <v>53.413040000000002</v>
      </c>
      <c r="AX13" s="42">
        <v>46.76341</v>
      </c>
      <c r="AY13" s="42">
        <v>38.807209999999998</v>
      </c>
      <c r="AZ13" s="42">
        <v>33.180619999999998</v>
      </c>
      <c r="BA13" s="42">
        <v>30.978190000000001</v>
      </c>
      <c r="BB13" s="42">
        <v>27.28828</v>
      </c>
      <c r="BC13" s="42">
        <v>21.674990000000001</v>
      </c>
      <c r="BD13" s="42">
        <v>20.070740000000001</v>
      </c>
      <c r="BE13" s="42">
        <v>19.483360000000001</v>
      </c>
      <c r="BF13" s="42">
        <v>16.915089999999999</v>
      </c>
      <c r="BG13" s="42">
        <v>12.244770000000001</v>
      </c>
      <c r="BH13" s="42">
        <v>10.404540000000001</v>
      </c>
      <c r="BI13" s="42">
        <v>9.7365499999999994</v>
      </c>
      <c r="BJ13" s="42">
        <v>8.6574000000000009</v>
      </c>
      <c r="BK13" s="42">
        <v>8.4555100000000003</v>
      </c>
      <c r="BL13" s="42">
        <v>7.8898599999999997</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18.21463</v>
      </c>
      <c r="AY14" s="42">
        <v>21.13655</v>
      </c>
      <c r="AZ14" s="42">
        <v>17.632390000000001</v>
      </c>
      <c r="BA14" s="42">
        <v>9.8439399999999999</v>
      </c>
      <c r="BB14" s="42">
        <v>12.59796</v>
      </c>
      <c r="BC14" s="42">
        <v>13.95073</v>
      </c>
      <c r="BD14" s="42">
        <v>9.5421999999999993</v>
      </c>
      <c r="BE14" s="42">
        <v>7.3776000000000002</v>
      </c>
      <c r="BF14" s="42">
        <v>5.8152400000000002</v>
      </c>
      <c r="BG14" s="42">
        <v>12.021750000000001</v>
      </c>
      <c r="BH14" s="42">
        <v>13.04397</v>
      </c>
      <c r="BI14" s="42">
        <v>8.4831299999999992</v>
      </c>
      <c r="BJ14" s="42">
        <v>6.7830599999999999</v>
      </c>
      <c r="BK14" s="42">
        <v>5.6302399999999997</v>
      </c>
      <c r="BL14" s="42">
        <v>4.8654999999999999</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0.45548</v>
      </c>
      <c r="AW16" s="42">
        <v>1.2987899999999999</v>
      </c>
      <c r="AX16" s="42">
        <v>3.6638099999999998</v>
      </c>
      <c r="AY16" s="42">
        <v>31.611640000000001</v>
      </c>
      <c r="AZ16" s="42">
        <v>69.658360000000002</v>
      </c>
      <c r="BA16" s="42">
        <v>110.96921</v>
      </c>
      <c r="BB16" s="42">
        <v>146.01760999999999</v>
      </c>
      <c r="BC16" s="42">
        <v>220.5489</v>
      </c>
      <c r="BD16" s="42">
        <v>277.52094</v>
      </c>
      <c r="BE16" s="42">
        <v>330.22442999999998</v>
      </c>
      <c r="BF16" s="42">
        <v>374.84661999999997</v>
      </c>
      <c r="BG16" s="42">
        <v>355.95010000000002</v>
      </c>
      <c r="BH16" s="42">
        <v>347.12601000000001</v>
      </c>
      <c r="BI16" s="42">
        <v>334.94385</v>
      </c>
      <c r="BJ16" s="42">
        <v>311.57047</v>
      </c>
      <c r="BK16" s="42">
        <v>262.33571999999998</v>
      </c>
      <c r="BL16" s="42">
        <v>225.76537999999999</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9.3170000000000003E-2</v>
      </c>
      <c r="Y17" s="42">
        <v>0.16003000000000001</v>
      </c>
      <c r="Z17" s="42">
        <v>0.32008999999999999</v>
      </c>
      <c r="AA17" s="42">
        <v>0.60285999999999995</v>
      </c>
      <c r="AB17" s="42">
        <v>1.0671299999999999</v>
      </c>
      <c r="AC17" s="42">
        <v>1.8871899999999999</v>
      </c>
      <c r="AD17" s="42">
        <v>3.20669</v>
      </c>
      <c r="AE17" s="42">
        <v>5.2098399999999998</v>
      </c>
      <c r="AF17" s="42">
        <v>8.2699599999999993</v>
      </c>
      <c r="AG17" s="42">
        <v>12.792289999999999</v>
      </c>
      <c r="AH17" s="42">
        <v>19.081410000000002</v>
      </c>
      <c r="AI17" s="42">
        <v>27.419029999999999</v>
      </c>
      <c r="AJ17" s="42">
        <v>37.726950000000002</v>
      </c>
      <c r="AK17" s="42">
        <v>49.783610000000003</v>
      </c>
      <c r="AL17" s="42">
        <v>63.259880000000003</v>
      </c>
      <c r="AM17" s="42">
        <v>78.107669999999999</v>
      </c>
      <c r="AN17" s="42">
        <v>93.181920000000005</v>
      </c>
      <c r="AO17" s="42">
        <v>107.59419</v>
      </c>
      <c r="AP17" s="42">
        <v>121.46366</v>
      </c>
      <c r="AQ17" s="42">
        <v>134.39247</v>
      </c>
      <c r="AR17" s="42">
        <v>145.29282000000001</v>
      </c>
      <c r="AS17" s="42">
        <v>155.08920000000001</v>
      </c>
      <c r="AT17" s="42">
        <v>163.79825</v>
      </c>
      <c r="AU17" s="42">
        <v>169.2234</v>
      </c>
      <c r="AV17" s="42">
        <v>172.75377</v>
      </c>
      <c r="AW17" s="42">
        <v>176.14177000000001</v>
      </c>
      <c r="AX17" s="42">
        <v>156.42896999999999</v>
      </c>
      <c r="AY17" s="42">
        <v>130.97905</v>
      </c>
      <c r="AZ17" s="42">
        <v>109.27197</v>
      </c>
      <c r="BA17" s="42">
        <v>96.630110000000002</v>
      </c>
      <c r="BB17" s="42">
        <v>80.501840000000001</v>
      </c>
      <c r="BC17" s="42">
        <v>60.419040000000003</v>
      </c>
      <c r="BD17" s="42">
        <v>41.052379999999999</v>
      </c>
      <c r="BE17" s="42">
        <v>35.717849999999999</v>
      </c>
      <c r="BF17" s="42">
        <v>35.511299999999999</v>
      </c>
      <c r="BG17" s="42">
        <v>23.940930000000002</v>
      </c>
      <c r="BH17" s="42">
        <v>21.98555</v>
      </c>
      <c r="BI17" s="42">
        <v>20.816500000000001</v>
      </c>
      <c r="BJ17" s="42">
        <v>19.540320000000001</v>
      </c>
      <c r="BK17" s="42">
        <v>14.917020000000001</v>
      </c>
      <c r="BL17" s="42">
        <v>11.78129</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0.39105000000000001</v>
      </c>
      <c r="Y18" s="42">
        <v>0.39562999999999998</v>
      </c>
      <c r="Z18" s="42">
        <v>0.79701999999999995</v>
      </c>
      <c r="AA18" s="42">
        <v>1.47665</v>
      </c>
      <c r="AB18" s="42">
        <v>2.5345900000000001</v>
      </c>
      <c r="AC18" s="42">
        <v>4.3836399999999998</v>
      </c>
      <c r="AD18" s="42">
        <v>7.1936499999999999</v>
      </c>
      <c r="AE18" s="42">
        <v>11.237869999999999</v>
      </c>
      <c r="AF18" s="42">
        <v>17.206019999999999</v>
      </c>
      <c r="AG18" s="42">
        <v>25.488489999999999</v>
      </c>
      <c r="AH18" s="42">
        <v>36.028480000000002</v>
      </c>
      <c r="AI18" s="42">
        <v>48.560160000000003</v>
      </c>
      <c r="AJ18" s="42">
        <v>61.889620000000001</v>
      </c>
      <c r="AK18" s="42">
        <v>75.612099999999998</v>
      </c>
      <c r="AL18" s="42">
        <v>87.12979</v>
      </c>
      <c r="AM18" s="42">
        <v>97.424000000000007</v>
      </c>
      <c r="AN18" s="42">
        <v>104.63647</v>
      </c>
      <c r="AO18" s="42">
        <v>108.46097</v>
      </c>
      <c r="AP18" s="42">
        <v>109.7754</v>
      </c>
      <c r="AQ18" s="42">
        <v>110.40526</v>
      </c>
      <c r="AR18" s="42">
        <v>107.26786</v>
      </c>
      <c r="AS18" s="42">
        <v>105.65505</v>
      </c>
      <c r="AT18" s="42">
        <v>103.50452</v>
      </c>
      <c r="AU18" s="42">
        <v>96.381450000000001</v>
      </c>
      <c r="AV18" s="42">
        <v>97.510919999999999</v>
      </c>
      <c r="AW18" s="42">
        <v>93.95635</v>
      </c>
      <c r="AX18" s="42">
        <v>81.218000000000004</v>
      </c>
      <c r="AY18" s="42">
        <v>66.885660000000001</v>
      </c>
      <c r="AZ18" s="42">
        <v>55.565080000000002</v>
      </c>
      <c r="BA18" s="42">
        <v>49.958100000000002</v>
      </c>
      <c r="BB18" s="42">
        <v>43.275790000000001</v>
      </c>
      <c r="BC18" s="42">
        <v>33.132440000000003</v>
      </c>
      <c r="BD18" s="42">
        <v>27.866050000000001</v>
      </c>
      <c r="BE18" s="42">
        <v>24.286339999999999</v>
      </c>
      <c r="BF18" s="42">
        <v>22.650580000000001</v>
      </c>
      <c r="BG18" s="42">
        <v>17.29485</v>
      </c>
      <c r="BH18" s="42">
        <v>13.68707</v>
      </c>
      <c r="BI18" s="42">
        <v>12.727259999999999</v>
      </c>
      <c r="BJ18" s="42">
        <v>12.0753</v>
      </c>
      <c r="BK18" s="42">
        <v>10.816229999999999</v>
      </c>
      <c r="BL18" s="42">
        <v>9.3937000000000008</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1.1379999999999999E-2</v>
      </c>
      <c r="Y19" s="42">
        <v>3.4229999999999997E-2</v>
      </c>
      <c r="Z19" s="42">
        <v>6.7629999999999996E-2</v>
      </c>
      <c r="AA19" s="42">
        <v>0.12816</v>
      </c>
      <c r="AB19" s="42">
        <v>0.23041</v>
      </c>
      <c r="AC19" s="42">
        <v>0.41184999999999999</v>
      </c>
      <c r="AD19" s="42">
        <v>0.71182999999999996</v>
      </c>
      <c r="AE19" s="42">
        <v>1.17757</v>
      </c>
      <c r="AF19" s="42">
        <v>1.8980900000000001</v>
      </c>
      <c r="AG19" s="42">
        <v>2.9874700000000001</v>
      </c>
      <c r="AH19" s="42">
        <v>4.5465600000000004</v>
      </c>
      <c r="AI19" s="42">
        <v>6.67605</v>
      </c>
      <c r="AJ19" s="42">
        <v>9.4046800000000008</v>
      </c>
      <c r="AK19" s="42">
        <v>12.657769999999999</v>
      </c>
      <c r="AL19" s="42">
        <v>16.444749999999999</v>
      </c>
      <c r="AM19" s="42">
        <v>20.682770000000001</v>
      </c>
      <c r="AN19" s="42">
        <v>25.075019999999999</v>
      </c>
      <c r="AO19" s="42">
        <v>29.340150000000001</v>
      </c>
      <c r="AP19" s="42">
        <v>33.466630000000002</v>
      </c>
      <c r="AQ19" s="42">
        <v>37.248150000000003</v>
      </c>
      <c r="AR19" s="42">
        <v>40.504710000000003</v>
      </c>
      <c r="AS19" s="42">
        <v>43.285730000000001</v>
      </c>
      <c r="AT19" s="42">
        <v>45.703159999999997</v>
      </c>
      <c r="AU19" s="42">
        <v>47.266680000000001</v>
      </c>
      <c r="AV19" s="42">
        <v>47.888150000000003</v>
      </c>
      <c r="AW19" s="42">
        <v>48.682519999999997</v>
      </c>
      <c r="AX19" s="42">
        <v>43.593299999999999</v>
      </c>
      <c r="AY19" s="42">
        <v>36.824629999999999</v>
      </c>
      <c r="AZ19" s="42">
        <v>31.518730000000001</v>
      </c>
      <c r="BA19" s="42">
        <v>29.323630000000001</v>
      </c>
      <c r="BB19" s="42">
        <v>26.879919999999998</v>
      </c>
      <c r="BC19" s="42">
        <v>21.343319999999999</v>
      </c>
      <c r="BD19" s="42">
        <v>16.926130000000001</v>
      </c>
      <c r="BE19" s="42">
        <v>15.945119999999999</v>
      </c>
      <c r="BF19" s="42">
        <v>14.14475</v>
      </c>
      <c r="BG19" s="42">
        <v>9.3934499999999996</v>
      </c>
      <c r="BH19" s="42">
        <v>6.0840899999999998</v>
      </c>
      <c r="BI19" s="42">
        <v>5.3247299999999997</v>
      </c>
      <c r="BJ19" s="42">
        <v>4.9989600000000003</v>
      </c>
      <c r="BK19" s="42">
        <v>4.1591500000000003</v>
      </c>
      <c r="BL19" s="42">
        <v>3.5825</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8.4600000000000005E-3</v>
      </c>
      <c r="W20" s="42">
        <v>5.5809999999999998E-2</v>
      </c>
      <c r="X20" s="42">
        <v>0.14166000000000001</v>
      </c>
      <c r="Y20" s="42">
        <v>0.27807999999999999</v>
      </c>
      <c r="Z20" s="42">
        <v>0.53844000000000003</v>
      </c>
      <c r="AA20" s="42">
        <v>0.97831000000000001</v>
      </c>
      <c r="AB20" s="42">
        <v>1.67296</v>
      </c>
      <c r="AC20" s="42">
        <v>2.85555</v>
      </c>
      <c r="AD20" s="42">
        <v>4.6827500000000004</v>
      </c>
      <c r="AE20" s="42">
        <v>7.4351700000000003</v>
      </c>
      <c r="AF20" s="42">
        <v>11.56697</v>
      </c>
      <c r="AG20" s="42">
        <v>17.303439999999998</v>
      </c>
      <c r="AH20" s="42">
        <v>24.96162</v>
      </c>
      <c r="AI20" s="42">
        <v>34.593699999999998</v>
      </c>
      <c r="AJ20" s="42">
        <v>45.812849999999997</v>
      </c>
      <c r="AK20" s="42">
        <v>58.620980000000003</v>
      </c>
      <c r="AL20" s="42">
        <v>72.460909999999998</v>
      </c>
      <c r="AM20" s="42">
        <v>86.869050000000001</v>
      </c>
      <c r="AN20" s="42">
        <v>100.70261000000001</v>
      </c>
      <c r="AO20" s="42">
        <v>113.1951</v>
      </c>
      <c r="AP20" s="42">
        <v>124.90237999999999</v>
      </c>
      <c r="AQ20" s="42">
        <v>134.85552999999999</v>
      </c>
      <c r="AR20" s="42">
        <v>143.09216000000001</v>
      </c>
      <c r="AS20" s="42">
        <v>149.45456999999999</v>
      </c>
      <c r="AT20" s="42">
        <v>152.58626000000001</v>
      </c>
      <c r="AU20" s="42">
        <v>153.49744999999999</v>
      </c>
      <c r="AV20" s="42">
        <v>155.23015000000001</v>
      </c>
      <c r="AW20" s="42">
        <v>156.35048</v>
      </c>
      <c r="AX20" s="42">
        <v>136.85285999999999</v>
      </c>
      <c r="AY20" s="42">
        <v>113.35423</v>
      </c>
      <c r="AZ20" s="42">
        <v>96.390929999999997</v>
      </c>
      <c r="BA20" s="42">
        <v>89.111109999999996</v>
      </c>
      <c r="BB20" s="42">
        <v>77.270769999999999</v>
      </c>
      <c r="BC20" s="42">
        <v>57.699480000000001</v>
      </c>
      <c r="BD20" s="42">
        <v>49.129109999999997</v>
      </c>
      <c r="BE20" s="42">
        <v>42.238460000000003</v>
      </c>
      <c r="BF20" s="42">
        <v>32.120179999999998</v>
      </c>
      <c r="BG20" s="42">
        <v>20.128350000000001</v>
      </c>
      <c r="BH20" s="42">
        <v>15.971120000000001</v>
      </c>
      <c r="BI20" s="42">
        <v>14.441940000000001</v>
      </c>
      <c r="BJ20" s="42">
        <v>12.22555</v>
      </c>
      <c r="BK20" s="42">
        <v>11.28345</v>
      </c>
      <c r="BL20" s="42">
        <v>9.99587</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53.372920000000001</v>
      </c>
      <c r="AY21" s="42">
        <v>61.893230000000003</v>
      </c>
      <c r="AZ21" s="42">
        <v>51.499569999999999</v>
      </c>
      <c r="BA21" s="42">
        <v>28.607399999999998</v>
      </c>
      <c r="BB21" s="42">
        <v>36.322980000000001</v>
      </c>
      <c r="BC21" s="42">
        <v>38.666400000000003</v>
      </c>
      <c r="BD21" s="42">
        <v>24.892040000000001</v>
      </c>
      <c r="BE21" s="42">
        <v>17.298580000000001</v>
      </c>
      <c r="BF21" s="42">
        <v>12.011279999999999</v>
      </c>
      <c r="BG21" s="42">
        <v>21.645479999999999</v>
      </c>
      <c r="BH21" s="42">
        <v>21.972750000000001</v>
      </c>
      <c r="BI21" s="42">
        <v>13.68741</v>
      </c>
      <c r="BJ21" s="42">
        <v>10.25773</v>
      </c>
      <c r="BK21" s="42">
        <v>7.8982599999999996</v>
      </c>
      <c r="BL21" s="42">
        <v>6.3857699999999999</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0.76956000000000002</v>
      </c>
      <c r="AW23" s="42">
        <v>2.19339</v>
      </c>
      <c r="AX23" s="42">
        <v>6.1781899999999998</v>
      </c>
      <c r="AY23" s="42">
        <v>76.616259999999997</v>
      </c>
      <c r="AZ23" s="42">
        <v>163.27106000000001</v>
      </c>
      <c r="BA23" s="42">
        <v>244.72026</v>
      </c>
      <c r="BB23" s="42">
        <v>296.36853000000002</v>
      </c>
      <c r="BC23" s="42">
        <v>392.27512000000002</v>
      </c>
      <c r="BD23" s="42">
        <v>447.42032</v>
      </c>
      <c r="BE23" s="42">
        <v>472.56842</v>
      </c>
      <c r="BF23" s="42">
        <v>487.52472</v>
      </c>
      <c r="BG23" s="42">
        <v>431.15213</v>
      </c>
      <c r="BH23" s="42">
        <v>410.00970000000001</v>
      </c>
      <c r="BI23" s="42">
        <v>395.56607000000002</v>
      </c>
      <c r="BJ23" s="42">
        <v>365.11124000000001</v>
      </c>
      <c r="BK23" s="42">
        <v>303.99993999999998</v>
      </c>
      <c r="BL23" s="42">
        <v>259.02395999999999</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0.15532000000000001</v>
      </c>
      <c r="Y24" s="42">
        <v>0.26678000000000002</v>
      </c>
      <c r="Z24" s="42">
        <v>0.53361999999999998</v>
      </c>
      <c r="AA24" s="42">
        <v>1.00501</v>
      </c>
      <c r="AB24" s="42">
        <v>1.7789900000000001</v>
      </c>
      <c r="AC24" s="42">
        <v>3.1460900000000001</v>
      </c>
      <c r="AD24" s="42">
        <v>5.34579</v>
      </c>
      <c r="AE24" s="42">
        <v>8.6852</v>
      </c>
      <c r="AF24" s="42">
        <v>13.786659999999999</v>
      </c>
      <c r="AG24" s="42">
        <v>21.32573</v>
      </c>
      <c r="AH24" s="42">
        <v>31.810169999999999</v>
      </c>
      <c r="AI24" s="42">
        <v>45.70964</v>
      </c>
      <c r="AJ24" s="42">
        <v>62.893729999999998</v>
      </c>
      <c r="AK24" s="42">
        <v>82.993129999999994</v>
      </c>
      <c r="AL24" s="42">
        <v>105.45911</v>
      </c>
      <c r="AM24" s="42">
        <v>130.21152000000001</v>
      </c>
      <c r="AN24" s="42">
        <v>155.34146000000001</v>
      </c>
      <c r="AO24" s="42">
        <v>179.36784</v>
      </c>
      <c r="AP24" s="42">
        <v>202.51785000000001</v>
      </c>
      <c r="AQ24" s="42">
        <v>224.12201999999999</v>
      </c>
      <c r="AR24" s="42">
        <v>242.36586</v>
      </c>
      <c r="AS24" s="42">
        <v>258.78888000000001</v>
      </c>
      <c r="AT24" s="42">
        <v>273.48752000000002</v>
      </c>
      <c r="AU24" s="42">
        <v>282.91275000000002</v>
      </c>
      <c r="AV24" s="42">
        <v>231.20510999999999</v>
      </c>
      <c r="AW24" s="42">
        <v>209.66695000000001</v>
      </c>
      <c r="AX24" s="42">
        <v>207.99506</v>
      </c>
      <c r="AY24" s="42">
        <v>182.17346000000001</v>
      </c>
      <c r="AZ24" s="42">
        <v>162.04185000000001</v>
      </c>
      <c r="BA24" s="42">
        <v>146.15123</v>
      </c>
      <c r="BB24" s="42">
        <v>122.45903</v>
      </c>
      <c r="BC24" s="42">
        <v>94.598339999999993</v>
      </c>
      <c r="BD24" s="42">
        <v>63.372599999999998</v>
      </c>
      <c r="BE24" s="42">
        <v>52.75938</v>
      </c>
      <c r="BF24" s="42">
        <v>47.683990000000001</v>
      </c>
      <c r="BG24" s="42">
        <v>28.07479</v>
      </c>
      <c r="BH24" s="42">
        <v>24.653980000000001</v>
      </c>
      <c r="BI24" s="42">
        <v>22.739840000000001</v>
      </c>
      <c r="BJ24" s="42">
        <v>20.392749999999999</v>
      </c>
      <c r="BK24" s="42">
        <v>14.66935</v>
      </c>
      <c r="BL24" s="42">
        <v>10.881629999999999</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0.66430999999999996</v>
      </c>
      <c r="Y25" s="42">
        <v>0.67208999999999997</v>
      </c>
      <c r="Z25" s="42">
        <v>1.3539699999999999</v>
      </c>
      <c r="AA25" s="42">
        <v>2.5085299999999999</v>
      </c>
      <c r="AB25" s="42">
        <v>4.3057600000000003</v>
      </c>
      <c r="AC25" s="42">
        <v>7.4469200000000004</v>
      </c>
      <c r="AD25" s="42">
        <v>12.220549999999999</v>
      </c>
      <c r="AE25" s="42">
        <v>19.090859999999999</v>
      </c>
      <c r="AF25" s="42">
        <v>29.229520000000001</v>
      </c>
      <c r="AG25" s="42">
        <v>43.299759999999999</v>
      </c>
      <c r="AH25" s="42">
        <v>61.205060000000003</v>
      </c>
      <c r="AI25" s="42">
        <v>82.493840000000006</v>
      </c>
      <c r="AJ25" s="42">
        <v>105.13786</v>
      </c>
      <c r="AK25" s="42">
        <v>128.44954999999999</v>
      </c>
      <c r="AL25" s="42">
        <v>148.01576</v>
      </c>
      <c r="AM25" s="42">
        <v>165.50352000000001</v>
      </c>
      <c r="AN25" s="42">
        <v>177.75606999999999</v>
      </c>
      <c r="AO25" s="42">
        <v>184.25308000000001</v>
      </c>
      <c r="AP25" s="42">
        <v>186.51218</v>
      </c>
      <c r="AQ25" s="42">
        <v>187.62213</v>
      </c>
      <c r="AR25" s="42">
        <v>182.33968999999999</v>
      </c>
      <c r="AS25" s="42">
        <v>179.65463</v>
      </c>
      <c r="AT25" s="42">
        <v>176.10477</v>
      </c>
      <c r="AU25" s="42">
        <v>164.19776999999999</v>
      </c>
      <c r="AV25" s="42">
        <v>132.98303000000001</v>
      </c>
      <c r="AW25" s="42">
        <v>113.88601</v>
      </c>
      <c r="AX25" s="42">
        <v>109.85166</v>
      </c>
      <c r="AY25" s="42">
        <v>94.537760000000006</v>
      </c>
      <c r="AZ25" s="42">
        <v>83.687219999999996</v>
      </c>
      <c r="BA25" s="42">
        <v>76.609409999999997</v>
      </c>
      <c r="BB25" s="42">
        <v>66.623410000000007</v>
      </c>
      <c r="BC25" s="42">
        <v>52.551319999999997</v>
      </c>
      <c r="BD25" s="42">
        <v>43.591639999999998</v>
      </c>
      <c r="BE25" s="42">
        <v>36.366570000000003</v>
      </c>
      <c r="BF25" s="42">
        <v>30.848220000000001</v>
      </c>
      <c r="BG25" s="42">
        <v>20.569800000000001</v>
      </c>
      <c r="BH25" s="42">
        <v>15.5578</v>
      </c>
      <c r="BI25" s="42">
        <v>14.08778</v>
      </c>
      <c r="BJ25" s="42">
        <v>12.76634</v>
      </c>
      <c r="BK25" s="42">
        <v>10.773009999999999</v>
      </c>
      <c r="BL25" s="42">
        <v>8.7832399999999993</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1.9740000000000001E-2</v>
      </c>
      <c r="Y26" s="42">
        <v>5.9369999999999999E-2</v>
      </c>
      <c r="Z26" s="42">
        <v>0.11733</v>
      </c>
      <c r="AA26" s="42">
        <v>0.22231999999999999</v>
      </c>
      <c r="AB26" s="42">
        <v>0.39971000000000001</v>
      </c>
      <c r="AC26" s="42">
        <v>0.71447000000000005</v>
      </c>
      <c r="AD26" s="42">
        <v>1.2348600000000001</v>
      </c>
      <c r="AE26" s="42">
        <v>2.0427900000000001</v>
      </c>
      <c r="AF26" s="42">
        <v>3.2927200000000001</v>
      </c>
      <c r="AG26" s="42">
        <v>5.1825200000000002</v>
      </c>
      <c r="AH26" s="42">
        <v>7.8871500000000001</v>
      </c>
      <c r="AI26" s="42">
        <v>11.581300000000001</v>
      </c>
      <c r="AJ26" s="42">
        <v>16.314800000000002</v>
      </c>
      <c r="AK26" s="42">
        <v>21.958110000000001</v>
      </c>
      <c r="AL26" s="42">
        <v>28.52759</v>
      </c>
      <c r="AM26" s="42">
        <v>35.8795</v>
      </c>
      <c r="AN26" s="42">
        <v>43.49897</v>
      </c>
      <c r="AO26" s="42">
        <v>50.8979</v>
      </c>
      <c r="AP26" s="42">
        <v>58.063980000000001</v>
      </c>
      <c r="AQ26" s="42">
        <v>64.637770000000003</v>
      </c>
      <c r="AR26" s="42">
        <v>70.306889999999996</v>
      </c>
      <c r="AS26" s="42">
        <v>75.156499999999994</v>
      </c>
      <c r="AT26" s="42">
        <v>79.399420000000006</v>
      </c>
      <c r="AU26" s="42">
        <v>82.216160000000002</v>
      </c>
      <c r="AV26" s="42">
        <v>66.672899999999998</v>
      </c>
      <c r="AW26" s="42">
        <v>60.190579999999997</v>
      </c>
      <c r="AX26" s="42">
        <v>60.068629999999999</v>
      </c>
      <c r="AY26" s="42">
        <v>52.965760000000003</v>
      </c>
      <c r="AZ26" s="42">
        <v>48.280119999999997</v>
      </c>
      <c r="BA26" s="42">
        <v>45.650449999999999</v>
      </c>
      <c r="BB26" s="42">
        <v>41.925849999999997</v>
      </c>
      <c r="BC26" s="42">
        <v>34.334119999999999</v>
      </c>
      <c r="BD26" s="42">
        <v>26.866980000000002</v>
      </c>
      <c r="BE26" s="42">
        <v>24.249500000000001</v>
      </c>
      <c r="BF26" s="42">
        <v>19.591550000000002</v>
      </c>
      <c r="BG26" s="42">
        <v>11.362220000000001</v>
      </c>
      <c r="BH26" s="42">
        <v>7.0231599999999998</v>
      </c>
      <c r="BI26" s="42">
        <v>5.9777300000000002</v>
      </c>
      <c r="BJ26" s="42">
        <v>5.3563999999999998</v>
      </c>
      <c r="BK26" s="42">
        <v>4.1988599999999998</v>
      </c>
      <c r="BL26" s="42">
        <v>3.3942700000000001</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1.3990000000000001E-2</v>
      </c>
      <c r="W27" s="42">
        <v>9.3439999999999995E-2</v>
      </c>
      <c r="X27" s="42">
        <v>0.23774999999999999</v>
      </c>
      <c r="Y27" s="42">
        <v>0.46672999999999998</v>
      </c>
      <c r="Z27" s="42">
        <v>0.90385000000000004</v>
      </c>
      <c r="AA27" s="42">
        <v>1.6425700000000001</v>
      </c>
      <c r="AB27" s="42">
        <v>2.8093699999999999</v>
      </c>
      <c r="AC27" s="42">
        <v>4.7963199999999997</v>
      </c>
      <c r="AD27" s="42">
        <v>7.8667400000000001</v>
      </c>
      <c r="AE27" s="42">
        <v>12.49217</v>
      </c>
      <c r="AF27" s="42">
        <v>19.437999999999999</v>
      </c>
      <c r="AG27" s="42">
        <v>29.0839</v>
      </c>
      <c r="AH27" s="42">
        <v>41.964709999999997</v>
      </c>
      <c r="AI27" s="42">
        <v>58.171999999999997</v>
      </c>
      <c r="AJ27" s="42">
        <v>77.052090000000007</v>
      </c>
      <c r="AK27" s="42">
        <v>98.611890000000002</v>
      </c>
      <c r="AL27" s="42">
        <v>121.91449</v>
      </c>
      <c r="AM27" s="42">
        <v>146.17931999999999</v>
      </c>
      <c r="AN27" s="42">
        <v>169.48271</v>
      </c>
      <c r="AO27" s="42">
        <v>190.53011000000001</v>
      </c>
      <c r="AP27" s="42">
        <v>210.28271000000001</v>
      </c>
      <c r="AQ27" s="42">
        <v>227.10019</v>
      </c>
      <c r="AR27" s="42">
        <v>241.0428</v>
      </c>
      <c r="AS27" s="42">
        <v>251.85599999999999</v>
      </c>
      <c r="AT27" s="42">
        <v>257.29523</v>
      </c>
      <c r="AU27" s="42">
        <v>259.11797999999999</v>
      </c>
      <c r="AV27" s="42">
        <v>209.72022999999999</v>
      </c>
      <c r="AW27" s="42">
        <v>187.75128000000001</v>
      </c>
      <c r="AX27" s="42">
        <v>183.45331999999999</v>
      </c>
      <c r="AY27" s="42">
        <v>158.85303999999999</v>
      </c>
      <c r="AZ27" s="42">
        <v>143.97230999999999</v>
      </c>
      <c r="BA27" s="42">
        <v>135.62791000000001</v>
      </c>
      <c r="BB27" s="42">
        <v>118.16511</v>
      </c>
      <c r="BC27" s="42">
        <v>90.810460000000006</v>
      </c>
      <c r="BD27" s="42">
        <v>76.240369999999999</v>
      </c>
      <c r="BE27" s="42">
        <v>62.719749999999998</v>
      </c>
      <c r="BF27" s="42">
        <v>43.357239999999997</v>
      </c>
      <c r="BG27" s="42">
        <v>23.6905</v>
      </c>
      <c r="BH27" s="42">
        <v>17.933859999999999</v>
      </c>
      <c r="BI27" s="42">
        <v>15.782220000000001</v>
      </c>
      <c r="BJ27" s="42">
        <v>12.755839999999999</v>
      </c>
      <c r="BK27" s="42">
        <v>11.09839</v>
      </c>
      <c r="BL27" s="42">
        <v>9.23447</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158.90718000000001</v>
      </c>
      <c r="AW28" s="42">
        <v>118.96035000000001</v>
      </c>
      <c r="AX28" s="42">
        <v>70.526520000000005</v>
      </c>
      <c r="AY28" s="42">
        <v>85.309740000000005</v>
      </c>
      <c r="AZ28" s="42">
        <v>75.818129999999996</v>
      </c>
      <c r="BA28" s="42">
        <v>42.786879999999996</v>
      </c>
      <c r="BB28" s="42">
        <v>54.307589999999998</v>
      </c>
      <c r="BC28" s="42">
        <v>60.490630000000003</v>
      </c>
      <c r="BD28" s="42">
        <v>39.026530000000001</v>
      </c>
      <c r="BE28" s="42">
        <v>26.320250000000001</v>
      </c>
      <c r="BF28" s="42">
        <v>16.974609999999998</v>
      </c>
      <c r="BG28" s="42">
        <v>27.495059999999999</v>
      </c>
      <c r="BH28" s="42">
        <v>26.960619999999999</v>
      </c>
      <c r="BI28" s="42">
        <v>16.367080000000001</v>
      </c>
      <c r="BJ28" s="42">
        <v>11.691599999999999</v>
      </c>
      <c r="BK28" s="42">
        <v>8.4647799999999993</v>
      </c>
      <c r="BL28" s="42">
        <v>6.4082600000000003</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0.44334000000000001</v>
      </c>
      <c r="AW30" s="42">
        <v>148.16437999999999</v>
      </c>
      <c r="AX30" s="42">
        <v>255.21284</v>
      </c>
      <c r="AY30" s="42">
        <v>358.27127000000002</v>
      </c>
      <c r="AZ30" s="42">
        <v>438.86209000000002</v>
      </c>
      <c r="BA30" s="42">
        <v>588.20452999999998</v>
      </c>
      <c r="BB30" s="42">
        <v>692.32996000000003</v>
      </c>
      <c r="BC30" s="42">
        <v>671.38593000000003</v>
      </c>
      <c r="BD30" s="42">
        <v>639.95392000000004</v>
      </c>
      <c r="BE30" s="42">
        <v>589.30334000000005</v>
      </c>
      <c r="BF30" s="42">
        <v>485.24599999999998</v>
      </c>
      <c r="BG30" s="42">
        <v>344.52431999999999</v>
      </c>
      <c r="BH30" s="42">
        <v>317.65546000000001</v>
      </c>
      <c r="BI30" s="42">
        <v>304.12759</v>
      </c>
      <c r="BJ30" s="42">
        <v>272.21370999999999</v>
      </c>
      <c r="BK30" s="42">
        <v>214.75299000000001</v>
      </c>
      <c r="BL30" s="42">
        <v>175.27676</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0.16012000000000001</v>
      </c>
      <c r="Y31" s="42">
        <v>0.27503</v>
      </c>
      <c r="Z31" s="42">
        <v>0.55010999999999999</v>
      </c>
      <c r="AA31" s="42">
        <v>1.03607</v>
      </c>
      <c r="AB31" s="42">
        <v>1.8339799999999999</v>
      </c>
      <c r="AC31" s="42">
        <v>3.2433299999999998</v>
      </c>
      <c r="AD31" s="42">
        <v>5.5110200000000003</v>
      </c>
      <c r="AE31" s="42">
        <v>8.95364</v>
      </c>
      <c r="AF31" s="42">
        <v>14.21278</v>
      </c>
      <c r="AG31" s="42">
        <v>21.984870000000001</v>
      </c>
      <c r="AH31" s="42">
        <v>32.793370000000003</v>
      </c>
      <c r="AI31" s="42">
        <v>47.122439999999997</v>
      </c>
      <c r="AJ31" s="42">
        <v>64.83766</v>
      </c>
      <c r="AK31" s="42">
        <v>85.558279999999996</v>
      </c>
      <c r="AL31" s="42">
        <v>108.71863999999999</v>
      </c>
      <c r="AM31" s="42">
        <v>134.23609999999999</v>
      </c>
      <c r="AN31" s="42">
        <v>160.14275000000001</v>
      </c>
      <c r="AO31" s="42">
        <v>184.91175999999999</v>
      </c>
      <c r="AP31" s="42">
        <v>208.81422000000001</v>
      </c>
      <c r="AQ31" s="42">
        <v>231.15215000000001</v>
      </c>
      <c r="AR31" s="42">
        <v>213.34869</v>
      </c>
      <c r="AS31" s="42">
        <v>189.28951000000001</v>
      </c>
      <c r="AT31" s="42">
        <v>157.44394</v>
      </c>
      <c r="AU31" s="42">
        <v>118.82294</v>
      </c>
      <c r="AV31" s="42">
        <v>142.05196000000001</v>
      </c>
      <c r="AW31" s="42">
        <v>153.37917999999999</v>
      </c>
      <c r="AX31" s="42">
        <v>161.41362000000001</v>
      </c>
      <c r="AY31" s="42">
        <v>145.64885000000001</v>
      </c>
      <c r="AZ31" s="42">
        <v>134.05103</v>
      </c>
      <c r="BA31" s="42">
        <v>121.69392000000001</v>
      </c>
      <c r="BB31" s="42">
        <v>98.313919999999996</v>
      </c>
      <c r="BC31" s="42">
        <v>80.779650000000004</v>
      </c>
      <c r="BD31" s="42">
        <v>54.759010000000004</v>
      </c>
      <c r="BE31" s="42">
        <v>44.773919999999997</v>
      </c>
      <c r="BF31" s="42">
        <v>41.412430000000001</v>
      </c>
      <c r="BG31" s="42">
        <v>24.326360000000001</v>
      </c>
      <c r="BH31" s="42">
        <v>21.054069999999999</v>
      </c>
      <c r="BI31" s="42">
        <v>19.232399999999998</v>
      </c>
      <c r="BJ31" s="42">
        <v>16.812139999999999</v>
      </c>
      <c r="BK31" s="42">
        <v>11.653269999999999</v>
      </c>
      <c r="BL31" s="42">
        <v>8.2495499999999993</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0.70630000000000004</v>
      </c>
      <c r="Y32" s="42">
        <v>0.71455999999999997</v>
      </c>
      <c r="Z32" s="42">
        <v>1.4395500000000001</v>
      </c>
      <c r="AA32" s="42">
        <v>2.6670799999999999</v>
      </c>
      <c r="AB32" s="42">
        <v>4.57789</v>
      </c>
      <c r="AC32" s="42">
        <v>7.9175800000000001</v>
      </c>
      <c r="AD32" s="42">
        <v>12.992929999999999</v>
      </c>
      <c r="AE32" s="42">
        <v>20.297460000000001</v>
      </c>
      <c r="AF32" s="42">
        <v>31.076910000000002</v>
      </c>
      <c r="AG32" s="42">
        <v>46.03642</v>
      </c>
      <c r="AH32" s="42">
        <v>65.073400000000007</v>
      </c>
      <c r="AI32" s="42">
        <v>87.707689999999999</v>
      </c>
      <c r="AJ32" s="42">
        <v>111.78288999999999</v>
      </c>
      <c r="AK32" s="42">
        <v>136.56795</v>
      </c>
      <c r="AL32" s="42">
        <v>157.37079</v>
      </c>
      <c r="AM32" s="42">
        <v>175.96384</v>
      </c>
      <c r="AN32" s="42">
        <v>188.99077</v>
      </c>
      <c r="AO32" s="42">
        <v>195.89841999999999</v>
      </c>
      <c r="AP32" s="42">
        <v>198.33524</v>
      </c>
      <c r="AQ32" s="42">
        <v>199.56915000000001</v>
      </c>
      <c r="AR32" s="42">
        <v>165.53746000000001</v>
      </c>
      <c r="AS32" s="42">
        <v>135.37296000000001</v>
      </c>
      <c r="AT32" s="42">
        <v>104.21387</v>
      </c>
      <c r="AU32" s="42">
        <v>70.674220000000005</v>
      </c>
      <c r="AV32" s="42">
        <v>83.354259999999996</v>
      </c>
      <c r="AW32" s="42">
        <v>84.977260000000001</v>
      </c>
      <c r="AX32" s="42">
        <v>86.945980000000006</v>
      </c>
      <c r="AY32" s="42">
        <v>77.014150000000001</v>
      </c>
      <c r="AZ32" s="42">
        <v>70.384379999999993</v>
      </c>
      <c r="BA32" s="42">
        <v>64.866540000000001</v>
      </c>
      <c r="BB32" s="42">
        <v>54.323140000000002</v>
      </c>
      <c r="BC32" s="42">
        <v>45.623480000000001</v>
      </c>
      <c r="BD32" s="42">
        <v>38.314990000000002</v>
      </c>
      <c r="BE32" s="42">
        <v>31.452400000000001</v>
      </c>
      <c r="BF32" s="42">
        <v>27.379439999999999</v>
      </c>
      <c r="BG32" s="42">
        <v>18.2699</v>
      </c>
      <c r="BH32" s="42">
        <v>13.60643</v>
      </c>
      <c r="BI32" s="42">
        <v>12.194129999999999</v>
      </c>
      <c r="BJ32" s="42">
        <v>10.76937</v>
      </c>
      <c r="BK32" s="42">
        <v>8.7585099999999994</v>
      </c>
      <c r="BL32" s="42">
        <v>6.8132799999999998</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2.1739999999999999E-2</v>
      </c>
      <c r="Y33" s="42">
        <v>6.5390000000000004E-2</v>
      </c>
      <c r="Z33" s="42">
        <v>0.12920999999999999</v>
      </c>
      <c r="AA33" s="42">
        <v>0.24482999999999999</v>
      </c>
      <c r="AB33" s="42">
        <v>0.44018000000000002</v>
      </c>
      <c r="AC33" s="42">
        <v>0.78681000000000001</v>
      </c>
      <c r="AD33" s="42">
        <v>1.3599000000000001</v>
      </c>
      <c r="AE33" s="42">
        <v>2.2496399999999999</v>
      </c>
      <c r="AF33" s="42">
        <v>3.6261299999999999</v>
      </c>
      <c r="AG33" s="42">
        <v>5.7072799999999999</v>
      </c>
      <c r="AH33" s="42">
        <v>8.6857799999999994</v>
      </c>
      <c r="AI33" s="42">
        <v>12.75398</v>
      </c>
      <c r="AJ33" s="42">
        <v>17.96679</v>
      </c>
      <c r="AK33" s="42">
        <v>24.181509999999999</v>
      </c>
      <c r="AL33" s="42">
        <v>31.4162</v>
      </c>
      <c r="AM33" s="42">
        <v>39.512540000000001</v>
      </c>
      <c r="AN33" s="42">
        <v>47.90352</v>
      </c>
      <c r="AO33" s="42">
        <v>56.051650000000002</v>
      </c>
      <c r="AP33" s="42">
        <v>63.954039999999999</v>
      </c>
      <c r="AQ33" s="42">
        <v>71.212879999999998</v>
      </c>
      <c r="AR33" s="42">
        <v>66.110280000000003</v>
      </c>
      <c r="AS33" s="42">
        <v>58.58005</v>
      </c>
      <c r="AT33" s="42">
        <v>48.47898</v>
      </c>
      <c r="AU33" s="42">
        <v>36.381210000000003</v>
      </c>
      <c r="AV33" s="42">
        <v>42.735849999999999</v>
      </c>
      <c r="AW33" s="42">
        <v>45.90963</v>
      </c>
      <c r="AX33" s="42">
        <v>48.585900000000002</v>
      </c>
      <c r="AY33" s="42">
        <v>44.039879999999997</v>
      </c>
      <c r="AZ33" s="42">
        <v>41.339239999999997</v>
      </c>
      <c r="BA33" s="42">
        <v>39.369190000000003</v>
      </c>
      <c r="BB33" s="42">
        <v>34.77411</v>
      </c>
      <c r="BC33" s="42">
        <v>30.35821</v>
      </c>
      <c r="BD33" s="42">
        <v>24.069459999999999</v>
      </c>
      <c r="BE33" s="42">
        <v>21.439789999999999</v>
      </c>
      <c r="BF33" s="42">
        <v>17.85088</v>
      </c>
      <c r="BG33" s="42">
        <v>10.396420000000001</v>
      </c>
      <c r="BH33" s="42">
        <v>6.3120900000000004</v>
      </c>
      <c r="BI33" s="42">
        <v>5.3053900000000001</v>
      </c>
      <c r="BJ33" s="42">
        <v>4.6284599999999996</v>
      </c>
      <c r="BK33" s="42">
        <v>3.4992100000000002</v>
      </c>
      <c r="BL33" s="42">
        <v>2.6994600000000002</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1.447E-2</v>
      </c>
      <c r="W34" s="42">
        <v>9.8330000000000001E-2</v>
      </c>
      <c r="X34" s="42">
        <v>0.25096000000000002</v>
      </c>
      <c r="Y34" s="42">
        <v>0.49270000000000003</v>
      </c>
      <c r="Z34" s="42">
        <v>0.95431999999999995</v>
      </c>
      <c r="AA34" s="42">
        <v>1.73475</v>
      </c>
      <c r="AB34" s="42">
        <v>2.96767</v>
      </c>
      <c r="AC34" s="42">
        <v>5.06799</v>
      </c>
      <c r="AD34" s="42">
        <v>8.3141800000000003</v>
      </c>
      <c r="AE34" s="42">
        <v>13.20472</v>
      </c>
      <c r="AF34" s="42">
        <v>20.551829999999999</v>
      </c>
      <c r="AG34" s="42">
        <v>30.758379999999999</v>
      </c>
      <c r="AH34" s="42">
        <v>44.392600000000002</v>
      </c>
      <c r="AI34" s="42">
        <v>61.556489999999997</v>
      </c>
      <c r="AJ34" s="42">
        <v>81.554079999999999</v>
      </c>
      <c r="AK34" s="42">
        <v>104.39761</v>
      </c>
      <c r="AL34" s="42">
        <v>129.09569999999999</v>
      </c>
      <c r="AM34" s="42">
        <v>154.82097999999999</v>
      </c>
      <c r="AN34" s="42">
        <v>179.53537</v>
      </c>
      <c r="AO34" s="42">
        <v>201.86126999999999</v>
      </c>
      <c r="AP34" s="42">
        <v>222.85144</v>
      </c>
      <c r="AQ34" s="42">
        <v>240.75597999999999</v>
      </c>
      <c r="AR34" s="42">
        <v>218.11031</v>
      </c>
      <c r="AS34" s="42">
        <v>189.15593999999999</v>
      </c>
      <c r="AT34" s="42">
        <v>151.745</v>
      </c>
      <c r="AU34" s="42">
        <v>111.11221</v>
      </c>
      <c r="AV34" s="42">
        <v>130.90755999999999</v>
      </c>
      <c r="AW34" s="42">
        <v>139.40994000000001</v>
      </c>
      <c r="AX34" s="42">
        <v>144.39102</v>
      </c>
      <c r="AY34" s="42">
        <v>128.61086</v>
      </c>
      <c r="AZ34" s="42">
        <v>120.31408999999999</v>
      </c>
      <c r="BA34" s="42">
        <v>114.13482999999999</v>
      </c>
      <c r="BB34" s="42">
        <v>95.817949999999996</v>
      </c>
      <c r="BC34" s="42">
        <v>78.370739999999998</v>
      </c>
      <c r="BD34" s="42">
        <v>66.634540000000001</v>
      </c>
      <c r="BE34" s="42">
        <v>53.971490000000003</v>
      </c>
      <c r="BF34" s="42">
        <v>38.282699999999998</v>
      </c>
      <c r="BG34" s="42">
        <v>20.889669999999999</v>
      </c>
      <c r="BH34" s="42">
        <v>15.52426</v>
      </c>
      <c r="BI34" s="42">
        <v>13.49949</v>
      </c>
      <c r="BJ34" s="42">
        <v>10.62115</v>
      </c>
      <c r="BK34" s="42">
        <v>8.9101999999999997</v>
      </c>
      <c r="BL34" s="42">
        <v>7.0739400000000003</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110.70735000000001</v>
      </c>
      <c r="AS35" s="42">
        <v>132.40181000000001</v>
      </c>
      <c r="AT35" s="42">
        <v>176.83635000000001</v>
      </c>
      <c r="AU35" s="42">
        <v>226.45679999999999</v>
      </c>
      <c r="AV35" s="42">
        <v>92.665809999999993</v>
      </c>
      <c r="AW35" s="42">
        <v>84.681790000000007</v>
      </c>
      <c r="AX35" s="42">
        <v>53.518709999999999</v>
      </c>
      <c r="AY35" s="42">
        <v>66.617779999999996</v>
      </c>
      <c r="AZ35" s="42">
        <v>61.157640000000001</v>
      </c>
      <c r="BA35" s="42">
        <v>35.235149999999997</v>
      </c>
      <c r="BB35" s="42">
        <v>43.612430000000003</v>
      </c>
      <c r="BC35" s="42">
        <v>52.495809999999999</v>
      </c>
      <c r="BD35" s="42">
        <v>34.809460000000001</v>
      </c>
      <c r="BE35" s="42">
        <v>23.48115</v>
      </c>
      <c r="BF35" s="42">
        <v>15.48166</v>
      </c>
      <c r="BG35" s="42">
        <v>25.02609</v>
      </c>
      <c r="BH35" s="42">
        <v>24.193539999999999</v>
      </c>
      <c r="BI35" s="42">
        <v>14.514099999999999</v>
      </c>
      <c r="BJ35" s="42">
        <v>10.078329999999999</v>
      </c>
      <c r="BK35" s="42">
        <v>7.0082800000000001</v>
      </c>
      <c r="BL35" s="42">
        <v>5.0459100000000001</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121.22356000000001</v>
      </c>
      <c r="AT37" s="42">
        <v>254.65456</v>
      </c>
      <c r="AU37" s="42">
        <v>395.02023000000003</v>
      </c>
      <c r="AV37" s="42">
        <v>575.24041999999997</v>
      </c>
      <c r="AW37" s="42">
        <v>605.44268999999997</v>
      </c>
      <c r="AX37" s="42">
        <v>643.74603000000002</v>
      </c>
      <c r="AY37" s="42">
        <v>689.33893</v>
      </c>
      <c r="AZ37" s="42">
        <v>734.15308000000005</v>
      </c>
      <c r="BA37" s="42">
        <v>691.93542000000002</v>
      </c>
      <c r="BB37" s="42">
        <v>623.40166999999997</v>
      </c>
      <c r="BC37" s="42">
        <v>525.81804999999997</v>
      </c>
      <c r="BD37" s="42">
        <v>440.54739000000001</v>
      </c>
      <c r="BE37" s="42">
        <v>338.11505</v>
      </c>
      <c r="BF37" s="42">
        <v>300.49871999999999</v>
      </c>
      <c r="BG37" s="42">
        <v>233.91486</v>
      </c>
      <c r="BH37" s="42">
        <v>216.93639999999999</v>
      </c>
      <c r="BI37" s="42">
        <v>210.44759999999999</v>
      </c>
      <c r="BJ37" s="42">
        <v>187.48957999999999</v>
      </c>
      <c r="BK37" s="42">
        <v>146.09273999999999</v>
      </c>
      <c r="BL37" s="42">
        <v>117.09497</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0.17724000000000001</v>
      </c>
      <c r="Y38" s="42">
        <v>0.30443999999999999</v>
      </c>
      <c r="Z38" s="42">
        <v>0.60895999999999995</v>
      </c>
      <c r="AA38" s="42">
        <v>1.1469</v>
      </c>
      <c r="AB38" s="42">
        <v>2.0301499999999999</v>
      </c>
      <c r="AC38" s="42">
        <v>3.5902599999999998</v>
      </c>
      <c r="AD38" s="42">
        <v>6.1005200000000004</v>
      </c>
      <c r="AE38" s="42">
        <v>9.9113799999999994</v>
      </c>
      <c r="AF38" s="42">
        <v>15.733079999999999</v>
      </c>
      <c r="AG38" s="42">
        <v>24.33652</v>
      </c>
      <c r="AH38" s="42">
        <v>36.301169999999999</v>
      </c>
      <c r="AI38" s="42">
        <v>52.162979999999997</v>
      </c>
      <c r="AJ38" s="42">
        <v>71.773129999999995</v>
      </c>
      <c r="AK38" s="42">
        <v>94.710179999999994</v>
      </c>
      <c r="AL38" s="42">
        <v>119.31355000000001</v>
      </c>
      <c r="AM38" s="42">
        <v>143.00927999999999</v>
      </c>
      <c r="AN38" s="42">
        <v>157.82147000000001</v>
      </c>
      <c r="AO38" s="42">
        <v>155.42424</v>
      </c>
      <c r="AP38" s="42">
        <v>137.86536000000001</v>
      </c>
      <c r="AQ38" s="42">
        <v>120.58580000000001</v>
      </c>
      <c r="AR38" s="42">
        <v>133.01740000000001</v>
      </c>
      <c r="AS38" s="42">
        <v>130.60794000000001</v>
      </c>
      <c r="AT38" s="42">
        <v>112.18776</v>
      </c>
      <c r="AU38" s="42">
        <v>81.956190000000007</v>
      </c>
      <c r="AV38" s="42">
        <v>84.093299999999999</v>
      </c>
      <c r="AW38" s="42">
        <v>93.363690000000005</v>
      </c>
      <c r="AX38" s="42">
        <v>98.869460000000004</v>
      </c>
      <c r="AY38" s="42">
        <v>87.037480000000002</v>
      </c>
      <c r="AZ38" s="42">
        <v>75.288060000000002</v>
      </c>
      <c r="BA38" s="42">
        <v>72.967709999999997</v>
      </c>
      <c r="BB38" s="42">
        <v>60.015500000000003</v>
      </c>
      <c r="BC38" s="42">
        <v>55.983249999999998</v>
      </c>
      <c r="BD38" s="42">
        <v>41.485399999999998</v>
      </c>
      <c r="BE38" s="42">
        <v>38.267710000000001</v>
      </c>
      <c r="BF38" s="42">
        <v>39.64696</v>
      </c>
      <c r="BG38" s="42">
        <v>26.128720000000001</v>
      </c>
      <c r="BH38" s="42">
        <v>23.100930000000002</v>
      </c>
      <c r="BI38" s="42">
        <v>21.342269999999999</v>
      </c>
      <c r="BJ38" s="42">
        <v>18.49879</v>
      </c>
      <c r="BK38" s="42">
        <v>12.404629999999999</v>
      </c>
      <c r="BL38" s="42">
        <v>8.4150100000000005</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0.90896999999999994</v>
      </c>
      <c r="Y39" s="42">
        <v>0.91961000000000004</v>
      </c>
      <c r="Z39" s="42">
        <v>1.85263</v>
      </c>
      <c r="AA39" s="42">
        <v>3.4323999999999999</v>
      </c>
      <c r="AB39" s="42">
        <v>5.8915199999999999</v>
      </c>
      <c r="AC39" s="42">
        <v>10.18953</v>
      </c>
      <c r="AD39" s="42">
        <v>16.721240000000002</v>
      </c>
      <c r="AE39" s="42">
        <v>26.1218</v>
      </c>
      <c r="AF39" s="42">
        <v>39.994410000000002</v>
      </c>
      <c r="AG39" s="42">
        <v>59.246540000000003</v>
      </c>
      <c r="AH39" s="42">
        <v>83.746189999999999</v>
      </c>
      <c r="AI39" s="42">
        <v>112.87533999999999</v>
      </c>
      <c r="AJ39" s="42">
        <v>143.85892999999999</v>
      </c>
      <c r="AK39" s="42">
        <v>175.75605999999999</v>
      </c>
      <c r="AL39" s="42">
        <v>200.78755000000001</v>
      </c>
      <c r="AM39" s="42">
        <v>217.89500000000001</v>
      </c>
      <c r="AN39" s="42">
        <v>216.23398</v>
      </c>
      <c r="AO39" s="42">
        <v>190.62938</v>
      </c>
      <c r="AP39" s="42">
        <v>150.80788999999999</v>
      </c>
      <c r="AQ39" s="42">
        <v>118.77016</v>
      </c>
      <c r="AR39" s="42">
        <v>115.70804</v>
      </c>
      <c r="AS39" s="42">
        <v>103.82510000000001</v>
      </c>
      <c r="AT39" s="42">
        <v>82.038259999999994</v>
      </c>
      <c r="AU39" s="42">
        <v>53.593319999999999</v>
      </c>
      <c r="AV39" s="42">
        <v>53.708950000000002</v>
      </c>
      <c r="AW39" s="42">
        <v>56.162579999999998</v>
      </c>
      <c r="AX39" s="42">
        <v>57.317529999999998</v>
      </c>
      <c r="AY39" s="42">
        <v>49.044240000000002</v>
      </c>
      <c r="AZ39" s="42">
        <v>41.556199999999997</v>
      </c>
      <c r="BA39" s="42">
        <v>41.15578</v>
      </c>
      <c r="BB39" s="42">
        <v>35.073779999999999</v>
      </c>
      <c r="BC39" s="42">
        <v>33.788060000000002</v>
      </c>
      <c r="BD39" s="42">
        <v>31.411190000000001</v>
      </c>
      <c r="BE39" s="42">
        <v>30.130569999999999</v>
      </c>
      <c r="BF39" s="42">
        <v>29.597750000000001</v>
      </c>
      <c r="BG39" s="42">
        <v>22.330290000000002</v>
      </c>
      <c r="BH39" s="42">
        <v>16.884309999999999</v>
      </c>
      <c r="BI39" s="42">
        <v>15.221109999999999</v>
      </c>
      <c r="BJ39" s="42">
        <v>13.296620000000001</v>
      </c>
      <c r="BK39" s="42">
        <v>10.46415</v>
      </c>
      <c r="BL39" s="42">
        <v>7.7874400000000001</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3.3680000000000002E-2</v>
      </c>
      <c r="Y40" s="42">
        <v>0.10131999999999999</v>
      </c>
      <c r="Z40" s="42">
        <v>0.20022000000000001</v>
      </c>
      <c r="AA40" s="42">
        <v>0.37938</v>
      </c>
      <c r="AB40" s="42">
        <v>0.68208999999999997</v>
      </c>
      <c r="AC40" s="42">
        <v>1.21922</v>
      </c>
      <c r="AD40" s="42">
        <v>2.1072500000000001</v>
      </c>
      <c r="AE40" s="42">
        <v>3.48597</v>
      </c>
      <c r="AF40" s="42">
        <v>5.6189499999999999</v>
      </c>
      <c r="AG40" s="42">
        <v>8.8438300000000005</v>
      </c>
      <c r="AH40" s="42">
        <v>13.45923</v>
      </c>
      <c r="AI40" s="42">
        <v>19.763190000000002</v>
      </c>
      <c r="AJ40" s="42">
        <v>27.840800000000002</v>
      </c>
      <c r="AK40" s="42">
        <v>37.470950000000002</v>
      </c>
      <c r="AL40" s="42">
        <v>48.263199999999998</v>
      </c>
      <c r="AM40" s="42">
        <v>58.898539999999997</v>
      </c>
      <c r="AN40" s="42">
        <v>65.895790000000005</v>
      </c>
      <c r="AO40" s="42">
        <v>65.379559999999998</v>
      </c>
      <c r="AP40" s="42">
        <v>57.957970000000003</v>
      </c>
      <c r="AQ40" s="42">
        <v>49.984650000000002</v>
      </c>
      <c r="AR40" s="42">
        <v>53.427959999999999</v>
      </c>
      <c r="AS40" s="42">
        <v>51.407620000000001</v>
      </c>
      <c r="AT40" s="42">
        <v>43.323300000000003</v>
      </c>
      <c r="AU40" s="42">
        <v>31.109780000000001</v>
      </c>
      <c r="AV40" s="42">
        <v>30.638839999999998</v>
      </c>
      <c r="AW40" s="42">
        <v>33.668750000000003</v>
      </c>
      <c r="AX40" s="42">
        <v>35.16536</v>
      </c>
      <c r="AY40" s="42">
        <v>30.427689999999998</v>
      </c>
      <c r="AZ40" s="42">
        <v>26.052520000000001</v>
      </c>
      <c r="BA40" s="42">
        <v>26.921749999999999</v>
      </c>
      <c r="BB40" s="42">
        <v>24.16996</v>
      </c>
      <c r="BC40" s="42">
        <v>24.518439999999998</v>
      </c>
      <c r="BD40" s="42">
        <v>21.866489999999999</v>
      </c>
      <c r="BE40" s="42">
        <v>23.79278</v>
      </c>
      <c r="BF40" s="42">
        <v>22.558229999999998</v>
      </c>
      <c r="BG40" s="42">
        <v>14.90395</v>
      </c>
      <c r="BH40" s="42">
        <v>9.0419199999999993</v>
      </c>
      <c r="BI40" s="42">
        <v>7.5429199999999996</v>
      </c>
      <c r="BJ40" s="42">
        <v>6.4670300000000003</v>
      </c>
      <c r="BK40" s="42">
        <v>4.74343</v>
      </c>
      <c r="BL40" s="42">
        <v>3.5013999999999998</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1.8530000000000001E-2</v>
      </c>
      <c r="W41" s="42">
        <v>0.13245999999999999</v>
      </c>
      <c r="X41" s="42">
        <v>0.34114</v>
      </c>
      <c r="Y41" s="42">
        <v>0.66986999999999997</v>
      </c>
      <c r="Z41" s="42">
        <v>1.29823</v>
      </c>
      <c r="AA41" s="42">
        <v>2.3616999999999999</v>
      </c>
      <c r="AB41" s="42">
        <v>4.0427400000000002</v>
      </c>
      <c r="AC41" s="42">
        <v>6.9094600000000002</v>
      </c>
      <c r="AD41" s="42">
        <v>11.342359999999999</v>
      </c>
      <c r="AE41" s="42">
        <v>18.022099999999998</v>
      </c>
      <c r="AF41" s="42">
        <v>28.069569999999999</v>
      </c>
      <c r="AG41" s="42">
        <v>42.040599999999998</v>
      </c>
      <c r="AH41" s="42">
        <v>60.72204</v>
      </c>
      <c r="AI41" s="42">
        <v>84.27346</v>
      </c>
      <c r="AJ41" s="42">
        <v>111.72552</v>
      </c>
      <c r="AK41" s="42">
        <v>143.11403999999999</v>
      </c>
      <c r="AL41" s="42">
        <v>175.56012000000001</v>
      </c>
      <c r="AM41" s="42">
        <v>204.43826000000001</v>
      </c>
      <c r="AN41" s="42">
        <v>219.05324999999999</v>
      </c>
      <c r="AO41" s="42">
        <v>209.29867999999999</v>
      </c>
      <c r="AP41" s="42">
        <v>180.18244999999999</v>
      </c>
      <c r="AQ41" s="42">
        <v>151.72901999999999</v>
      </c>
      <c r="AR41" s="42">
        <v>160.13973999999999</v>
      </c>
      <c r="AS41" s="42">
        <v>151.65891999999999</v>
      </c>
      <c r="AT41" s="42">
        <v>124.34253</v>
      </c>
      <c r="AU41" s="42">
        <v>87.309880000000007</v>
      </c>
      <c r="AV41" s="42">
        <v>86.740970000000004</v>
      </c>
      <c r="AW41" s="42">
        <v>94.685469999999995</v>
      </c>
      <c r="AX41" s="42">
        <v>97.486279999999994</v>
      </c>
      <c r="AY41" s="42">
        <v>83.525220000000004</v>
      </c>
      <c r="AZ41" s="42">
        <v>72.036869999999993</v>
      </c>
      <c r="BA41" s="42">
        <v>73.694950000000006</v>
      </c>
      <c r="BB41" s="42">
        <v>62.90766</v>
      </c>
      <c r="BC41" s="42">
        <v>59.224870000000003</v>
      </c>
      <c r="BD41" s="42">
        <v>56.143880000000003</v>
      </c>
      <c r="BE41" s="42">
        <v>54.152419999999999</v>
      </c>
      <c r="BF41" s="42">
        <v>43.531939999999999</v>
      </c>
      <c r="BG41" s="42">
        <v>26.729120000000002</v>
      </c>
      <c r="BH41" s="42">
        <v>19.85219</v>
      </c>
      <c r="BI41" s="42">
        <v>17.169229999999999</v>
      </c>
      <c r="BJ41" s="42">
        <v>13.27735</v>
      </c>
      <c r="BK41" s="42">
        <v>10.80978</v>
      </c>
      <c r="BL41" s="42">
        <v>8.2162100000000002</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4.2821999999999996</v>
      </c>
      <c r="AM42" s="42">
        <v>16.786370000000002</v>
      </c>
      <c r="AN42" s="42">
        <v>47.462730000000001</v>
      </c>
      <c r="AO42" s="42">
        <v>104.72349</v>
      </c>
      <c r="AP42" s="42">
        <v>168.24673000000001</v>
      </c>
      <c r="AQ42" s="42">
        <v>192.50116</v>
      </c>
      <c r="AR42" s="42">
        <v>73.037999999999997</v>
      </c>
      <c r="AS42" s="42">
        <v>96.276830000000004</v>
      </c>
      <c r="AT42" s="42">
        <v>130.65167</v>
      </c>
      <c r="AU42" s="42">
        <v>162.06533999999999</v>
      </c>
      <c r="AV42" s="42">
        <v>55.469450000000002</v>
      </c>
      <c r="AW42" s="42">
        <v>53.570630000000001</v>
      </c>
      <c r="AX42" s="42">
        <v>34.082439999999998</v>
      </c>
      <c r="AY42" s="42">
        <v>41.23366</v>
      </c>
      <c r="AZ42" s="42">
        <v>35.279499999999999</v>
      </c>
      <c r="BA42" s="42">
        <v>22.057099999999998</v>
      </c>
      <c r="BB42" s="42">
        <v>27.78931</v>
      </c>
      <c r="BC42" s="42">
        <v>38.472630000000002</v>
      </c>
      <c r="BD42" s="42">
        <v>28.372350000000001</v>
      </c>
      <c r="BE42" s="42">
        <v>22.453230000000001</v>
      </c>
      <c r="BF42" s="42">
        <v>16.722169999999998</v>
      </c>
      <c r="BG42" s="42">
        <v>30.634820000000001</v>
      </c>
      <c r="BH42" s="42">
        <v>29.661169999999998</v>
      </c>
      <c r="BI42" s="42">
        <v>17.808260000000001</v>
      </c>
      <c r="BJ42" s="42">
        <v>12.19558</v>
      </c>
      <c r="BK42" s="42">
        <v>8.2453199999999995</v>
      </c>
      <c r="BL42" s="42">
        <v>5.6973799999999999</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5.4954700000000001</v>
      </c>
      <c r="AN44" s="42">
        <v>28.011420000000001</v>
      </c>
      <c r="AO44" s="42">
        <v>81.50273</v>
      </c>
      <c r="AP44" s="42">
        <v>175.75134</v>
      </c>
      <c r="AQ44" s="42">
        <v>299.70159999999998</v>
      </c>
      <c r="AR44" s="42">
        <v>457.4726</v>
      </c>
      <c r="AS44" s="42">
        <v>496.74016999999998</v>
      </c>
      <c r="AT44" s="42">
        <v>546.50250000000005</v>
      </c>
      <c r="AU44" s="42">
        <v>593.27386000000001</v>
      </c>
      <c r="AV44" s="42">
        <v>665.34906000000001</v>
      </c>
      <c r="AW44" s="42">
        <v>607.17376999999999</v>
      </c>
      <c r="AX44" s="42">
        <v>564.06726000000003</v>
      </c>
      <c r="AY44" s="42">
        <v>523.85906999999997</v>
      </c>
      <c r="AZ44" s="42">
        <v>481.79514</v>
      </c>
      <c r="BA44" s="42">
        <v>431.43954000000002</v>
      </c>
      <c r="BB44" s="42">
        <v>399.83139</v>
      </c>
      <c r="BC44" s="42">
        <v>374.17757999999998</v>
      </c>
      <c r="BD44" s="42">
        <v>351.90381000000002</v>
      </c>
      <c r="BE44" s="42">
        <v>324.72708</v>
      </c>
      <c r="BF44" s="42">
        <v>298.87108999999998</v>
      </c>
      <c r="BG44" s="42">
        <v>249.86653000000001</v>
      </c>
      <c r="BH44" s="42">
        <v>234.40540999999999</v>
      </c>
      <c r="BI44" s="42">
        <v>229.8152</v>
      </c>
      <c r="BJ44" s="42">
        <v>203.46051</v>
      </c>
      <c r="BK44" s="42">
        <v>155.20267999999999</v>
      </c>
      <c r="BL44" s="42">
        <v>120.70107</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6.7499999999999999E-3</v>
      </c>
      <c r="Y45" s="42">
        <v>1.1480000000000001E-2</v>
      </c>
      <c r="Z45" s="42">
        <v>2.282E-2</v>
      </c>
      <c r="AA45" s="42">
        <v>4.2819999999999997E-2</v>
      </c>
      <c r="AB45" s="42">
        <v>7.571E-2</v>
      </c>
      <c r="AC45" s="42">
        <v>0.13525999999999999</v>
      </c>
      <c r="AD45" s="42">
        <v>0.23193</v>
      </c>
      <c r="AE45" s="42">
        <v>0.38289000000000001</v>
      </c>
      <c r="AF45" s="42">
        <v>0.60909999999999997</v>
      </c>
      <c r="AG45" s="42">
        <v>0.95235999999999998</v>
      </c>
      <c r="AH45" s="42">
        <v>1.4294100000000001</v>
      </c>
      <c r="AI45" s="42">
        <v>2.0597400000000001</v>
      </c>
      <c r="AJ45" s="42">
        <v>2.84951</v>
      </c>
      <c r="AK45" s="42">
        <v>3.7684000000000002</v>
      </c>
      <c r="AL45" s="42">
        <v>4.8015999999999996</v>
      </c>
      <c r="AM45" s="42">
        <v>5.9403600000000001</v>
      </c>
      <c r="AN45" s="42">
        <v>7.0962199999999998</v>
      </c>
      <c r="AO45" s="42">
        <v>8.1965800000000009</v>
      </c>
      <c r="AP45" s="42">
        <v>9.1603100000000008</v>
      </c>
      <c r="AQ45" s="42">
        <v>10.0505</v>
      </c>
      <c r="AR45" s="42">
        <v>10.798439999999999</v>
      </c>
      <c r="AS45" s="42">
        <v>11.46604</v>
      </c>
      <c r="AT45" s="42">
        <v>12.052070000000001</v>
      </c>
      <c r="AU45" s="42">
        <v>12.392329999999999</v>
      </c>
      <c r="AV45" s="42">
        <v>12.592739999999999</v>
      </c>
      <c r="AW45" s="42">
        <v>12.79368</v>
      </c>
      <c r="AX45" s="42">
        <v>11.38223</v>
      </c>
      <c r="AY45" s="42">
        <v>9.5831099999999996</v>
      </c>
      <c r="AZ45" s="42">
        <v>8.1096400000000006</v>
      </c>
      <c r="BA45" s="42">
        <v>7.3528599999999997</v>
      </c>
      <c r="BB45" s="42">
        <v>6.3588399999999998</v>
      </c>
      <c r="BC45" s="42">
        <v>5.7559100000000001</v>
      </c>
      <c r="BD45" s="42">
        <v>4.9228699999999996</v>
      </c>
      <c r="BE45" s="42">
        <v>6.1023399999999999</v>
      </c>
      <c r="BF45" s="42">
        <v>8.3501999999999992</v>
      </c>
      <c r="BG45" s="42">
        <v>7.9721099999999998</v>
      </c>
      <c r="BH45" s="42">
        <v>9.1155299999999997</v>
      </c>
      <c r="BI45" s="42">
        <v>9.4908599999999996</v>
      </c>
      <c r="BJ45" s="42">
        <v>9.9275000000000002</v>
      </c>
      <c r="BK45" s="42">
        <v>8.6437500000000007</v>
      </c>
      <c r="BL45" s="42">
        <v>7.5567500000000001</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2.7869999999999999E-2</v>
      </c>
      <c r="Y46" s="42">
        <v>2.794E-2</v>
      </c>
      <c r="Z46" s="42">
        <v>5.5930000000000001E-2</v>
      </c>
      <c r="AA46" s="42">
        <v>0.10323</v>
      </c>
      <c r="AB46" s="42">
        <v>0.17698</v>
      </c>
      <c r="AC46" s="42">
        <v>0.30925000000000002</v>
      </c>
      <c r="AD46" s="42">
        <v>0.51212000000000002</v>
      </c>
      <c r="AE46" s="42">
        <v>0.81291999999999998</v>
      </c>
      <c r="AF46" s="42">
        <v>1.24733</v>
      </c>
      <c r="AG46" s="42">
        <v>1.86772</v>
      </c>
      <c r="AH46" s="42">
        <v>2.6564899999999998</v>
      </c>
      <c r="AI46" s="42">
        <v>3.5905100000000001</v>
      </c>
      <c r="AJ46" s="42">
        <v>4.6009900000000004</v>
      </c>
      <c r="AK46" s="42">
        <v>5.6334799999999996</v>
      </c>
      <c r="AL46" s="42">
        <v>6.5093800000000002</v>
      </c>
      <c r="AM46" s="42">
        <v>7.2929000000000004</v>
      </c>
      <c r="AN46" s="42">
        <v>7.84321</v>
      </c>
      <c r="AO46" s="42">
        <v>8.1326599999999996</v>
      </c>
      <c r="AP46" s="42">
        <v>8.1486499999999999</v>
      </c>
      <c r="AQ46" s="42">
        <v>8.12683</v>
      </c>
      <c r="AR46" s="42">
        <v>7.8470700000000004</v>
      </c>
      <c r="AS46" s="42">
        <v>7.6885700000000003</v>
      </c>
      <c r="AT46" s="42">
        <v>7.4961799999999998</v>
      </c>
      <c r="AU46" s="42">
        <v>6.9474499999999999</v>
      </c>
      <c r="AV46" s="42">
        <v>6.9969200000000003</v>
      </c>
      <c r="AW46" s="42">
        <v>6.7180600000000004</v>
      </c>
      <c r="AX46" s="42">
        <v>5.8182799999999997</v>
      </c>
      <c r="AY46" s="42">
        <v>4.8186900000000001</v>
      </c>
      <c r="AZ46" s="42">
        <v>4.06182</v>
      </c>
      <c r="BA46" s="42">
        <v>3.7457199999999999</v>
      </c>
      <c r="BB46" s="42">
        <v>3.3694500000000001</v>
      </c>
      <c r="BC46" s="42">
        <v>3.1123400000000001</v>
      </c>
      <c r="BD46" s="42">
        <v>3.29704</v>
      </c>
      <c r="BE46" s="42">
        <v>4.0975099999999998</v>
      </c>
      <c r="BF46" s="42">
        <v>5.2665699999999998</v>
      </c>
      <c r="BG46" s="42">
        <v>5.7029500000000004</v>
      </c>
      <c r="BH46" s="42">
        <v>5.6238599999999996</v>
      </c>
      <c r="BI46" s="42">
        <v>5.7525000000000004</v>
      </c>
      <c r="BJ46" s="42">
        <v>6.0841799999999999</v>
      </c>
      <c r="BK46" s="42">
        <v>6.2191000000000001</v>
      </c>
      <c r="BL46" s="42">
        <v>5.9828999999999999</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8.0000000000000004E-4</v>
      </c>
      <c r="Y47" s="42">
        <v>2.3700000000000001E-3</v>
      </c>
      <c r="Z47" s="42">
        <v>4.6600000000000001E-3</v>
      </c>
      <c r="AA47" s="42">
        <v>8.8000000000000005E-3</v>
      </c>
      <c r="AB47" s="42">
        <v>1.5810000000000001E-2</v>
      </c>
      <c r="AC47" s="42">
        <v>2.8539999999999999E-2</v>
      </c>
      <c r="AD47" s="42">
        <v>4.9779999999999998E-2</v>
      </c>
      <c r="AE47" s="42">
        <v>8.3680000000000004E-2</v>
      </c>
      <c r="AF47" s="42">
        <v>0.13517999999999999</v>
      </c>
      <c r="AG47" s="42">
        <v>0.21506</v>
      </c>
      <c r="AH47" s="42">
        <v>0.32933000000000001</v>
      </c>
      <c r="AI47" s="42">
        <v>0.48493999999999998</v>
      </c>
      <c r="AJ47" s="42">
        <v>0.68686000000000003</v>
      </c>
      <c r="AK47" s="42">
        <v>0.92647000000000002</v>
      </c>
      <c r="AL47" s="42">
        <v>1.20695</v>
      </c>
      <c r="AM47" s="42">
        <v>1.52101</v>
      </c>
      <c r="AN47" s="42">
        <v>1.8464700000000001</v>
      </c>
      <c r="AO47" s="42">
        <v>2.1612800000000001</v>
      </c>
      <c r="AP47" s="42">
        <v>2.44055</v>
      </c>
      <c r="AQ47" s="42">
        <v>2.6936499999999999</v>
      </c>
      <c r="AR47" s="42">
        <v>2.9111099999999999</v>
      </c>
      <c r="AS47" s="42">
        <v>3.09477</v>
      </c>
      <c r="AT47" s="42">
        <v>3.2522099999999998</v>
      </c>
      <c r="AU47" s="42">
        <v>3.3480500000000002</v>
      </c>
      <c r="AV47" s="42">
        <v>3.3772899999999999</v>
      </c>
      <c r="AW47" s="42">
        <v>3.42178</v>
      </c>
      <c r="AX47" s="42">
        <v>3.0705399999999998</v>
      </c>
      <c r="AY47" s="42">
        <v>2.6089799999999999</v>
      </c>
      <c r="AZ47" s="42">
        <v>2.2664300000000002</v>
      </c>
      <c r="BA47" s="42">
        <v>2.16337</v>
      </c>
      <c r="BB47" s="42">
        <v>2.0600999999999998</v>
      </c>
      <c r="BC47" s="42">
        <v>1.9742999999999999</v>
      </c>
      <c r="BD47" s="42">
        <v>1.9732000000000001</v>
      </c>
      <c r="BE47" s="42">
        <v>2.65177</v>
      </c>
      <c r="BF47" s="42">
        <v>3.24471</v>
      </c>
      <c r="BG47" s="42">
        <v>3.0612699999999999</v>
      </c>
      <c r="BH47" s="42">
        <v>2.4741599999999999</v>
      </c>
      <c r="BI47" s="42">
        <v>2.3842599999999998</v>
      </c>
      <c r="BJ47" s="42">
        <v>2.4971000000000001</v>
      </c>
      <c r="BK47" s="42">
        <v>2.3717899999999998</v>
      </c>
      <c r="BL47" s="42">
        <v>2.2643900000000001</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6.4999999999999997E-4</v>
      </c>
      <c r="W48" s="42">
        <v>4.15E-3</v>
      </c>
      <c r="X48" s="42">
        <v>1.0370000000000001E-2</v>
      </c>
      <c r="Y48" s="42">
        <v>2.0160000000000001E-2</v>
      </c>
      <c r="Z48" s="42">
        <v>3.8760000000000003E-2</v>
      </c>
      <c r="AA48" s="42">
        <v>7.0120000000000002E-2</v>
      </c>
      <c r="AB48" s="42">
        <v>0.11971999999999999</v>
      </c>
      <c r="AC48" s="42">
        <v>0.20637</v>
      </c>
      <c r="AD48" s="42">
        <v>0.34142</v>
      </c>
      <c r="AE48" s="42">
        <v>0.55078000000000005</v>
      </c>
      <c r="AF48" s="42">
        <v>0.85870999999999997</v>
      </c>
      <c r="AG48" s="42">
        <v>1.2985800000000001</v>
      </c>
      <c r="AH48" s="42">
        <v>1.88534</v>
      </c>
      <c r="AI48" s="42">
        <v>2.62046</v>
      </c>
      <c r="AJ48" s="42">
        <v>3.4893299999999998</v>
      </c>
      <c r="AK48" s="42">
        <v>4.4748000000000001</v>
      </c>
      <c r="AL48" s="42">
        <v>5.54617</v>
      </c>
      <c r="AM48" s="42">
        <v>6.6607000000000003</v>
      </c>
      <c r="AN48" s="42">
        <v>7.7299300000000004</v>
      </c>
      <c r="AO48" s="42">
        <v>8.6905199999999994</v>
      </c>
      <c r="AP48" s="42">
        <v>9.4923599999999997</v>
      </c>
      <c r="AQ48" s="42">
        <v>10.161759999999999</v>
      </c>
      <c r="AR48" s="42">
        <v>10.71583</v>
      </c>
      <c r="AS48" s="42">
        <v>11.1347</v>
      </c>
      <c r="AT48" s="42">
        <v>11.314349999999999</v>
      </c>
      <c r="AU48" s="42">
        <v>11.328950000000001</v>
      </c>
      <c r="AV48" s="42">
        <v>11.406319999999999</v>
      </c>
      <c r="AW48" s="42">
        <v>11.446960000000001</v>
      </c>
      <c r="AX48" s="42">
        <v>10.03317</v>
      </c>
      <c r="AY48" s="42">
        <v>8.3517200000000003</v>
      </c>
      <c r="AZ48" s="42">
        <v>7.2013600000000002</v>
      </c>
      <c r="BA48" s="42">
        <v>6.82742</v>
      </c>
      <c r="BB48" s="42">
        <v>6.1461300000000003</v>
      </c>
      <c r="BC48" s="42">
        <v>5.5371600000000001</v>
      </c>
      <c r="BD48" s="42">
        <v>5.9340200000000003</v>
      </c>
      <c r="BE48" s="42">
        <v>7.2678500000000001</v>
      </c>
      <c r="BF48" s="42">
        <v>7.6097700000000001</v>
      </c>
      <c r="BG48" s="42">
        <v>6.7613599999999998</v>
      </c>
      <c r="BH48" s="42">
        <v>6.68736</v>
      </c>
      <c r="BI48" s="42">
        <v>6.6496300000000002</v>
      </c>
      <c r="BJ48" s="42">
        <v>6.2716099999999999</v>
      </c>
      <c r="BK48" s="42">
        <v>6.5962199999999998</v>
      </c>
      <c r="BL48" s="42">
        <v>6.4654299999999996</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3.86957</v>
      </c>
      <c r="AY49" s="42">
        <v>4.4925699999999997</v>
      </c>
      <c r="AZ49" s="42">
        <v>3.7573300000000001</v>
      </c>
      <c r="BA49" s="42">
        <v>2.1113400000000002</v>
      </c>
      <c r="BB49" s="42">
        <v>2.7279</v>
      </c>
      <c r="BC49" s="42">
        <v>3.2445599999999999</v>
      </c>
      <c r="BD49" s="42">
        <v>2.4504999999999999</v>
      </c>
      <c r="BE49" s="42">
        <v>2.27345</v>
      </c>
      <c r="BF49" s="42">
        <v>2.1184699999999999</v>
      </c>
      <c r="BG49" s="42">
        <v>5.1313700000000004</v>
      </c>
      <c r="BH49" s="42">
        <v>6.1630200000000004</v>
      </c>
      <c r="BI49" s="42">
        <v>4.2761800000000001</v>
      </c>
      <c r="BJ49" s="42">
        <v>3.6530999999999998</v>
      </c>
      <c r="BK49" s="42">
        <v>3.2532000000000001</v>
      </c>
      <c r="BL49" s="42">
        <v>2.94807</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0.32833000000000001</v>
      </c>
      <c r="AW51" s="42">
        <v>0.93374000000000001</v>
      </c>
      <c r="AX51" s="42">
        <v>2.6335199999999999</v>
      </c>
      <c r="AY51" s="42">
        <v>10.59496</v>
      </c>
      <c r="AZ51" s="42">
        <v>22.442779999999999</v>
      </c>
      <c r="BA51" s="42">
        <v>36.431100000000001</v>
      </c>
      <c r="BB51" s="42">
        <v>49.683190000000003</v>
      </c>
      <c r="BC51" s="42">
        <v>94.866659999999996</v>
      </c>
      <c r="BD51" s="42">
        <v>136.19820999999999</v>
      </c>
      <c r="BE51" s="42">
        <v>210.54881</v>
      </c>
      <c r="BF51" s="42">
        <v>281.73480000000001</v>
      </c>
      <c r="BG51" s="42">
        <v>319.37473</v>
      </c>
      <c r="BH51" s="42">
        <v>363.79291000000001</v>
      </c>
      <c r="BI51" s="42">
        <v>369.60122999999999</v>
      </c>
      <c r="BJ51" s="42">
        <v>368.52609000000001</v>
      </c>
      <c r="BK51" s="42">
        <v>347.10647999999998</v>
      </c>
      <c r="BL51" s="42">
        <v>320.65634</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3.2379999999999999E-2</v>
      </c>
      <c r="Y52" s="42">
        <v>5.5129999999999998E-2</v>
      </c>
      <c r="Z52" s="42">
        <v>0.10954999999999999</v>
      </c>
      <c r="AA52" s="42">
        <v>0.20555000000000001</v>
      </c>
      <c r="AB52" s="42">
        <v>0.36342999999999998</v>
      </c>
      <c r="AC52" s="42">
        <v>0.64934999999999998</v>
      </c>
      <c r="AD52" s="42">
        <v>1.1134200000000001</v>
      </c>
      <c r="AE52" s="42">
        <v>1.8381000000000001</v>
      </c>
      <c r="AF52" s="42">
        <v>2.9240499999999998</v>
      </c>
      <c r="AG52" s="42">
        <v>4.5718899999999998</v>
      </c>
      <c r="AH52" s="42">
        <v>6.8620400000000004</v>
      </c>
      <c r="AI52" s="42">
        <v>9.8879999999999999</v>
      </c>
      <c r="AJ52" s="42">
        <v>13.67937</v>
      </c>
      <c r="AK52" s="42">
        <v>18.090589999999999</v>
      </c>
      <c r="AL52" s="42">
        <v>23.05058</v>
      </c>
      <c r="AM52" s="42">
        <v>28.517299999999999</v>
      </c>
      <c r="AN52" s="42">
        <v>34.06615</v>
      </c>
      <c r="AO52" s="42">
        <v>39.348570000000002</v>
      </c>
      <c r="AP52" s="42">
        <v>43.979730000000004</v>
      </c>
      <c r="AQ52" s="42">
        <v>48.261139999999997</v>
      </c>
      <c r="AR52" s="42">
        <v>51.862630000000003</v>
      </c>
      <c r="AS52" s="42">
        <v>55.080880000000001</v>
      </c>
      <c r="AT52" s="42">
        <v>57.920720000000003</v>
      </c>
      <c r="AU52" s="42">
        <v>59.611089999999997</v>
      </c>
      <c r="AV52" s="42">
        <v>60.612900000000003</v>
      </c>
      <c r="AW52" s="42">
        <v>61.578539999999997</v>
      </c>
      <c r="AX52" s="42">
        <v>54.654710000000001</v>
      </c>
      <c r="AY52" s="42">
        <v>45.781979999999997</v>
      </c>
      <c r="AZ52" s="42">
        <v>38.304020000000001</v>
      </c>
      <c r="BA52" s="42">
        <v>34.131880000000002</v>
      </c>
      <c r="BB52" s="42">
        <v>28.837810000000001</v>
      </c>
      <c r="BC52" s="42">
        <v>22.945679999999999</v>
      </c>
      <c r="BD52" s="42">
        <v>16.910779999999999</v>
      </c>
      <c r="BE52" s="42">
        <v>16.561350000000001</v>
      </c>
      <c r="BF52" s="42">
        <v>18.733059999999998</v>
      </c>
      <c r="BG52" s="42">
        <v>14.54092</v>
      </c>
      <c r="BH52" s="42">
        <v>14.264139999999999</v>
      </c>
      <c r="BI52" s="42">
        <v>13.93825</v>
      </c>
      <c r="BJ52" s="42">
        <v>13.69638</v>
      </c>
      <c r="BK52" s="42">
        <v>11.047639999999999</v>
      </c>
      <c r="BL52" s="42">
        <v>9.1779700000000002</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0.13439999999999999</v>
      </c>
      <c r="Y53" s="42">
        <v>0.13477</v>
      </c>
      <c r="Z53" s="42">
        <v>0.26973999999999998</v>
      </c>
      <c r="AA53" s="42">
        <v>0.49786000000000002</v>
      </c>
      <c r="AB53" s="42">
        <v>0.85358000000000001</v>
      </c>
      <c r="AC53" s="42">
        <v>1.4915</v>
      </c>
      <c r="AD53" s="42">
        <v>2.46991</v>
      </c>
      <c r="AE53" s="42">
        <v>3.9206400000000001</v>
      </c>
      <c r="AF53" s="42">
        <v>6.0157499999999997</v>
      </c>
      <c r="AG53" s="42">
        <v>9.0078200000000006</v>
      </c>
      <c r="AH53" s="42">
        <v>12.812010000000001</v>
      </c>
      <c r="AI53" s="42">
        <v>17.316680000000002</v>
      </c>
      <c r="AJ53" s="42">
        <v>22.190149999999999</v>
      </c>
      <c r="AK53" s="42">
        <v>27.16976</v>
      </c>
      <c r="AL53" s="42">
        <v>31.394110000000001</v>
      </c>
      <c r="AM53" s="42">
        <v>35.172939999999997</v>
      </c>
      <c r="AN53" s="42">
        <v>37.827069999999999</v>
      </c>
      <c r="AO53" s="42">
        <v>39.223059999999997</v>
      </c>
      <c r="AP53" s="42">
        <v>39.304290000000002</v>
      </c>
      <c r="AQ53" s="42">
        <v>39.20505</v>
      </c>
      <c r="AR53" s="42">
        <v>37.862639999999999</v>
      </c>
      <c r="AS53" s="42">
        <v>37.105780000000003</v>
      </c>
      <c r="AT53" s="42">
        <v>36.192459999999997</v>
      </c>
      <c r="AU53" s="42">
        <v>33.573680000000003</v>
      </c>
      <c r="AV53" s="42">
        <v>33.833039999999997</v>
      </c>
      <c r="AW53" s="42">
        <v>32.482999999999997</v>
      </c>
      <c r="AX53" s="42">
        <v>28.064350000000001</v>
      </c>
      <c r="AY53" s="42">
        <v>23.123670000000001</v>
      </c>
      <c r="AZ53" s="42">
        <v>19.26906</v>
      </c>
      <c r="BA53" s="42">
        <v>17.461659999999998</v>
      </c>
      <c r="BB53" s="42">
        <v>15.344139999999999</v>
      </c>
      <c r="BC53" s="42">
        <v>12.456810000000001</v>
      </c>
      <c r="BD53" s="42">
        <v>11.368259999999999</v>
      </c>
      <c r="BE53" s="42">
        <v>11.157299999999999</v>
      </c>
      <c r="BF53" s="42">
        <v>11.847989999999999</v>
      </c>
      <c r="BG53" s="42">
        <v>10.424759999999999</v>
      </c>
      <c r="BH53" s="42">
        <v>8.8166899999999995</v>
      </c>
      <c r="BI53" s="42">
        <v>8.4626599999999996</v>
      </c>
      <c r="BJ53" s="42">
        <v>8.4068299999999994</v>
      </c>
      <c r="BK53" s="42">
        <v>7.9588200000000002</v>
      </c>
      <c r="BL53" s="42">
        <v>7.2739799999999999</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3.8600000000000001E-3</v>
      </c>
      <c r="Y54" s="42">
        <v>1.1520000000000001E-2</v>
      </c>
      <c r="Z54" s="42">
        <v>2.2610000000000002E-2</v>
      </c>
      <c r="AA54" s="42">
        <v>4.2680000000000003E-2</v>
      </c>
      <c r="AB54" s="42">
        <v>7.664E-2</v>
      </c>
      <c r="AC54" s="42">
        <v>0.13841000000000001</v>
      </c>
      <c r="AD54" s="42">
        <v>0.2414</v>
      </c>
      <c r="AE54" s="42">
        <v>0.40577999999999997</v>
      </c>
      <c r="AF54" s="42">
        <v>0.65547999999999995</v>
      </c>
      <c r="AG54" s="42">
        <v>1.0428200000000001</v>
      </c>
      <c r="AH54" s="42">
        <v>1.5969199999999999</v>
      </c>
      <c r="AI54" s="42">
        <v>2.3514400000000002</v>
      </c>
      <c r="AJ54" s="42">
        <v>3.3305600000000002</v>
      </c>
      <c r="AK54" s="42">
        <v>4.4924400000000002</v>
      </c>
      <c r="AL54" s="42">
        <v>5.8524700000000003</v>
      </c>
      <c r="AM54" s="42">
        <v>7.3753299999999999</v>
      </c>
      <c r="AN54" s="42">
        <v>8.9534699999999994</v>
      </c>
      <c r="AO54" s="42">
        <v>10.479979999999999</v>
      </c>
      <c r="AP54" s="42">
        <v>11.835330000000001</v>
      </c>
      <c r="AQ54" s="42">
        <v>13.06457</v>
      </c>
      <c r="AR54" s="42">
        <v>14.12181</v>
      </c>
      <c r="AS54" s="42">
        <v>15.01572</v>
      </c>
      <c r="AT54" s="42">
        <v>15.785830000000001</v>
      </c>
      <c r="AU54" s="42">
        <v>16.26484</v>
      </c>
      <c r="AV54" s="42">
        <v>16.41525</v>
      </c>
      <c r="AW54" s="42">
        <v>16.629359999999998</v>
      </c>
      <c r="AX54" s="42">
        <v>14.885009999999999</v>
      </c>
      <c r="AY54" s="42">
        <v>12.58179</v>
      </c>
      <c r="AZ54" s="42">
        <v>10.80406</v>
      </c>
      <c r="BA54" s="42">
        <v>10.13313</v>
      </c>
      <c r="BB54" s="42">
        <v>9.4250799999999995</v>
      </c>
      <c r="BC54" s="42">
        <v>7.9372600000000002</v>
      </c>
      <c r="BD54" s="42">
        <v>6.8323999999999998</v>
      </c>
      <c r="BE54" s="42">
        <v>7.2486600000000001</v>
      </c>
      <c r="BF54" s="42">
        <v>7.3242700000000003</v>
      </c>
      <c r="BG54" s="42">
        <v>5.6106800000000003</v>
      </c>
      <c r="BH54" s="42">
        <v>3.88707</v>
      </c>
      <c r="BI54" s="42">
        <v>3.5139999999999998</v>
      </c>
      <c r="BJ54" s="42">
        <v>3.45573</v>
      </c>
      <c r="BK54" s="42">
        <v>3.0391900000000001</v>
      </c>
      <c r="BL54" s="42">
        <v>2.7558600000000002</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3.0999999999999999E-3</v>
      </c>
      <c r="W55" s="42">
        <v>1.993E-2</v>
      </c>
      <c r="X55" s="42">
        <v>4.9799999999999997E-2</v>
      </c>
      <c r="Y55" s="42">
        <v>9.6860000000000002E-2</v>
      </c>
      <c r="Z55" s="42">
        <v>0.18623999999999999</v>
      </c>
      <c r="AA55" s="42">
        <v>0.33689999999999998</v>
      </c>
      <c r="AB55" s="42">
        <v>0.57525999999999999</v>
      </c>
      <c r="AC55" s="42">
        <v>0.99170000000000003</v>
      </c>
      <c r="AD55" s="42">
        <v>1.6407499999999999</v>
      </c>
      <c r="AE55" s="42">
        <v>2.64697</v>
      </c>
      <c r="AF55" s="42">
        <v>4.12704</v>
      </c>
      <c r="AG55" s="42">
        <v>6.2415000000000003</v>
      </c>
      <c r="AH55" s="42">
        <v>9.0622500000000006</v>
      </c>
      <c r="AI55" s="42">
        <v>12.59671</v>
      </c>
      <c r="AJ55" s="42">
        <v>16.774349999999998</v>
      </c>
      <c r="AK55" s="42">
        <v>21.51296</v>
      </c>
      <c r="AL55" s="42">
        <v>26.66507</v>
      </c>
      <c r="AM55" s="42">
        <v>32.025109999999998</v>
      </c>
      <c r="AN55" s="42">
        <v>37.167670000000001</v>
      </c>
      <c r="AO55" s="42">
        <v>41.787959999999998</v>
      </c>
      <c r="AP55" s="42">
        <v>45.649099999999997</v>
      </c>
      <c r="AQ55" s="42">
        <v>48.875999999999998</v>
      </c>
      <c r="AR55" s="42">
        <v>51.550420000000003</v>
      </c>
      <c r="AS55" s="42">
        <v>53.577060000000003</v>
      </c>
      <c r="AT55" s="42">
        <v>54.462919999999997</v>
      </c>
      <c r="AU55" s="42">
        <v>54.575940000000003</v>
      </c>
      <c r="AV55" s="42">
        <v>54.972580000000001</v>
      </c>
      <c r="AW55" s="42">
        <v>55.15849</v>
      </c>
      <c r="AX55" s="42">
        <v>48.227829999999997</v>
      </c>
      <c r="AY55" s="42">
        <v>39.940489999999997</v>
      </c>
      <c r="AZ55" s="42">
        <v>34.047820000000002</v>
      </c>
      <c r="BA55" s="42">
        <v>31.724730000000001</v>
      </c>
      <c r="BB55" s="42">
        <v>27.901910000000001</v>
      </c>
      <c r="BC55" s="42">
        <v>22.09149</v>
      </c>
      <c r="BD55" s="42">
        <v>20.39967</v>
      </c>
      <c r="BE55" s="42">
        <v>19.736180000000001</v>
      </c>
      <c r="BF55" s="42">
        <v>17.075810000000001</v>
      </c>
      <c r="BG55" s="42">
        <v>12.328440000000001</v>
      </c>
      <c r="BH55" s="42">
        <v>10.45716</v>
      </c>
      <c r="BI55" s="42">
        <v>9.7579700000000003</v>
      </c>
      <c r="BJ55" s="42">
        <v>8.6453199999999999</v>
      </c>
      <c r="BK55" s="42">
        <v>8.4242000000000008</v>
      </c>
      <c r="BL55" s="42">
        <v>7.8465800000000003</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18.638770000000001</v>
      </c>
      <c r="AY56" s="42">
        <v>21.59281</v>
      </c>
      <c r="AZ56" s="42">
        <v>17.965730000000001</v>
      </c>
      <c r="BA56" s="42">
        <v>10.00916</v>
      </c>
      <c r="BB56" s="42">
        <v>12.788410000000001</v>
      </c>
      <c r="BC56" s="42">
        <v>14.119210000000001</v>
      </c>
      <c r="BD56" s="42">
        <v>9.6352899999999995</v>
      </c>
      <c r="BE56" s="42">
        <v>7.42591</v>
      </c>
      <c r="BF56" s="42">
        <v>5.8326799999999999</v>
      </c>
      <c r="BG56" s="42">
        <v>12.029389999999999</v>
      </c>
      <c r="BH56" s="42">
        <v>13.03241</v>
      </c>
      <c r="BI56" s="42">
        <v>8.4538100000000007</v>
      </c>
      <c r="BJ56" s="42">
        <v>6.7362900000000003</v>
      </c>
      <c r="BK56" s="42">
        <v>5.58108</v>
      </c>
      <c r="BL56" s="42">
        <v>4.8158799999999999</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0.46773999999999999</v>
      </c>
      <c r="AW58" s="42">
        <v>1.32992</v>
      </c>
      <c r="AX58" s="42">
        <v>3.7479</v>
      </c>
      <c r="AY58" s="42">
        <v>32.291469999999997</v>
      </c>
      <c r="AZ58" s="42">
        <v>70.970150000000004</v>
      </c>
      <c r="BA58" s="42">
        <v>112.8224</v>
      </c>
      <c r="BB58" s="42">
        <v>148.21135000000001</v>
      </c>
      <c r="BC58" s="42">
        <v>223.18588</v>
      </c>
      <c r="BD58" s="42">
        <v>280.20184</v>
      </c>
      <c r="BE58" s="42">
        <v>332.37329</v>
      </c>
      <c r="BF58" s="42">
        <v>375.97412000000003</v>
      </c>
      <c r="BG58" s="42">
        <v>356.18853999999999</v>
      </c>
      <c r="BH58" s="42">
        <v>346.83157</v>
      </c>
      <c r="BI58" s="42">
        <v>333.79809999999998</v>
      </c>
      <c r="BJ58" s="42">
        <v>309.43146000000002</v>
      </c>
      <c r="BK58" s="42">
        <v>260.05344000000002</v>
      </c>
      <c r="BL58" s="42">
        <v>223.47121999999999</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9.4070000000000001E-2</v>
      </c>
      <c r="Y59" s="42">
        <v>0.16016</v>
      </c>
      <c r="Z59" s="42">
        <v>0.31827</v>
      </c>
      <c r="AA59" s="42">
        <v>0.59716000000000002</v>
      </c>
      <c r="AB59" s="42">
        <v>1.0558399999999999</v>
      </c>
      <c r="AC59" s="42">
        <v>1.8864700000000001</v>
      </c>
      <c r="AD59" s="42">
        <v>3.2347000000000001</v>
      </c>
      <c r="AE59" s="42">
        <v>5.34002</v>
      </c>
      <c r="AF59" s="42">
        <v>8.4948999999999995</v>
      </c>
      <c r="AG59" s="42">
        <v>13.28218</v>
      </c>
      <c r="AH59" s="42">
        <v>19.935500000000001</v>
      </c>
      <c r="AI59" s="42">
        <v>28.726459999999999</v>
      </c>
      <c r="AJ59" s="42">
        <v>39.741079999999997</v>
      </c>
      <c r="AK59" s="42">
        <v>52.556480000000001</v>
      </c>
      <c r="AL59" s="42">
        <v>66.966170000000005</v>
      </c>
      <c r="AM59" s="42">
        <v>82.848010000000002</v>
      </c>
      <c r="AN59" s="42">
        <v>98.968469999999996</v>
      </c>
      <c r="AO59" s="42">
        <v>114.31479</v>
      </c>
      <c r="AP59" s="42">
        <v>127.78431</v>
      </c>
      <c r="AQ59" s="42">
        <v>140.24896000000001</v>
      </c>
      <c r="AR59" s="42">
        <v>150.74898999999999</v>
      </c>
      <c r="AS59" s="42">
        <v>160.14496</v>
      </c>
      <c r="AT59" s="42">
        <v>168.48580999999999</v>
      </c>
      <c r="AU59" s="42">
        <v>173.58859000000001</v>
      </c>
      <c r="AV59" s="42">
        <v>176.72570999999999</v>
      </c>
      <c r="AW59" s="42">
        <v>179.69533000000001</v>
      </c>
      <c r="AX59" s="42">
        <v>159.45811</v>
      </c>
      <c r="AY59" s="42">
        <v>133.3228</v>
      </c>
      <c r="AZ59" s="42">
        <v>110.94846</v>
      </c>
      <c r="BA59" s="42">
        <v>97.892629999999997</v>
      </c>
      <c r="BB59" s="42">
        <v>81.413359999999997</v>
      </c>
      <c r="BC59" s="42">
        <v>60.933300000000003</v>
      </c>
      <c r="BD59" s="42">
        <v>41.299599999999998</v>
      </c>
      <c r="BE59" s="42">
        <v>35.828299999999999</v>
      </c>
      <c r="BF59" s="42">
        <v>35.519039999999997</v>
      </c>
      <c r="BG59" s="42">
        <v>23.899480000000001</v>
      </c>
      <c r="BH59" s="42">
        <v>21.91854</v>
      </c>
      <c r="BI59" s="42">
        <v>20.703060000000001</v>
      </c>
      <c r="BJ59" s="42">
        <v>19.371400000000001</v>
      </c>
      <c r="BK59" s="42">
        <v>14.7598</v>
      </c>
      <c r="BL59" s="42">
        <v>11.63978</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0.39485999999999999</v>
      </c>
      <c r="Y60" s="42">
        <v>0.39594000000000001</v>
      </c>
      <c r="Z60" s="42">
        <v>0.79249000000000003</v>
      </c>
      <c r="AA60" s="42">
        <v>1.4626999999999999</v>
      </c>
      <c r="AB60" s="42">
        <v>2.5077799999999999</v>
      </c>
      <c r="AC60" s="42">
        <v>4.3819600000000003</v>
      </c>
      <c r="AD60" s="42">
        <v>7.2564900000000003</v>
      </c>
      <c r="AE60" s="42">
        <v>11.51868</v>
      </c>
      <c r="AF60" s="42">
        <v>17.674009999999999</v>
      </c>
      <c r="AG60" s="42">
        <v>26.464590000000001</v>
      </c>
      <c r="AH60" s="42">
        <v>37.64114</v>
      </c>
      <c r="AI60" s="42">
        <v>50.875660000000003</v>
      </c>
      <c r="AJ60" s="42">
        <v>65.193719999999999</v>
      </c>
      <c r="AK60" s="42">
        <v>79.823589999999996</v>
      </c>
      <c r="AL60" s="42">
        <v>92.234579999999994</v>
      </c>
      <c r="AM60" s="42">
        <v>103.33659</v>
      </c>
      <c r="AN60" s="42">
        <v>111.13435</v>
      </c>
      <c r="AO60" s="42">
        <v>115.23571</v>
      </c>
      <c r="AP60" s="42">
        <v>115.48775000000001</v>
      </c>
      <c r="AQ60" s="42">
        <v>115.21647</v>
      </c>
      <c r="AR60" s="42">
        <v>111.2961</v>
      </c>
      <c r="AS60" s="42">
        <v>109.09932999999999</v>
      </c>
      <c r="AT60" s="42">
        <v>106.46659</v>
      </c>
      <c r="AU60" s="42">
        <v>98.867649999999998</v>
      </c>
      <c r="AV60" s="42">
        <v>99.752880000000005</v>
      </c>
      <c r="AW60" s="42">
        <v>95.851839999999996</v>
      </c>
      <c r="AX60" s="42">
        <v>82.790710000000004</v>
      </c>
      <c r="AY60" s="42">
        <v>68.082549999999998</v>
      </c>
      <c r="AZ60" s="42">
        <v>56.417580000000001</v>
      </c>
      <c r="BA60" s="42">
        <v>50.610819999999997</v>
      </c>
      <c r="BB60" s="42">
        <v>43.765810000000002</v>
      </c>
      <c r="BC60" s="42">
        <v>33.414470000000001</v>
      </c>
      <c r="BD60" s="42">
        <v>28.03388</v>
      </c>
      <c r="BE60" s="42">
        <v>24.36148</v>
      </c>
      <c r="BF60" s="42">
        <v>22.655539999999998</v>
      </c>
      <c r="BG60" s="42">
        <v>17.26492</v>
      </c>
      <c r="BH60" s="42">
        <v>13.64537</v>
      </c>
      <c r="BI60" s="42">
        <v>12.657920000000001</v>
      </c>
      <c r="BJ60" s="42">
        <v>11.970929999999999</v>
      </c>
      <c r="BK60" s="42">
        <v>10.702260000000001</v>
      </c>
      <c r="BL60" s="42">
        <v>9.2808899999999994</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1.149E-2</v>
      </c>
      <c r="Y61" s="42">
        <v>3.4250000000000003E-2</v>
      </c>
      <c r="Z61" s="42">
        <v>6.7250000000000004E-2</v>
      </c>
      <c r="AA61" s="42">
        <v>0.12695000000000001</v>
      </c>
      <c r="AB61" s="42">
        <v>0.22797000000000001</v>
      </c>
      <c r="AC61" s="42">
        <v>0.41170000000000001</v>
      </c>
      <c r="AD61" s="42">
        <v>0.71804999999999997</v>
      </c>
      <c r="AE61" s="42">
        <v>1.20699</v>
      </c>
      <c r="AF61" s="42">
        <v>1.9497199999999999</v>
      </c>
      <c r="AG61" s="42">
        <v>3.1018699999999999</v>
      </c>
      <c r="AH61" s="42">
        <v>4.7500600000000004</v>
      </c>
      <c r="AI61" s="42">
        <v>6.9943900000000001</v>
      </c>
      <c r="AJ61" s="42">
        <v>9.9067699999999999</v>
      </c>
      <c r="AK61" s="42">
        <v>13.36279</v>
      </c>
      <c r="AL61" s="42">
        <v>17.40823</v>
      </c>
      <c r="AM61" s="42">
        <v>21.937999999999999</v>
      </c>
      <c r="AN61" s="42">
        <v>26.632169999999999</v>
      </c>
      <c r="AO61" s="42">
        <v>31.172809999999998</v>
      </c>
      <c r="AP61" s="42">
        <v>35.208150000000003</v>
      </c>
      <c r="AQ61" s="42">
        <v>38.871339999999996</v>
      </c>
      <c r="AR61" s="42">
        <v>42.025779999999997</v>
      </c>
      <c r="AS61" s="42">
        <v>44.696820000000002</v>
      </c>
      <c r="AT61" s="42">
        <v>47.011090000000003</v>
      </c>
      <c r="AU61" s="42">
        <v>48.485930000000003</v>
      </c>
      <c r="AV61" s="42">
        <v>48.989190000000001</v>
      </c>
      <c r="AW61" s="42">
        <v>49.664659999999998</v>
      </c>
      <c r="AX61" s="42">
        <v>44.437449999999998</v>
      </c>
      <c r="AY61" s="42">
        <v>37.48357</v>
      </c>
      <c r="AZ61" s="42">
        <v>32.002310000000001</v>
      </c>
      <c r="BA61" s="42">
        <v>29.70675</v>
      </c>
      <c r="BB61" s="42">
        <v>27.184290000000001</v>
      </c>
      <c r="BC61" s="42">
        <v>21.524999999999999</v>
      </c>
      <c r="BD61" s="42">
        <v>17.028089999999999</v>
      </c>
      <c r="BE61" s="42">
        <v>15.99447</v>
      </c>
      <c r="BF61" s="42">
        <v>14.147869999999999</v>
      </c>
      <c r="BG61" s="42">
        <v>9.3772199999999994</v>
      </c>
      <c r="BH61" s="42">
        <v>6.0655599999999996</v>
      </c>
      <c r="BI61" s="42">
        <v>5.2957299999999998</v>
      </c>
      <c r="BJ61" s="42">
        <v>4.9557599999999997</v>
      </c>
      <c r="BK61" s="42">
        <v>4.1153300000000002</v>
      </c>
      <c r="BL61" s="42">
        <v>3.5394800000000002</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8.9300000000000004E-3</v>
      </c>
      <c r="W62" s="42">
        <v>5.7889999999999997E-2</v>
      </c>
      <c r="X62" s="42">
        <v>0.14491999999999999</v>
      </c>
      <c r="Y62" s="42">
        <v>0.28183000000000002</v>
      </c>
      <c r="Z62" s="42">
        <v>0.54200000000000004</v>
      </c>
      <c r="AA62" s="42">
        <v>0.98058000000000001</v>
      </c>
      <c r="AB62" s="42">
        <v>1.67452</v>
      </c>
      <c r="AC62" s="42">
        <v>2.8871699999999998</v>
      </c>
      <c r="AD62" s="42">
        <v>4.7773099999999999</v>
      </c>
      <c r="AE62" s="42">
        <v>7.7077299999999997</v>
      </c>
      <c r="AF62" s="42">
        <v>12.01914</v>
      </c>
      <c r="AG62" s="42">
        <v>18.179559999999999</v>
      </c>
      <c r="AH62" s="42">
        <v>26.399249999999999</v>
      </c>
      <c r="AI62" s="42">
        <v>36.701529999999998</v>
      </c>
      <c r="AJ62" s="42">
        <v>48.879530000000003</v>
      </c>
      <c r="AK62" s="42">
        <v>62.695320000000002</v>
      </c>
      <c r="AL62" s="42">
        <v>77.719250000000002</v>
      </c>
      <c r="AM62" s="42">
        <v>93.351969999999994</v>
      </c>
      <c r="AN62" s="42">
        <v>108.35316</v>
      </c>
      <c r="AO62" s="42">
        <v>121.83228</v>
      </c>
      <c r="AP62" s="42">
        <v>133.11197999999999</v>
      </c>
      <c r="AQ62" s="42">
        <v>142.55127999999999</v>
      </c>
      <c r="AR62" s="42">
        <v>150.38704000000001</v>
      </c>
      <c r="AS62" s="42">
        <v>156.34533999999999</v>
      </c>
      <c r="AT62" s="42">
        <v>159.00943000000001</v>
      </c>
      <c r="AU62" s="42">
        <v>159.48387</v>
      </c>
      <c r="AV62" s="42">
        <v>160.80847</v>
      </c>
      <c r="AW62" s="42">
        <v>161.46093999999999</v>
      </c>
      <c r="AX62" s="42">
        <v>141.13955999999999</v>
      </c>
      <c r="AY62" s="42">
        <v>116.66540999999999</v>
      </c>
      <c r="AZ62" s="42">
        <v>98.911000000000001</v>
      </c>
      <c r="BA62" s="42">
        <v>91.259500000000003</v>
      </c>
      <c r="BB62" s="42">
        <v>79.009249999999994</v>
      </c>
      <c r="BC62" s="42">
        <v>58.811639999999997</v>
      </c>
      <c r="BD62" s="42">
        <v>49.939700000000002</v>
      </c>
      <c r="BE62" s="42">
        <v>42.793109999999999</v>
      </c>
      <c r="BF62" s="42">
        <v>32.429340000000003</v>
      </c>
      <c r="BG62" s="42">
        <v>20.26793</v>
      </c>
      <c r="BH62" s="42">
        <v>16.053660000000001</v>
      </c>
      <c r="BI62" s="42">
        <v>14.475289999999999</v>
      </c>
      <c r="BJ62" s="42">
        <v>12.209569999999999</v>
      </c>
      <c r="BK62" s="42">
        <v>11.24269</v>
      </c>
      <c r="BL62" s="42">
        <v>9.9419299999999993</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54.615380000000002</v>
      </c>
      <c r="AY63" s="42">
        <v>63.228900000000003</v>
      </c>
      <c r="AZ63" s="42">
        <v>52.472909999999999</v>
      </c>
      <c r="BA63" s="42">
        <v>29.08745</v>
      </c>
      <c r="BB63" s="42">
        <v>36.872</v>
      </c>
      <c r="BC63" s="42">
        <v>39.134950000000003</v>
      </c>
      <c r="BD63" s="42">
        <v>25.137180000000001</v>
      </c>
      <c r="BE63" s="42">
        <v>17.414400000000001</v>
      </c>
      <c r="BF63" s="42">
        <v>12.0488</v>
      </c>
      <c r="BG63" s="42">
        <v>21.6616</v>
      </c>
      <c r="BH63" s="42">
        <v>21.956029999999998</v>
      </c>
      <c r="BI63" s="42">
        <v>13.641780000000001</v>
      </c>
      <c r="BJ63" s="42">
        <v>10.18801</v>
      </c>
      <c r="BK63" s="42">
        <v>7.8300900000000002</v>
      </c>
      <c r="BL63" s="42">
        <v>6.32125</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0.79032999999999998</v>
      </c>
      <c r="AW65" s="42">
        <v>2.24614</v>
      </c>
      <c r="AX65" s="42">
        <v>6.3205499999999999</v>
      </c>
      <c r="AY65" s="42">
        <v>78.266149999999996</v>
      </c>
      <c r="AZ65" s="42">
        <v>166.34916999999999</v>
      </c>
      <c r="BA65" s="42">
        <v>248.81171000000001</v>
      </c>
      <c r="BB65" s="42">
        <v>300.82479999999998</v>
      </c>
      <c r="BC65" s="42">
        <v>396.98727000000002</v>
      </c>
      <c r="BD65" s="42">
        <v>451.77332000000001</v>
      </c>
      <c r="BE65" s="42">
        <v>475.67761000000002</v>
      </c>
      <c r="BF65" s="42">
        <v>489.00931000000003</v>
      </c>
      <c r="BG65" s="42">
        <v>431.44943000000001</v>
      </c>
      <c r="BH65" s="42">
        <v>409.67343</v>
      </c>
      <c r="BI65" s="42">
        <v>394.22473000000002</v>
      </c>
      <c r="BJ65" s="42">
        <v>362.61333999999999</v>
      </c>
      <c r="BK65" s="42">
        <v>301.36464999999998</v>
      </c>
      <c r="BL65" s="42">
        <v>256.40186</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0.15683</v>
      </c>
      <c r="Y66" s="42">
        <v>0.26699000000000001</v>
      </c>
      <c r="Z66" s="42">
        <v>0.53059000000000001</v>
      </c>
      <c r="AA66" s="42">
        <v>0.99551000000000001</v>
      </c>
      <c r="AB66" s="42">
        <v>1.76017</v>
      </c>
      <c r="AC66" s="42">
        <v>3.1448900000000002</v>
      </c>
      <c r="AD66" s="42">
        <v>5.3924899999999996</v>
      </c>
      <c r="AE66" s="42">
        <v>8.9022199999999998</v>
      </c>
      <c r="AF66" s="42">
        <v>14.16165</v>
      </c>
      <c r="AG66" s="42">
        <v>22.142410000000002</v>
      </c>
      <c r="AH66" s="42">
        <v>33.234020000000001</v>
      </c>
      <c r="AI66" s="42">
        <v>47.889229999999998</v>
      </c>
      <c r="AJ66" s="42">
        <v>66.251440000000002</v>
      </c>
      <c r="AK66" s="42">
        <v>87.615710000000007</v>
      </c>
      <c r="AL66" s="42">
        <v>111.63778000000001</v>
      </c>
      <c r="AM66" s="42">
        <v>138.11403999999999</v>
      </c>
      <c r="AN66" s="42">
        <v>164.98804999999999</v>
      </c>
      <c r="AO66" s="42">
        <v>190.57155</v>
      </c>
      <c r="AP66" s="42">
        <v>213.05637999999999</v>
      </c>
      <c r="AQ66" s="42">
        <v>233.88872000000001</v>
      </c>
      <c r="AR66" s="42">
        <v>251.46742</v>
      </c>
      <c r="AS66" s="42">
        <v>267.2251</v>
      </c>
      <c r="AT66" s="42">
        <v>281.31414999999998</v>
      </c>
      <c r="AU66" s="42">
        <v>290.21062999999998</v>
      </c>
      <c r="AV66" s="42">
        <v>236.52091999999999</v>
      </c>
      <c r="AW66" s="42">
        <v>213.89687000000001</v>
      </c>
      <c r="AX66" s="42">
        <v>212.02279999999999</v>
      </c>
      <c r="AY66" s="42">
        <v>185.4333</v>
      </c>
      <c r="AZ66" s="42">
        <v>164.52805000000001</v>
      </c>
      <c r="BA66" s="42">
        <v>148.06088</v>
      </c>
      <c r="BB66" s="42">
        <v>123.84573</v>
      </c>
      <c r="BC66" s="42">
        <v>95.405299999999997</v>
      </c>
      <c r="BD66" s="42">
        <v>63.757010000000001</v>
      </c>
      <c r="BE66" s="42">
        <v>52.926519999999996</v>
      </c>
      <c r="BF66" s="42">
        <v>47.698</v>
      </c>
      <c r="BG66" s="42">
        <v>28.02843</v>
      </c>
      <c r="BH66" s="42">
        <v>24.58128</v>
      </c>
      <c r="BI66" s="42">
        <v>22.618210000000001</v>
      </c>
      <c r="BJ66" s="42">
        <v>20.21827</v>
      </c>
      <c r="BK66" s="42">
        <v>14.51619</v>
      </c>
      <c r="BL66" s="42">
        <v>10.752039999999999</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0.67079</v>
      </c>
      <c r="Y67" s="42">
        <v>0.67262</v>
      </c>
      <c r="Z67" s="42">
        <v>1.3462799999999999</v>
      </c>
      <c r="AA67" s="42">
        <v>2.4848400000000002</v>
      </c>
      <c r="AB67" s="42">
        <v>4.2602099999999998</v>
      </c>
      <c r="AC67" s="42">
        <v>7.4440600000000003</v>
      </c>
      <c r="AD67" s="42">
        <v>12.327299999999999</v>
      </c>
      <c r="AE67" s="42">
        <v>19.567889999999998</v>
      </c>
      <c r="AF67" s="42">
        <v>30.024539999999998</v>
      </c>
      <c r="AG67" s="42">
        <v>44.957949999999997</v>
      </c>
      <c r="AH67" s="42">
        <v>63.944629999999997</v>
      </c>
      <c r="AI67" s="42">
        <v>86.427390000000003</v>
      </c>
      <c r="AJ67" s="42">
        <v>110.75087000000001</v>
      </c>
      <c r="AK67" s="42">
        <v>135.60402999999999</v>
      </c>
      <c r="AL67" s="42">
        <v>156.68777</v>
      </c>
      <c r="AM67" s="42">
        <v>175.54784000000001</v>
      </c>
      <c r="AN67" s="42">
        <v>188.79463000000001</v>
      </c>
      <c r="AO67" s="42">
        <v>195.76199</v>
      </c>
      <c r="AP67" s="42">
        <v>196.21771000000001</v>
      </c>
      <c r="AQ67" s="42">
        <v>195.79825</v>
      </c>
      <c r="AR67" s="42">
        <v>189.18706</v>
      </c>
      <c r="AS67" s="42">
        <v>185.51124999999999</v>
      </c>
      <c r="AT67" s="42">
        <v>181.14452</v>
      </c>
      <c r="AU67" s="42">
        <v>168.4333</v>
      </c>
      <c r="AV67" s="42">
        <v>136.04060000000001</v>
      </c>
      <c r="AW67" s="42">
        <v>116.18359</v>
      </c>
      <c r="AX67" s="42">
        <v>111.97884999999999</v>
      </c>
      <c r="AY67" s="42">
        <v>96.229460000000003</v>
      </c>
      <c r="AZ67" s="42">
        <v>84.971230000000006</v>
      </c>
      <c r="BA67" s="42">
        <v>77.610410000000002</v>
      </c>
      <c r="BB67" s="42">
        <v>67.37782</v>
      </c>
      <c r="BC67" s="42">
        <v>52.999630000000003</v>
      </c>
      <c r="BD67" s="42">
        <v>43.856079999999999</v>
      </c>
      <c r="BE67" s="42">
        <v>36.481819999999999</v>
      </c>
      <c r="BF67" s="42">
        <v>30.857320000000001</v>
      </c>
      <c r="BG67" s="42">
        <v>20.535869999999999</v>
      </c>
      <c r="BH67" s="42">
        <v>15.511950000000001</v>
      </c>
      <c r="BI67" s="42">
        <v>14.012449999999999</v>
      </c>
      <c r="BJ67" s="42">
        <v>12.65714</v>
      </c>
      <c r="BK67" s="42">
        <v>10.66056</v>
      </c>
      <c r="BL67" s="42">
        <v>8.6786700000000003</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1.993E-2</v>
      </c>
      <c r="Y68" s="42">
        <v>5.9420000000000001E-2</v>
      </c>
      <c r="Z68" s="42">
        <v>0.11666</v>
      </c>
      <c r="AA68" s="42">
        <v>0.22022</v>
      </c>
      <c r="AB68" s="42">
        <v>0.39548</v>
      </c>
      <c r="AC68" s="42">
        <v>0.71418999999999999</v>
      </c>
      <c r="AD68" s="42">
        <v>1.2456400000000001</v>
      </c>
      <c r="AE68" s="42">
        <v>2.0938300000000001</v>
      </c>
      <c r="AF68" s="42">
        <v>3.3822800000000002</v>
      </c>
      <c r="AG68" s="42">
        <v>5.3809899999999997</v>
      </c>
      <c r="AH68" s="42">
        <v>8.2401800000000005</v>
      </c>
      <c r="AI68" s="42">
        <v>12.13353</v>
      </c>
      <c r="AJ68" s="42">
        <v>17.18581</v>
      </c>
      <c r="AK68" s="42">
        <v>23.181139999999999</v>
      </c>
      <c r="AL68" s="42">
        <v>30.198979999999999</v>
      </c>
      <c r="AM68" s="42">
        <v>38.057009999999998</v>
      </c>
      <c r="AN68" s="42">
        <v>46.200229999999998</v>
      </c>
      <c r="AO68" s="42">
        <v>54.077120000000001</v>
      </c>
      <c r="AP68" s="42">
        <v>61.08549</v>
      </c>
      <c r="AQ68" s="42">
        <v>67.454530000000005</v>
      </c>
      <c r="AR68" s="42">
        <v>72.947119999999998</v>
      </c>
      <c r="AS68" s="42">
        <v>77.606549999999999</v>
      </c>
      <c r="AT68" s="42">
        <v>81.671679999999995</v>
      </c>
      <c r="AU68" s="42">
        <v>84.336939999999998</v>
      </c>
      <c r="AV68" s="42">
        <v>68.205849999999998</v>
      </c>
      <c r="AW68" s="42">
        <v>61.404899999999998</v>
      </c>
      <c r="AX68" s="42">
        <v>61.231830000000002</v>
      </c>
      <c r="AY68" s="42">
        <v>53.913539999999998</v>
      </c>
      <c r="AZ68" s="42">
        <v>49.020890000000001</v>
      </c>
      <c r="BA68" s="42">
        <v>46.246920000000003</v>
      </c>
      <c r="BB68" s="42">
        <v>42.400599999999997</v>
      </c>
      <c r="BC68" s="42">
        <v>34.627020000000002</v>
      </c>
      <c r="BD68" s="42">
        <v>27.029969999999999</v>
      </c>
      <c r="BE68" s="42">
        <v>24.32638</v>
      </c>
      <c r="BF68" s="42">
        <v>19.597349999999999</v>
      </c>
      <c r="BG68" s="42">
        <v>11.343500000000001</v>
      </c>
      <c r="BH68" s="42">
        <v>7.0024699999999998</v>
      </c>
      <c r="BI68" s="42">
        <v>5.9457700000000004</v>
      </c>
      <c r="BJ68" s="42">
        <v>5.3105900000000004</v>
      </c>
      <c r="BK68" s="42">
        <v>4.1550399999999996</v>
      </c>
      <c r="BL68" s="42">
        <v>3.3538700000000001</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1.4760000000000001E-2</v>
      </c>
      <c r="W69" s="42">
        <v>9.6920000000000006E-2</v>
      </c>
      <c r="X69" s="42">
        <v>0.24321999999999999</v>
      </c>
      <c r="Y69" s="42">
        <v>0.47303000000000001</v>
      </c>
      <c r="Z69" s="42">
        <v>0.90983000000000003</v>
      </c>
      <c r="AA69" s="42">
        <v>1.64639</v>
      </c>
      <c r="AB69" s="42">
        <v>2.8119800000000001</v>
      </c>
      <c r="AC69" s="42">
        <v>4.8494299999999999</v>
      </c>
      <c r="AD69" s="42">
        <v>8.0256000000000007</v>
      </c>
      <c r="AE69" s="42">
        <v>12.95012</v>
      </c>
      <c r="AF69" s="42">
        <v>20.197880000000001</v>
      </c>
      <c r="AG69" s="42">
        <v>30.556570000000001</v>
      </c>
      <c r="AH69" s="42">
        <v>44.381740000000001</v>
      </c>
      <c r="AI69" s="42">
        <v>61.716709999999999</v>
      </c>
      <c r="AJ69" s="42">
        <v>82.210310000000007</v>
      </c>
      <c r="AK69" s="42">
        <v>105.46641</v>
      </c>
      <c r="AL69" s="42">
        <v>130.76257000000001</v>
      </c>
      <c r="AM69" s="42">
        <v>157.08986999999999</v>
      </c>
      <c r="AN69" s="42">
        <v>182.36046999999999</v>
      </c>
      <c r="AO69" s="42">
        <v>205.07052999999999</v>
      </c>
      <c r="AP69" s="42">
        <v>224.10684000000001</v>
      </c>
      <c r="AQ69" s="42">
        <v>240.06299999999999</v>
      </c>
      <c r="AR69" s="42">
        <v>253.33447000000001</v>
      </c>
      <c r="AS69" s="42">
        <v>263.47149999999999</v>
      </c>
      <c r="AT69" s="42">
        <v>268.12952000000001</v>
      </c>
      <c r="AU69" s="42">
        <v>269.22678000000002</v>
      </c>
      <c r="AV69" s="42">
        <v>217.25919999999999</v>
      </c>
      <c r="AW69" s="42">
        <v>193.89010999999999</v>
      </c>
      <c r="AX69" s="42">
        <v>189.20148</v>
      </c>
      <c r="AY69" s="42">
        <v>163.49464</v>
      </c>
      <c r="AZ69" s="42">
        <v>147.73756</v>
      </c>
      <c r="BA69" s="42">
        <v>138.89873</v>
      </c>
      <c r="BB69" s="42">
        <v>120.82435</v>
      </c>
      <c r="BC69" s="42">
        <v>92.562989999999999</v>
      </c>
      <c r="BD69" s="42">
        <v>77.501980000000003</v>
      </c>
      <c r="BE69" s="42">
        <v>63.548380000000002</v>
      </c>
      <c r="BF69" s="42">
        <v>43.778039999999997</v>
      </c>
      <c r="BG69" s="42">
        <v>23.856770000000001</v>
      </c>
      <c r="BH69" s="42">
        <v>18.028390000000002</v>
      </c>
      <c r="BI69" s="42">
        <v>15.82029</v>
      </c>
      <c r="BJ69" s="42">
        <v>12.74034</v>
      </c>
      <c r="BK69" s="42">
        <v>11.05941</v>
      </c>
      <c r="BL69" s="42">
        <v>9.1856000000000009</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163.23477</v>
      </c>
      <c r="AW70" s="42">
        <v>121.84972</v>
      </c>
      <c r="AX70" s="42">
        <v>72.168099999999995</v>
      </c>
      <c r="AY70" s="42">
        <v>87.150499999999994</v>
      </c>
      <c r="AZ70" s="42">
        <v>77.250889999999998</v>
      </c>
      <c r="BA70" s="42">
        <v>43.504730000000002</v>
      </c>
      <c r="BB70" s="42">
        <v>55.128219999999999</v>
      </c>
      <c r="BC70" s="42">
        <v>61.224159999999998</v>
      </c>
      <c r="BD70" s="42">
        <v>39.411969999999997</v>
      </c>
      <c r="BE70" s="42">
        <v>26.497969999999999</v>
      </c>
      <c r="BF70" s="42">
        <v>17.028649999999999</v>
      </c>
      <c r="BG70" s="42">
        <v>27.517309999999998</v>
      </c>
      <c r="BH70" s="42">
        <v>26.942319999999999</v>
      </c>
      <c r="BI70" s="42">
        <v>16.3139</v>
      </c>
      <c r="BJ70" s="42">
        <v>11.613</v>
      </c>
      <c r="BK70" s="42">
        <v>8.3924299999999992</v>
      </c>
      <c r="BL70" s="42">
        <v>6.3441000000000001</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0.45538000000000001</v>
      </c>
      <c r="AW72" s="42">
        <v>151.7612</v>
      </c>
      <c r="AX72" s="42">
        <v>261.14859000000001</v>
      </c>
      <c r="AY72" s="42">
        <v>365.99310000000003</v>
      </c>
      <c r="AZ72" s="42">
        <v>447.14229999999998</v>
      </c>
      <c r="BA72" s="42">
        <v>598.04889000000003</v>
      </c>
      <c r="BB72" s="42">
        <v>702.75616000000002</v>
      </c>
      <c r="BC72" s="42">
        <v>679.48810000000003</v>
      </c>
      <c r="BD72" s="42">
        <v>646.23235999999997</v>
      </c>
      <c r="BE72" s="42">
        <v>593.24657999999999</v>
      </c>
      <c r="BF72" s="42">
        <v>486.76755000000003</v>
      </c>
      <c r="BG72" s="42">
        <v>344.78748000000002</v>
      </c>
      <c r="BH72" s="42">
        <v>317.42432000000002</v>
      </c>
      <c r="BI72" s="42">
        <v>303.12463000000002</v>
      </c>
      <c r="BJ72" s="42">
        <v>270.37338</v>
      </c>
      <c r="BK72" s="42">
        <v>212.91066000000001</v>
      </c>
      <c r="BL72" s="42">
        <v>173.51892000000001</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0.16167999999999999</v>
      </c>
      <c r="Y73" s="42">
        <v>0.27523999999999998</v>
      </c>
      <c r="Z73" s="42">
        <v>0.54698999999999998</v>
      </c>
      <c r="AA73" s="42">
        <v>1.0262800000000001</v>
      </c>
      <c r="AB73" s="42">
        <v>1.81457</v>
      </c>
      <c r="AC73" s="42">
        <v>3.2420900000000001</v>
      </c>
      <c r="AD73" s="42">
        <v>5.5591600000000003</v>
      </c>
      <c r="AE73" s="42">
        <v>9.1773699999999998</v>
      </c>
      <c r="AF73" s="42">
        <v>14.599360000000001</v>
      </c>
      <c r="AG73" s="42">
        <v>22.826789999999999</v>
      </c>
      <c r="AH73" s="42">
        <v>34.261209999999998</v>
      </c>
      <c r="AI73" s="42">
        <v>49.369390000000003</v>
      </c>
      <c r="AJ73" s="42">
        <v>68.299149999999997</v>
      </c>
      <c r="AK73" s="42">
        <v>90.323750000000004</v>
      </c>
      <c r="AL73" s="42">
        <v>115.08828</v>
      </c>
      <c r="AM73" s="42">
        <v>142.38287</v>
      </c>
      <c r="AN73" s="42">
        <v>170.08751000000001</v>
      </c>
      <c r="AO73" s="42">
        <v>196.46176</v>
      </c>
      <c r="AP73" s="42">
        <v>219.68039999999999</v>
      </c>
      <c r="AQ73" s="42">
        <v>241.22516999999999</v>
      </c>
      <c r="AR73" s="42">
        <v>221.36054999999999</v>
      </c>
      <c r="AS73" s="42">
        <v>195.46012999999999</v>
      </c>
      <c r="AT73" s="42">
        <v>161.9496</v>
      </c>
      <c r="AU73" s="42">
        <v>121.88796000000001</v>
      </c>
      <c r="AV73" s="42">
        <v>145.31792999999999</v>
      </c>
      <c r="AW73" s="42">
        <v>156.47353000000001</v>
      </c>
      <c r="AX73" s="42">
        <v>164.53952000000001</v>
      </c>
      <c r="AY73" s="42">
        <v>148.25558000000001</v>
      </c>
      <c r="AZ73" s="42">
        <v>136.10852</v>
      </c>
      <c r="BA73" s="42">
        <v>123.28516999999999</v>
      </c>
      <c r="BB73" s="42">
        <v>99.4285</v>
      </c>
      <c r="BC73" s="42">
        <v>81.470439999999996</v>
      </c>
      <c r="BD73" s="42">
        <v>55.092869999999998</v>
      </c>
      <c r="BE73" s="42">
        <v>44.917630000000003</v>
      </c>
      <c r="BF73" s="42">
        <v>41.426499999999997</v>
      </c>
      <c r="BG73" s="42">
        <v>24.287510000000001</v>
      </c>
      <c r="BH73" s="42">
        <v>20.993379999999998</v>
      </c>
      <c r="BI73" s="42">
        <v>19.130839999999999</v>
      </c>
      <c r="BJ73" s="42">
        <v>16.669370000000001</v>
      </c>
      <c r="BK73" s="42">
        <v>11.53248</v>
      </c>
      <c r="BL73" s="42">
        <v>8.1519999999999992</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0.71318000000000004</v>
      </c>
      <c r="Y74" s="42">
        <v>0.71513000000000004</v>
      </c>
      <c r="Z74" s="42">
        <v>1.43137</v>
      </c>
      <c r="AA74" s="42">
        <v>2.64188</v>
      </c>
      <c r="AB74" s="42">
        <v>4.5294600000000003</v>
      </c>
      <c r="AC74" s="42">
        <v>7.9145500000000002</v>
      </c>
      <c r="AD74" s="42">
        <v>13.10642</v>
      </c>
      <c r="AE74" s="42">
        <v>20.804639999999999</v>
      </c>
      <c r="AF74" s="42">
        <v>31.922190000000001</v>
      </c>
      <c r="AG74" s="42">
        <v>47.799419999999998</v>
      </c>
      <c r="AH74" s="42">
        <v>67.98612</v>
      </c>
      <c r="AI74" s="42">
        <v>91.889840000000007</v>
      </c>
      <c r="AJ74" s="42">
        <v>117.75066</v>
      </c>
      <c r="AK74" s="42">
        <v>144.17461</v>
      </c>
      <c r="AL74" s="42">
        <v>166.59091000000001</v>
      </c>
      <c r="AM74" s="42">
        <v>186.64296999999999</v>
      </c>
      <c r="AN74" s="42">
        <v>200.72702000000001</v>
      </c>
      <c r="AO74" s="42">
        <v>208.13475</v>
      </c>
      <c r="AP74" s="42">
        <v>208.65602000000001</v>
      </c>
      <c r="AQ74" s="42">
        <v>208.26588000000001</v>
      </c>
      <c r="AR74" s="42">
        <v>171.75382999999999</v>
      </c>
      <c r="AS74" s="42">
        <v>139.78603000000001</v>
      </c>
      <c r="AT74" s="42">
        <v>107.19624</v>
      </c>
      <c r="AU74" s="42">
        <v>72.497249999999994</v>
      </c>
      <c r="AV74" s="42">
        <v>85.270700000000005</v>
      </c>
      <c r="AW74" s="42">
        <v>86.691640000000007</v>
      </c>
      <c r="AX74" s="42">
        <v>88.629750000000001</v>
      </c>
      <c r="AY74" s="42">
        <v>78.392529999999994</v>
      </c>
      <c r="AZ74" s="42">
        <v>71.464699999999993</v>
      </c>
      <c r="BA74" s="42">
        <v>65.714740000000006</v>
      </c>
      <c r="BB74" s="42">
        <v>54.939010000000003</v>
      </c>
      <c r="BC74" s="42">
        <v>46.013669999999998</v>
      </c>
      <c r="BD74" s="42">
        <v>38.5486</v>
      </c>
      <c r="BE74" s="42">
        <v>31.55339</v>
      </c>
      <c r="BF74" s="42">
        <v>27.388780000000001</v>
      </c>
      <c r="BG74" s="42">
        <v>18.240760000000002</v>
      </c>
      <c r="BH74" s="42">
        <v>13.56724</v>
      </c>
      <c r="BI74" s="42">
        <v>12.129759999999999</v>
      </c>
      <c r="BJ74" s="42">
        <v>10.67793</v>
      </c>
      <c r="BK74" s="42">
        <v>8.6677499999999998</v>
      </c>
      <c r="BL74" s="42">
        <v>6.7327500000000002</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2.1950000000000001E-2</v>
      </c>
      <c r="Y75" s="42">
        <v>6.5439999999999998E-2</v>
      </c>
      <c r="Z75" s="42">
        <v>0.12847</v>
      </c>
      <c r="AA75" s="42">
        <v>0.24252000000000001</v>
      </c>
      <c r="AB75" s="42">
        <v>0.43552000000000002</v>
      </c>
      <c r="AC75" s="42">
        <v>0.78651000000000004</v>
      </c>
      <c r="AD75" s="42">
        <v>1.3717699999999999</v>
      </c>
      <c r="AE75" s="42">
        <v>2.30585</v>
      </c>
      <c r="AF75" s="42">
        <v>3.7247599999999998</v>
      </c>
      <c r="AG75" s="42">
        <v>5.9258499999999996</v>
      </c>
      <c r="AH75" s="42">
        <v>9.07456</v>
      </c>
      <c r="AI75" s="42">
        <v>13.362130000000001</v>
      </c>
      <c r="AJ75" s="42">
        <v>18.925979999999999</v>
      </c>
      <c r="AK75" s="42">
        <v>25.528390000000002</v>
      </c>
      <c r="AL75" s="42">
        <v>33.256830000000001</v>
      </c>
      <c r="AM75" s="42">
        <v>41.910539999999997</v>
      </c>
      <c r="AN75" s="42">
        <v>50.878309999999999</v>
      </c>
      <c r="AO75" s="42">
        <v>59.552779999999998</v>
      </c>
      <c r="AP75" s="42">
        <v>67.282039999999995</v>
      </c>
      <c r="AQ75" s="42">
        <v>74.316159999999996</v>
      </c>
      <c r="AR75" s="42">
        <v>68.592920000000007</v>
      </c>
      <c r="AS75" s="42">
        <v>60.489719999999998</v>
      </c>
      <c r="AT75" s="42">
        <v>49.866329999999998</v>
      </c>
      <c r="AU75" s="42">
        <v>37.319659999999999</v>
      </c>
      <c r="AV75" s="42">
        <v>43.718409999999999</v>
      </c>
      <c r="AW75" s="42">
        <v>46.835850000000001</v>
      </c>
      <c r="AX75" s="42">
        <v>49.526800000000001</v>
      </c>
      <c r="AY75" s="42">
        <v>44.82808</v>
      </c>
      <c r="AZ75" s="42">
        <v>41.973770000000002</v>
      </c>
      <c r="BA75" s="42">
        <v>39.883989999999997</v>
      </c>
      <c r="BB75" s="42">
        <v>35.168370000000003</v>
      </c>
      <c r="BC75" s="42">
        <v>30.61786</v>
      </c>
      <c r="BD75" s="42">
        <v>24.216249999999999</v>
      </c>
      <c r="BE75" s="42">
        <v>21.508649999999999</v>
      </c>
      <c r="BF75" s="42">
        <v>17.85699</v>
      </c>
      <c r="BG75" s="42">
        <v>10.379860000000001</v>
      </c>
      <c r="BH75" s="42">
        <v>6.29392</v>
      </c>
      <c r="BI75" s="42">
        <v>5.2774000000000001</v>
      </c>
      <c r="BJ75" s="42">
        <v>4.5891700000000002</v>
      </c>
      <c r="BK75" s="42">
        <v>3.4629599999999998</v>
      </c>
      <c r="BL75" s="42">
        <v>2.6675599999999999</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1.5270000000000001E-2</v>
      </c>
      <c r="W76" s="42">
        <v>0.10199</v>
      </c>
      <c r="X76" s="42">
        <v>0.25673000000000001</v>
      </c>
      <c r="Y76" s="42">
        <v>0.49934000000000001</v>
      </c>
      <c r="Z76" s="42">
        <v>0.96062999999999998</v>
      </c>
      <c r="AA76" s="42">
        <v>1.73878</v>
      </c>
      <c r="AB76" s="42">
        <v>2.9704299999999999</v>
      </c>
      <c r="AC76" s="42">
        <v>5.1241199999999996</v>
      </c>
      <c r="AD76" s="42">
        <v>8.4820799999999998</v>
      </c>
      <c r="AE76" s="42">
        <v>13.688800000000001</v>
      </c>
      <c r="AF76" s="42">
        <v>21.35529</v>
      </c>
      <c r="AG76" s="42">
        <v>32.315910000000002</v>
      </c>
      <c r="AH76" s="42">
        <v>46.949629999999999</v>
      </c>
      <c r="AI76" s="42">
        <v>65.307720000000003</v>
      </c>
      <c r="AJ76" s="42">
        <v>87.014229999999998</v>
      </c>
      <c r="AK76" s="42">
        <v>111.65517</v>
      </c>
      <c r="AL76" s="42">
        <v>138.46632</v>
      </c>
      <c r="AM76" s="42">
        <v>166.37845999999999</v>
      </c>
      <c r="AN76" s="42">
        <v>193.17940999999999</v>
      </c>
      <c r="AO76" s="42">
        <v>217.26947000000001</v>
      </c>
      <c r="AP76" s="42">
        <v>237.50541999999999</v>
      </c>
      <c r="AQ76" s="42">
        <v>254.50226000000001</v>
      </c>
      <c r="AR76" s="42">
        <v>229.23624000000001</v>
      </c>
      <c r="AS76" s="42">
        <v>197.88278</v>
      </c>
      <c r="AT76" s="42">
        <v>158.1369</v>
      </c>
      <c r="AU76" s="42">
        <v>115.4483</v>
      </c>
      <c r="AV76" s="42">
        <v>135.61465000000001</v>
      </c>
      <c r="AW76" s="42">
        <v>143.96953999999999</v>
      </c>
      <c r="AX76" s="42">
        <v>148.91678999999999</v>
      </c>
      <c r="AY76" s="42">
        <v>132.37029000000001</v>
      </c>
      <c r="AZ76" s="42">
        <v>123.46225</v>
      </c>
      <c r="BA76" s="42">
        <v>116.88924</v>
      </c>
      <c r="BB76" s="42">
        <v>97.976140000000001</v>
      </c>
      <c r="BC76" s="42">
        <v>79.885339999999999</v>
      </c>
      <c r="BD76" s="42">
        <v>67.739620000000002</v>
      </c>
      <c r="BE76" s="42">
        <v>54.687100000000001</v>
      </c>
      <c r="BF76" s="42">
        <v>38.656199999999998</v>
      </c>
      <c r="BG76" s="42">
        <v>21.037520000000001</v>
      </c>
      <c r="BH76" s="42">
        <v>15.60721</v>
      </c>
      <c r="BI76" s="42">
        <v>13.53303</v>
      </c>
      <c r="BJ76" s="42">
        <v>10.60895</v>
      </c>
      <c r="BK76" s="42">
        <v>8.8796099999999996</v>
      </c>
      <c r="BL76" s="42">
        <v>7.0371199999999998</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115.35477</v>
      </c>
      <c r="AS77" s="42">
        <v>137.31029000000001</v>
      </c>
      <c r="AT77" s="42">
        <v>182.68163999999999</v>
      </c>
      <c r="AU77" s="42">
        <v>233.28612000000001</v>
      </c>
      <c r="AV77" s="42">
        <v>95.190520000000006</v>
      </c>
      <c r="AW77" s="42">
        <v>86.739419999999996</v>
      </c>
      <c r="AX77" s="42">
        <v>54.764879999999998</v>
      </c>
      <c r="AY77" s="42">
        <v>68.055710000000005</v>
      </c>
      <c r="AZ77" s="42">
        <v>62.313749999999999</v>
      </c>
      <c r="BA77" s="42">
        <v>35.826619999999998</v>
      </c>
      <c r="BB77" s="42">
        <v>44.271900000000002</v>
      </c>
      <c r="BC77" s="42">
        <v>53.133229999999998</v>
      </c>
      <c r="BD77" s="42">
        <v>35.154069999999997</v>
      </c>
      <c r="BE77" s="42">
        <v>23.640540000000001</v>
      </c>
      <c r="BF77" s="42">
        <v>15.53162</v>
      </c>
      <c r="BG77" s="42">
        <v>25.047599999999999</v>
      </c>
      <c r="BH77" s="42">
        <v>24.178629999999998</v>
      </c>
      <c r="BI77" s="42">
        <v>14.46785</v>
      </c>
      <c r="BJ77" s="42">
        <v>10.01116</v>
      </c>
      <c r="BK77" s="42">
        <v>6.9488700000000003</v>
      </c>
      <c r="BL77" s="42">
        <v>4.9958</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125.71611</v>
      </c>
      <c r="AT79" s="42">
        <v>263.06851</v>
      </c>
      <c r="AU79" s="42">
        <v>406.92827999999997</v>
      </c>
      <c r="AV79" s="42">
        <v>590.90881000000002</v>
      </c>
      <c r="AW79" s="42">
        <v>620.14972</v>
      </c>
      <c r="AX79" s="42">
        <v>658.73297000000002</v>
      </c>
      <c r="AY79" s="42">
        <v>704.21802000000002</v>
      </c>
      <c r="AZ79" s="42">
        <v>748.03350999999998</v>
      </c>
      <c r="BA79" s="42">
        <v>703.55687999999998</v>
      </c>
      <c r="BB79" s="42">
        <v>632.83538999999996</v>
      </c>
      <c r="BC79" s="42">
        <v>532.20789000000002</v>
      </c>
      <c r="BD79" s="42">
        <v>444.90798999999998</v>
      </c>
      <c r="BE79" s="42">
        <v>340.40503000000001</v>
      </c>
      <c r="BF79" s="42">
        <v>301.46395999999999</v>
      </c>
      <c r="BG79" s="42">
        <v>234.10954000000001</v>
      </c>
      <c r="BH79" s="42">
        <v>216.79401999999999</v>
      </c>
      <c r="BI79" s="42">
        <v>209.76721000000001</v>
      </c>
      <c r="BJ79" s="42">
        <v>186.23236</v>
      </c>
      <c r="BK79" s="42">
        <v>144.84838999999999</v>
      </c>
      <c r="BL79" s="42">
        <v>115.92798000000001</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0.17896999999999999</v>
      </c>
      <c r="Y80" s="42">
        <v>0.30468000000000001</v>
      </c>
      <c r="Z80" s="42">
        <v>0.60550000000000004</v>
      </c>
      <c r="AA80" s="42">
        <v>1.1360600000000001</v>
      </c>
      <c r="AB80" s="42">
        <v>2.00867</v>
      </c>
      <c r="AC80" s="42">
        <v>3.5888900000000001</v>
      </c>
      <c r="AD80" s="42">
        <v>6.15381</v>
      </c>
      <c r="AE80" s="42">
        <v>10.159039999999999</v>
      </c>
      <c r="AF80" s="42">
        <v>16.161010000000001</v>
      </c>
      <c r="AG80" s="42">
        <v>25.2685</v>
      </c>
      <c r="AH80" s="42">
        <v>37.926029999999997</v>
      </c>
      <c r="AI80" s="42">
        <v>54.650269999999999</v>
      </c>
      <c r="AJ80" s="42">
        <v>75.604910000000004</v>
      </c>
      <c r="AK80" s="42">
        <v>99.985370000000003</v>
      </c>
      <c r="AL80" s="42">
        <v>126.30395</v>
      </c>
      <c r="AM80" s="42">
        <v>151.68851000000001</v>
      </c>
      <c r="AN80" s="42">
        <v>167.62208999999999</v>
      </c>
      <c r="AO80" s="42">
        <v>165.13245000000001</v>
      </c>
      <c r="AP80" s="42">
        <v>145.03967</v>
      </c>
      <c r="AQ80" s="42">
        <v>125.84097</v>
      </c>
      <c r="AR80" s="42">
        <v>138.01340999999999</v>
      </c>
      <c r="AS80" s="42">
        <v>134.86709999999999</v>
      </c>
      <c r="AT80" s="42">
        <v>115.40081000000001</v>
      </c>
      <c r="AU80" s="42">
        <v>84.073179999999994</v>
      </c>
      <c r="AV80" s="42">
        <v>86.031850000000006</v>
      </c>
      <c r="AW80" s="42">
        <v>95.253050000000002</v>
      </c>
      <c r="AX80" s="42">
        <v>100.79101</v>
      </c>
      <c r="AY80" s="42">
        <v>88.602350000000001</v>
      </c>
      <c r="AZ80" s="42">
        <v>76.451030000000003</v>
      </c>
      <c r="BA80" s="42">
        <v>73.929079999999999</v>
      </c>
      <c r="BB80" s="42">
        <v>60.702889999999996</v>
      </c>
      <c r="BC80" s="42">
        <v>56.467280000000002</v>
      </c>
      <c r="BD80" s="42">
        <v>41.741779999999999</v>
      </c>
      <c r="BE80" s="42">
        <v>38.392879999999998</v>
      </c>
      <c r="BF80" s="42">
        <v>39.662640000000003</v>
      </c>
      <c r="BG80" s="42">
        <v>26.088470000000001</v>
      </c>
      <c r="BH80" s="42">
        <v>23.03585</v>
      </c>
      <c r="BI80" s="42">
        <v>21.23095</v>
      </c>
      <c r="BJ80" s="42">
        <v>18.342790000000001</v>
      </c>
      <c r="BK80" s="42">
        <v>12.27694</v>
      </c>
      <c r="BL80" s="42">
        <v>8.3161900000000006</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0.91783000000000003</v>
      </c>
      <c r="Y81" s="42">
        <v>0.92034000000000005</v>
      </c>
      <c r="Z81" s="42">
        <v>1.8421000000000001</v>
      </c>
      <c r="AA81" s="42">
        <v>3.3999700000000002</v>
      </c>
      <c r="AB81" s="42">
        <v>5.8291899999999996</v>
      </c>
      <c r="AC81" s="42">
        <v>10.18562</v>
      </c>
      <c r="AD81" s="42">
        <v>16.8673</v>
      </c>
      <c r="AE81" s="42">
        <v>26.774519999999999</v>
      </c>
      <c r="AF81" s="42">
        <v>41.082239999999999</v>
      </c>
      <c r="AG81" s="42">
        <v>61.515430000000002</v>
      </c>
      <c r="AH81" s="42">
        <v>87.494699999999995</v>
      </c>
      <c r="AI81" s="42">
        <v>118.25758</v>
      </c>
      <c r="AJ81" s="42">
        <v>151.53908999999999</v>
      </c>
      <c r="AK81" s="42">
        <v>185.54543000000001</v>
      </c>
      <c r="AL81" s="42">
        <v>212.55141</v>
      </c>
      <c r="AM81" s="42">
        <v>231.11895999999999</v>
      </c>
      <c r="AN81" s="42">
        <v>229.66208</v>
      </c>
      <c r="AO81" s="42">
        <v>202.53658999999999</v>
      </c>
      <c r="AP81" s="42">
        <v>158.65562</v>
      </c>
      <c r="AQ81" s="42">
        <v>123.94620999999999</v>
      </c>
      <c r="AR81" s="42">
        <v>120.05395</v>
      </c>
      <c r="AS81" s="42">
        <v>107.21091</v>
      </c>
      <c r="AT81" s="42">
        <v>84.387889999999999</v>
      </c>
      <c r="AU81" s="42">
        <v>54.977739999999997</v>
      </c>
      <c r="AV81" s="42">
        <v>54.947189999999999</v>
      </c>
      <c r="AW81" s="42">
        <v>57.299280000000003</v>
      </c>
      <c r="AX81" s="42">
        <v>58.431730000000002</v>
      </c>
      <c r="AY81" s="42">
        <v>49.926279999999998</v>
      </c>
      <c r="AZ81" s="42">
        <v>42.19838</v>
      </c>
      <c r="BA81" s="42">
        <v>41.698279999999997</v>
      </c>
      <c r="BB81" s="42">
        <v>35.475749999999998</v>
      </c>
      <c r="BC81" s="42">
        <v>34.080390000000001</v>
      </c>
      <c r="BD81" s="42">
        <v>31.605440000000002</v>
      </c>
      <c r="BE81" s="42">
        <v>30.22926</v>
      </c>
      <c r="BF81" s="42">
        <v>29.609559999999998</v>
      </c>
      <c r="BG81" s="42">
        <v>22.295970000000001</v>
      </c>
      <c r="BH81" s="42">
        <v>16.83681</v>
      </c>
      <c r="BI81" s="42">
        <v>15.141780000000001</v>
      </c>
      <c r="BJ81" s="42">
        <v>13.18455</v>
      </c>
      <c r="BK81" s="42">
        <v>10.356490000000001</v>
      </c>
      <c r="BL81" s="42">
        <v>7.69604</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3.4009999999999999E-2</v>
      </c>
      <c r="Y82" s="42">
        <v>0.1014</v>
      </c>
      <c r="Z82" s="42">
        <v>0.19908000000000001</v>
      </c>
      <c r="AA82" s="42">
        <v>0.37580000000000002</v>
      </c>
      <c r="AB82" s="42">
        <v>0.67486999999999997</v>
      </c>
      <c r="AC82" s="42">
        <v>1.21875</v>
      </c>
      <c r="AD82" s="42">
        <v>2.1256599999999999</v>
      </c>
      <c r="AE82" s="42">
        <v>3.57307</v>
      </c>
      <c r="AF82" s="42">
        <v>5.7717799999999997</v>
      </c>
      <c r="AG82" s="42">
        <v>9.1825200000000002</v>
      </c>
      <c r="AH82" s="42">
        <v>14.06166</v>
      </c>
      <c r="AI82" s="42">
        <v>20.705559999999998</v>
      </c>
      <c r="AJ82" s="42">
        <v>29.32713</v>
      </c>
      <c r="AK82" s="42">
        <v>39.558019999999999</v>
      </c>
      <c r="AL82" s="42">
        <v>51.090870000000002</v>
      </c>
      <c r="AM82" s="42">
        <v>62.473080000000003</v>
      </c>
      <c r="AN82" s="42">
        <v>69.987899999999996</v>
      </c>
      <c r="AO82" s="42">
        <v>69.463359999999994</v>
      </c>
      <c r="AP82" s="42">
        <v>60.97401</v>
      </c>
      <c r="AQ82" s="42">
        <v>52.163020000000003</v>
      </c>
      <c r="AR82" s="42">
        <v>55.434690000000003</v>
      </c>
      <c r="AS82" s="42">
        <v>53.084090000000003</v>
      </c>
      <c r="AT82" s="42">
        <v>44.564129999999999</v>
      </c>
      <c r="AU82" s="42">
        <v>31.913440000000001</v>
      </c>
      <c r="AV82" s="42">
        <v>31.345300000000002</v>
      </c>
      <c r="AW82" s="42">
        <v>34.350320000000004</v>
      </c>
      <c r="AX82" s="42">
        <v>35.849110000000003</v>
      </c>
      <c r="AY82" s="42">
        <v>30.975110000000001</v>
      </c>
      <c r="AZ82" s="42">
        <v>26.455349999999999</v>
      </c>
      <c r="BA82" s="42">
        <v>27.27684</v>
      </c>
      <c r="BB82" s="42">
        <v>24.447189999999999</v>
      </c>
      <c r="BC82" s="42">
        <v>24.73075</v>
      </c>
      <c r="BD82" s="42">
        <v>22.001860000000001</v>
      </c>
      <c r="BE82" s="42">
        <v>23.870809999999999</v>
      </c>
      <c r="BF82" s="42">
        <v>22.567340000000002</v>
      </c>
      <c r="BG82" s="42">
        <v>14.88111</v>
      </c>
      <c r="BH82" s="42">
        <v>9.0165299999999995</v>
      </c>
      <c r="BI82" s="42">
        <v>7.5036300000000002</v>
      </c>
      <c r="BJ82" s="42">
        <v>6.4125399999999999</v>
      </c>
      <c r="BK82" s="42">
        <v>4.6946500000000002</v>
      </c>
      <c r="BL82" s="42">
        <v>3.4603299999999999</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1.9550000000000001E-2</v>
      </c>
      <c r="W83" s="42">
        <v>0.13739999999999999</v>
      </c>
      <c r="X83" s="42">
        <v>0.34899000000000002</v>
      </c>
      <c r="Y83" s="42">
        <v>0.67891000000000001</v>
      </c>
      <c r="Z83" s="42">
        <v>1.30681</v>
      </c>
      <c r="AA83" s="42">
        <v>2.3672</v>
      </c>
      <c r="AB83" s="42">
        <v>4.0465099999999996</v>
      </c>
      <c r="AC83" s="42">
        <v>6.9859799999999996</v>
      </c>
      <c r="AD83" s="42">
        <v>11.571440000000001</v>
      </c>
      <c r="AE83" s="42">
        <v>18.682829999999999</v>
      </c>
      <c r="AF83" s="42">
        <v>29.167059999999999</v>
      </c>
      <c r="AG83" s="42">
        <v>44.169750000000001</v>
      </c>
      <c r="AH83" s="42">
        <v>64.220259999999996</v>
      </c>
      <c r="AI83" s="42">
        <v>89.410290000000003</v>
      </c>
      <c r="AJ83" s="42">
        <v>119.20779</v>
      </c>
      <c r="AK83" s="42">
        <v>153.06656000000001</v>
      </c>
      <c r="AL83" s="42">
        <v>188.30861999999999</v>
      </c>
      <c r="AM83" s="42">
        <v>219.70674</v>
      </c>
      <c r="AN83" s="42">
        <v>235.70903000000001</v>
      </c>
      <c r="AO83" s="42">
        <v>225.2834</v>
      </c>
      <c r="AP83" s="42">
        <v>192.03855999999999</v>
      </c>
      <c r="AQ83" s="42">
        <v>160.399</v>
      </c>
      <c r="AR83" s="42">
        <v>168.31573</v>
      </c>
      <c r="AS83" s="42">
        <v>158.66301999999999</v>
      </c>
      <c r="AT83" s="42">
        <v>129.58726999999999</v>
      </c>
      <c r="AU83" s="42">
        <v>90.723179999999999</v>
      </c>
      <c r="AV83" s="42">
        <v>89.868049999999997</v>
      </c>
      <c r="AW83" s="42">
        <v>97.791150000000002</v>
      </c>
      <c r="AX83" s="42">
        <v>100.55144</v>
      </c>
      <c r="AY83" s="42">
        <v>85.975809999999996</v>
      </c>
      <c r="AZ83" s="42">
        <v>73.930629999999994</v>
      </c>
      <c r="BA83" s="42">
        <v>75.482609999999994</v>
      </c>
      <c r="BB83" s="42">
        <v>64.333500000000001</v>
      </c>
      <c r="BC83" s="42">
        <v>60.376350000000002</v>
      </c>
      <c r="BD83" s="42">
        <v>57.08079</v>
      </c>
      <c r="BE83" s="42">
        <v>54.874949999999998</v>
      </c>
      <c r="BF83" s="42">
        <v>43.959859999999999</v>
      </c>
      <c r="BG83" s="42">
        <v>26.920210000000001</v>
      </c>
      <c r="BH83" s="42">
        <v>19.95983</v>
      </c>
      <c r="BI83" s="42">
        <v>17.21321</v>
      </c>
      <c r="BJ83" s="42">
        <v>13.263030000000001</v>
      </c>
      <c r="BK83" s="42">
        <v>10.77355</v>
      </c>
      <c r="BL83" s="42">
        <v>8.1742000000000008</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4.5524800000000001</v>
      </c>
      <c r="AM84" s="42">
        <v>17.882069999999999</v>
      </c>
      <c r="AN84" s="42">
        <v>50.63</v>
      </c>
      <c r="AO84" s="42">
        <v>111.75596</v>
      </c>
      <c r="AP84" s="42">
        <v>177.79382000000001</v>
      </c>
      <c r="AQ84" s="42">
        <v>201.78804</v>
      </c>
      <c r="AR84" s="42">
        <v>76.122470000000007</v>
      </c>
      <c r="AS84" s="42">
        <v>99.868949999999998</v>
      </c>
      <c r="AT84" s="42">
        <v>134.99991</v>
      </c>
      <c r="AU84" s="42">
        <v>166.98833999999999</v>
      </c>
      <c r="AV84" s="42">
        <v>56.991990000000001</v>
      </c>
      <c r="AW84" s="42">
        <v>54.883220000000001</v>
      </c>
      <c r="AX84" s="42">
        <v>34.882429999999999</v>
      </c>
      <c r="AY84" s="42">
        <v>42.130749999999999</v>
      </c>
      <c r="AZ84" s="42">
        <v>35.951929999999997</v>
      </c>
      <c r="BA84" s="42">
        <v>22.431159999999998</v>
      </c>
      <c r="BB84" s="42">
        <v>28.214600000000001</v>
      </c>
      <c r="BC84" s="42">
        <v>38.946370000000002</v>
      </c>
      <c r="BD84" s="42">
        <v>28.658200000000001</v>
      </c>
      <c r="BE84" s="42">
        <v>22.61017</v>
      </c>
      <c r="BF84" s="42">
        <v>16.779450000000001</v>
      </c>
      <c r="BG84" s="42">
        <v>30.666540000000001</v>
      </c>
      <c r="BH84" s="42">
        <v>29.648040000000002</v>
      </c>
      <c r="BI84" s="42">
        <v>17.75422</v>
      </c>
      <c r="BJ84" s="42">
        <v>12.115880000000001</v>
      </c>
      <c r="BK84" s="42">
        <v>8.1765899999999991</v>
      </c>
      <c r="BL84" s="42">
        <v>5.6416300000000001</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5.8542699999999996</v>
      </c>
      <c r="AN86" s="42">
        <v>29.881419999999999</v>
      </c>
      <c r="AO86" s="42">
        <v>86.978840000000005</v>
      </c>
      <c r="AP86" s="42">
        <v>185.73287999999999</v>
      </c>
      <c r="AQ86" s="42">
        <v>314.18160999999998</v>
      </c>
      <c r="AR86" s="42">
        <v>476.84201000000002</v>
      </c>
      <c r="AS86" s="42">
        <v>515.34740999999997</v>
      </c>
      <c r="AT86" s="42">
        <v>564.78716999999995</v>
      </c>
      <c r="AU86" s="42">
        <v>611.41132000000005</v>
      </c>
      <c r="AV86" s="42">
        <v>683.75458000000003</v>
      </c>
      <c r="AW86" s="42">
        <v>622.19988999999998</v>
      </c>
      <c r="AX86" s="42">
        <v>577.46594000000005</v>
      </c>
      <c r="AY86" s="42">
        <v>535.41796999999997</v>
      </c>
      <c r="AZ86" s="42">
        <v>491.14105000000001</v>
      </c>
      <c r="BA86" s="42">
        <v>438.91275000000002</v>
      </c>
      <c r="BB86" s="42">
        <v>406.09514999999999</v>
      </c>
      <c r="BC86" s="42">
        <v>378.89737000000002</v>
      </c>
      <c r="BD86" s="42">
        <v>355.53</v>
      </c>
      <c r="BE86" s="42">
        <v>327.04543999999999</v>
      </c>
      <c r="BF86" s="42">
        <v>299.92739999999998</v>
      </c>
      <c r="BG86" s="42">
        <v>250.13758999999999</v>
      </c>
      <c r="BH86" s="42">
        <v>234.30700999999999</v>
      </c>
      <c r="BI86" s="42">
        <v>229.11760000000001</v>
      </c>
      <c r="BJ86" s="42">
        <v>202.12897000000001</v>
      </c>
      <c r="BK86" s="42">
        <v>153.90611000000001</v>
      </c>
      <c r="BL86" s="42">
        <v>119.51711</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06C6-8D73-49C3-B391-D05B7AEB5B11}">
  <dimension ref="A1:D6"/>
  <sheetViews>
    <sheetView zoomScale="75" zoomScaleNormal="75" workbookViewId="0">
      <selection activeCell="C14" sqref="C14"/>
    </sheetView>
  </sheetViews>
  <sheetFormatPr defaultRowHeight="15" x14ac:dyDescent="0.25"/>
  <cols>
    <col min="1" max="1" width="30.7109375" customWidth="1"/>
    <col min="2" max="2" width="9.140625" style="149"/>
    <col min="3" max="3" width="120.7109375" customWidth="1"/>
    <col min="4" max="4" width="16.7109375" customWidth="1"/>
  </cols>
  <sheetData>
    <row r="1" spans="1:4" x14ac:dyDescent="0.25">
      <c r="A1" s="5" t="s">
        <v>22</v>
      </c>
      <c r="B1" s="256" t="s">
        <v>5</v>
      </c>
      <c r="C1" s="7" t="s">
        <v>11</v>
      </c>
      <c r="D1" s="5" t="s">
        <v>4</v>
      </c>
    </row>
    <row r="2" spans="1:4" x14ac:dyDescent="0.25">
      <c r="A2" s="255" t="s">
        <v>323</v>
      </c>
      <c r="B2" s="39">
        <v>0.24556115498242101</v>
      </c>
      <c r="C2" s="162" t="s">
        <v>327</v>
      </c>
      <c r="D2" s="8" t="s">
        <v>325</v>
      </c>
    </row>
    <row r="3" spans="1:4" x14ac:dyDescent="0.25">
      <c r="A3" s="255" t="s">
        <v>324</v>
      </c>
      <c r="B3" s="39">
        <v>-0.377781682348445</v>
      </c>
      <c r="C3" s="162" t="s">
        <v>326</v>
      </c>
      <c r="D3" s="8" t="s">
        <v>328</v>
      </c>
    </row>
    <row r="4" spans="1:4" x14ac:dyDescent="0.25">
      <c r="A4" s="255" t="s">
        <v>329</v>
      </c>
      <c r="B4" s="39">
        <v>1.01412743462175E-2</v>
      </c>
      <c r="C4" s="162" t="s">
        <v>333</v>
      </c>
      <c r="D4" s="8" t="s">
        <v>331</v>
      </c>
    </row>
    <row r="5" spans="1:4" x14ac:dyDescent="0.25">
      <c r="A5" s="255" t="s">
        <v>330</v>
      </c>
      <c r="B5" s="39">
        <v>4.5868999660081302E-4</v>
      </c>
      <c r="C5" s="162" t="s">
        <v>334</v>
      </c>
      <c r="D5" s="8" t="s">
        <v>332</v>
      </c>
    </row>
    <row r="6" spans="1:4" x14ac:dyDescent="0.25">
      <c r="A6" s="38"/>
      <c r="B6" s="257"/>
      <c r="C6" s="8"/>
      <c r="D6"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313F3-4F54-4C9C-AF0B-69DD5921A31E}">
  <dimension ref="A1:T52"/>
  <sheetViews>
    <sheetView zoomScale="75" zoomScaleNormal="75" workbookViewId="0">
      <selection activeCell="A36" sqref="A36"/>
    </sheetView>
  </sheetViews>
  <sheetFormatPr defaultRowHeight="15" x14ac:dyDescent="0.25"/>
  <cols>
    <col min="1" max="1" width="65.28515625" bestFit="1" customWidth="1"/>
    <col min="2" max="6" width="14.7109375" style="149"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66" t="s">
        <v>22</v>
      </c>
      <c r="B1" s="256" t="s">
        <v>351</v>
      </c>
      <c r="C1" s="256" t="s">
        <v>352</v>
      </c>
      <c r="D1" s="256" t="s">
        <v>358</v>
      </c>
      <c r="E1" s="256" t="s">
        <v>359</v>
      </c>
      <c r="F1" s="256" t="s">
        <v>357</v>
      </c>
      <c r="G1" s="267" t="s">
        <v>11</v>
      </c>
      <c r="H1" s="266" t="s">
        <v>4</v>
      </c>
      <c r="I1" s="268"/>
      <c r="J1" s="269" t="s">
        <v>148</v>
      </c>
      <c r="K1" s="246" t="s">
        <v>358</v>
      </c>
      <c r="L1" s="246" t="s">
        <v>359</v>
      </c>
      <c r="M1" s="5" t="s">
        <v>11</v>
      </c>
      <c r="N1" s="268"/>
      <c r="O1" s="400" t="s">
        <v>383</v>
      </c>
      <c r="P1" s="400"/>
      <c r="Q1" s="400"/>
      <c r="R1" s="400"/>
      <c r="S1" s="400"/>
      <c r="T1" s="270"/>
    </row>
    <row r="2" spans="1:20" x14ac:dyDescent="0.25">
      <c r="A2" s="38" t="s">
        <v>344</v>
      </c>
      <c r="B2" s="249"/>
      <c r="C2" s="247"/>
      <c r="D2" s="247"/>
      <c r="E2" s="247"/>
      <c r="F2" s="247"/>
      <c r="G2" s="8"/>
      <c r="H2" s="8"/>
      <c r="I2" s="263"/>
      <c r="J2" s="8" t="s">
        <v>355</v>
      </c>
      <c r="K2" s="247" t="s">
        <v>360</v>
      </c>
      <c r="L2" s="247" t="s">
        <v>360</v>
      </c>
      <c r="M2" s="8" t="s">
        <v>363</v>
      </c>
      <c r="N2" s="263"/>
      <c r="O2" s="253" t="s">
        <v>379</v>
      </c>
      <c r="P2" s="253" t="s">
        <v>107</v>
      </c>
      <c r="Q2" s="253" t="s">
        <v>380</v>
      </c>
      <c r="R2" s="253" t="s">
        <v>381</v>
      </c>
      <c r="S2" s="253" t="s">
        <v>382</v>
      </c>
      <c r="T2" s="271"/>
    </row>
    <row r="3" spans="1:20" x14ac:dyDescent="0.25">
      <c r="A3" s="255" t="s">
        <v>370</v>
      </c>
      <c r="B3" s="311">
        <f>0.01*EpiInputs!B22</f>
        <v>9.4749237255560993E-3</v>
      </c>
      <c r="C3" s="247" t="s">
        <v>355</v>
      </c>
      <c r="D3" s="39">
        <v>6.75</v>
      </c>
      <c r="E3" s="39">
        <v>4600</v>
      </c>
      <c r="F3" s="39" t="b">
        <v>1</v>
      </c>
      <c r="G3" s="8" t="s">
        <v>371</v>
      </c>
      <c r="H3" s="8" t="s">
        <v>231</v>
      </c>
      <c r="I3" s="263"/>
      <c r="J3" s="8" t="s">
        <v>354</v>
      </c>
      <c r="K3" s="247" t="s">
        <v>360</v>
      </c>
      <c r="L3" s="247" t="s">
        <v>362</v>
      </c>
      <c r="M3" s="8" t="s">
        <v>364</v>
      </c>
      <c r="N3" s="263"/>
      <c r="O3" s="250">
        <v>0</v>
      </c>
      <c r="P3" s="251">
        <f t="shared" ref="P3:P36" si="0">O3*($C$43-$C$42)/$O$36+$C$42</f>
        <v>14.700882333685367</v>
      </c>
      <c r="Q3" s="251">
        <f t="shared" ref="Q3:Q36" si="1">IF($C$35="Beta",_xlfn.BETA.DIST(P3,$C$36,$C$37,TRUE),IF($C$35="Lognormal",_xlfn.LOGNORM.DIST(P3,$C$36,$C$37,TRUE),IF($C$35="Gamma",_xlfn.GAMMA.DIST(P3,$C$36,1/$C$37,TRUE),IF($C$35="Normal",_xlfn.NORM.DIST(P3,$C$36,$C$37,TRUE),"Panic"))))</f>
        <v>2.5000000000000015E-2</v>
      </c>
      <c r="R3" s="251">
        <f>Q4-Q3</f>
        <v>1.5969506009272612E-2</v>
      </c>
      <c r="S3" s="251">
        <f>0.5*SUM(P3:P4)</f>
        <v>15.61631422474944</v>
      </c>
      <c r="T3" s="271"/>
    </row>
    <row r="4" spans="1:20" x14ac:dyDescent="0.25">
      <c r="A4" s="255" t="s">
        <v>406</v>
      </c>
      <c r="B4" s="312">
        <f>0.01*EpiInputs!B3</f>
        <v>4.7878776195681806E-4</v>
      </c>
      <c r="C4" s="247" t="s">
        <v>355</v>
      </c>
      <c r="D4" s="39">
        <v>8.1999999999999993</v>
      </c>
      <c r="E4" s="39">
        <v>9991.7999999999993</v>
      </c>
      <c r="F4" s="39" t="b">
        <v>1</v>
      </c>
      <c r="G4" s="8" t="s">
        <v>371</v>
      </c>
      <c r="H4" s="8" t="s">
        <v>180</v>
      </c>
      <c r="I4" s="263"/>
      <c r="J4" s="8" t="s">
        <v>356</v>
      </c>
      <c r="K4" s="247" t="s">
        <v>234</v>
      </c>
      <c r="L4" s="247" t="s">
        <v>361</v>
      </c>
      <c r="M4" s="8" t="s">
        <v>365</v>
      </c>
      <c r="N4" s="263"/>
      <c r="O4" s="250">
        <v>1</v>
      </c>
      <c r="P4" s="251">
        <f t="shared" si="0"/>
        <v>16.531746115813512</v>
      </c>
      <c r="Q4" s="251">
        <f t="shared" si="1"/>
        <v>4.0969506009272627E-2</v>
      </c>
      <c r="R4" s="251">
        <f t="shared" ref="R4:R35" si="2">Q5-Q4</f>
        <v>2.1302083070197007E-2</v>
      </c>
      <c r="S4" s="251">
        <f t="shared" ref="S4:S33" si="3">0.5*SUM(P4:P5)</f>
        <v>17.447178006877582</v>
      </c>
      <c r="T4" s="271"/>
    </row>
    <row r="5" spans="1:20" x14ac:dyDescent="0.25">
      <c r="A5" s="261" t="s">
        <v>343</v>
      </c>
      <c r="B5" s="313">
        <f>EpiInputs!B4</f>
        <v>1.9659437977795999</v>
      </c>
      <c r="C5" s="247" t="s">
        <v>366</v>
      </c>
      <c r="D5" s="39">
        <f>LN(1)+E5*E5</f>
        <v>1</v>
      </c>
      <c r="E5" s="39">
        <v>1</v>
      </c>
      <c r="F5" s="39" t="b">
        <v>1</v>
      </c>
      <c r="G5" s="8"/>
      <c r="H5" s="8" t="s">
        <v>181</v>
      </c>
      <c r="I5" s="263"/>
      <c r="J5" s="8" t="s">
        <v>366</v>
      </c>
      <c r="K5" s="247" t="s">
        <v>234</v>
      </c>
      <c r="L5" s="247" t="s">
        <v>361</v>
      </c>
      <c r="M5" s="8" t="s">
        <v>367</v>
      </c>
      <c r="N5" s="263"/>
      <c r="O5" s="250">
        <f>O4+1</f>
        <v>2</v>
      </c>
      <c r="P5" s="251">
        <f t="shared" si="0"/>
        <v>18.362609897941653</v>
      </c>
      <c r="Q5" s="251">
        <f t="shared" si="1"/>
        <v>6.2271589079469634E-2</v>
      </c>
      <c r="R5" s="251">
        <f t="shared" si="2"/>
        <v>2.6820958007210398E-2</v>
      </c>
      <c r="S5" s="251">
        <f t="shared" si="3"/>
        <v>19.278041789005727</v>
      </c>
      <c r="T5" s="271"/>
    </row>
    <row r="6" spans="1:20" x14ac:dyDescent="0.25">
      <c r="A6" s="261" t="s">
        <v>475</v>
      </c>
      <c r="B6" s="313">
        <f>AVERAGE(ContactInputs!B14:CD15)</f>
        <v>4.0000000000000029E-2</v>
      </c>
      <c r="C6" s="247" t="s">
        <v>355</v>
      </c>
      <c r="D6" s="39">
        <v>1</v>
      </c>
      <c r="E6" s="39">
        <v>1</v>
      </c>
      <c r="F6" s="39" t="b">
        <v>0</v>
      </c>
      <c r="G6" s="8" t="s">
        <v>476</v>
      </c>
      <c r="H6" s="8" t="s">
        <v>477</v>
      </c>
      <c r="I6" s="263"/>
      <c r="J6" s="263"/>
      <c r="K6" s="263"/>
      <c r="L6" s="263"/>
      <c r="M6" s="263"/>
      <c r="N6" s="263"/>
      <c r="O6" s="250">
        <f t="shared" ref="O6:O34" si="4">O5+1</f>
        <v>3</v>
      </c>
      <c r="P6" s="251">
        <f t="shared" si="0"/>
        <v>20.193473680069797</v>
      </c>
      <c r="Q6" s="251">
        <f t="shared" si="1"/>
        <v>8.9092547086680032E-2</v>
      </c>
      <c r="R6" s="251">
        <f t="shared" si="2"/>
        <v>3.2208592021311433E-2</v>
      </c>
      <c r="S6" s="251">
        <f t="shared" si="3"/>
        <v>21.108905571133867</v>
      </c>
      <c r="T6" s="271"/>
    </row>
    <row r="7" spans="1:20" x14ac:dyDescent="0.25">
      <c r="A7" s="261" t="s">
        <v>349</v>
      </c>
      <c r="B7" s="311">
        <f>HIVFertilityInputs!B29</f>
        <v>1.01904430694578</v>
      </c>
      <c r="C7" s="247" t="s">
        <v>366</v>
      </c>
      <c r="D7" s="39">
        <f>LN(1)+E7*E7</f>
        <v>0.16000000000000003</v>
      </c>
      <c r="E7" s="39">
        <v>0.4</v>
      </c>
      <c r="F7" s="39" t="b">
        <v>1</v>
      </c>
      <c r="G7" s="8"/>
      <c r="H7" s="8" t="s">
        <v>350</v>
      </c>
      <c r="I7" s="263"/>
      <c r="J7" s="263"/>
      <c r="K7" s="263"/>
      <c r="L7" s="263"/>
      <c r="M7" s="263"/>
      <c r="N7" s="263"/>
      <c r="O7" s="250">
        <f t="shared" si="4"/>
        <v>4</v>
      </c>
      <c r="P7" s="251">
        <f t="shared" si="0"/>
        <v>22.024337462197941</v>
      </c>
      <c r="Q7" s="251">
        <f t="shared" si="1"/>
        <v>0.12130113910799147</v>
      </c>
      <c r="R7" s="251">
        <f t="shared" si="2"/>
        <v>3.7180698000163256E-2</v>
      </c>
      <c r="S7" s="251">
        <f t="shared" si="3"/>
        <v>22.939769353262012</v>
      </c>
      <c r="T7" s="271"/>
    </row>
    <row r="8" spans="1:20" x14ac:dyDescent="0.25">
      <c r="A8" s="38"/>
      <c r="B8" s="247"/>
      <c r="C8" s="247"/>
      <c r="D8" s="247"/>
      <c r="E8" s="247"/>
      <c r="F8" s="247"/>
      <c r="G8" s="8"/>
      <c r="H8" s="8"/>
      <c r="I8" s="263"/>
      <c r="J8" s="263"/>
      <c r="K8" s="263"/>
      <c r="L8" s="263"/>
      <c r="M8" s="263"/>
      <c r="N8" s="263"/>
      <c r="O8" s="250">
        <f t="shared" si="4"/>
        <v>5</v>
      </c>
      <c r="P8" s="251">
        <f t="shared" si="0"/>
        <v>23.855201244326082</v>
      </c>
      <c r="Q8" s="251">
        <f t="shared" si="1"/>
        <v>0.15848183710815472</v>
      </c>
      <c r="R8" s="251">
        <f t="shared" si="2"/>
        <v>4.1508356683511466E-2</v>
      </c>
      <c r="S8" s="251">
        <f t="shared" si="3"/>
        <v>24.770633135390156</v>
      </c>
      <c r="T8" s="271"/>
    </row>
    <row r="9" spans="1:20" x14ac:dyDescent="0.25">
      <c r="A9" s="38" t="s">
        <v>346</v>
      </c>
      <c r="B9" s="247"/>
      <c r="C9" s="247"/>
      <c r="D9" s="247"/>
      <c r="E9" s="247"/>
      <c r="F9" s="247"/>
      <c r="G9" s="8"/>
      <c r="H9" s="8"/>
      <c r="I9" s="263"/>
      <c r="J9" s="263"/>
      <c r="K9" s="263"/>
      <c r="L9" s="263"/>
      <c r="M9" s="263"/>
      <c r="N9" s="263"/>
      <c r="O9" s="250">
        <f t="shared" si="4"/>
        <v>6</v>
      </c>
      <c r="P9" s="251">
        <f t="shared" si="0"/>
        <v>25.686065026454227</v>
      </c>
      <c r="Q9" s="251">
        <f t="shared" si="1"/>
        <v>0.19999019379166619</v>
      </c>
      <c r="R9" s="251">
        <f t="shared" si="2"/>
        <v>4.5028873208444675E-2</v>
      </c>
      <c r="S9" s="251">
        <f t="shared" si="3"/>
        <v>26.601496917518297</v>
      </c>
      <c r="T9" s="271"/>
    </row>
    <row r="10" spans="1:20" x14ac:dyDescent="0.25">
      <c r="A10" s="261" t="s">
        <v>409</v>
      </c>
      <c r="B10" s="314">
        <f>AVERAGE(PartnershipInputs!B2:CD2)</f>
        <v>196.60126260714469</v>
      </c>
      <c r="C10" s="126" t="s">
        <v>354</v>
      </c>
      <c r="D10" s="39">
        <v>6.25</v>
      </c>
      <c r="E10" s="39">
        <v>0.16</v>
      </c>
      <c r="F10" s="39" t="b">
        <v>1</v>
      </c>
      <c r="G10" s="398" t="s">
        <v>411</v>
      </c>
      <c r="H10" s="8" t="s">
        <v>347</v>
      </c>
      <c r="I10" s="263"/>
      <c r="J10" s="263"/>
      <c r="K10" s="263"/>
      <c r="L10" s="263"/>
      <c r="M10" s="263"/>
      <c r="N10" s="263"/>
      <c r="O10" s="250">
        <f t="shared" si="4"/>
        <v>7</v>
      </c>
      <c r="P10" s="251">
        <f t="shared" si="0"/>
        <v>27.516928808582371</v>
      </c>
      <c r="Q10" s="251">
        <f t="shared" si="1"/>
        <v>0.24501906700011086</v>
      </c>
      <c r="R10" s="251">
        <f t="shared" si="2"/>
        <v>4.7647355315153822E-2</v>
      </c>
      <c r="S10" s="251">
        <f t="shared" si="3"/>
        <v>28.432360699646441</v>
      </c>
      <c r="T10" s="271"/>
    </row>
    <row r="11" spans="1:20" x14ac:dyDescent="0.25">
      <c r="A11" s="261" t="s">
        <v>410</v>
      </c>
      <c r="B11" s="314">
        <f>AVERAGE(PartnershipInputs!B3:CD3)</f>
        <v>183.83577232965931</v>
      </c>
      <c r="C11" s="126" t="s">
        <v>354</v>
      </c>
      <c r="D11" s="39">
        <v>6.25</v>
      </c>
      <c r="E11" s="39">
        <v>0.16</v>
      </c>
      <c r="F11" s="39" t="b">
        <v>1</v>
      </c>
      <c r="G11" s="399"/>
      <c r="H11" s="8" t="s">
        <v>348</v>
      </c>
      <c r="I11" s="263"/>
      <c r="J11" s="263"/>
      <c r="K11" s="263"/>
      <c r="L11" s="263"/>
      <c r="M11" s="263"/>
      <c r="N11" s="263"/>
      <c r="O11" s="250">
        <f t="shared" si="4"/>
        <v>8</v>
      </c>
      <c r="P11" s="251">
        <f t="shared" si="0"/>
        <v>29.347792590710512</v>
      </c>
      <c r="Q11" s="251">
        <f t="shared" si="1"/>
        <v>0.29266642231526468</v>
      </c>
      <c r="R11" s="251">
        <f t="shared" si="2"/>
        <v>4.933153857770084E-2</v>
      </c>
      <c r="S11" s="251">
        <f t="shared" si="3"/>
        <v>30.263224481774586</v>
      </c>
      <c r="T11" s="271"/>
    </row>
    <row r="12" spans="1:20" x14ac:dyDescent="0.25">
      <c r="A12" s="261" t="s">
        <v>395</v>
      </c>
      <c r="B12" s="311">
        <f>(PartnershipInputs!B6-15)/(80-15)</f>
        <v>0.252315565738567</v>
      </c>
      <c r="C12" s="126" t="s">
        <v>355</v>
      </c>
      <c r="D12" s="39">
        <v>300</v>
      </c>
      <c r="E12" s="39">
        <v>800</v>
      </c>
      <c r="F12" s="39" t="b">
        <v>1</v>
      </c>
      <c r="G12" s="401" t="s">
        <v>392</v>
      </c>
      <c r="H12" s="8" t="s">
        <v>388</v>
      </c>
      <c r="I12" s="263"/>
      <c r="J12" s="263"/>
      <c r="K12" s="263"/>
      <c r="L12" s="263"/>
      <c r="M12" s="263"/>
      <c r="N12" s="263"/>
      <c r="O12" s="250">
        <f t="shared" si="4"/>
        <v>9</v>
      </c>
      <c r="P12" s="251">
        <f t="shared" si="0"/>
        <v>31.178656372838656</v>
      </c>
      <c r="Q12" s="251">
        <f t="shared" si="1"/>
        <v>0.34199796089296552</v>
      </c>
      <c r="R12" s="251">
        <f t="shared" si="2"/>
        <v>5.0102356671797466E-2</v>
      </c>
      <c r="S12" s="251">
        <f t="shared" si="3"/>
        <v>32.094088263902727</v>
      </c>
      <c r="T12" s="271"/>
    </row>
    <row r="13" spans="1:20" x14ac:dyDescent="0.25">
      <c r="A13" s="261" t="s">
        <v>396</v>
      </c>
      <c r="B13" s="311">
        <f>(PartnershipInputs!C6-15)/(80-15)</f>
        <v>0.23586125938164501</v>
      </c>
      <c r="C13" s="126" t="s">
        <v>355</v>
      </c>
      <c r="D13" s="39">
        <v>130</v>
      </c>
      <c r="E13" s="39">
        <v>350</v>
      </c>
      <c r="F13" s="39" t="b">
        <v>1</v>
      </c>
      <c r="G13" s="402"/>
      <c r="H13" s="8" t="s">
        <v>389</v>
      </c>
      <c r="I13" s="263"/>
      <c r="J13" s="263"/>
      <c r="K13" s="263"/>
      <c r="L13" s="263"/>
      <c r="M13" s="263"/>
      <c r="N13" s="263"/>
      <c r="O13" s="250">
        <f t="shared" si="4"/>
        <v>10</v>
      </c>
      <c r="P13" s="251">
        <f t="shared" si="0"/>
        <v>33.0095201549668</v>
      </c>
      <c r="Q13" s="251">
        <f t="shared" si="1"/>
        <v>0.39210031756476299</v>
      </c>
      <c r="R13" s="251">
        <f t="shared" si="2"/>
        <v>5.0022407510412426E-2</v>
      </c>
      <c r="S13" s="251">
        <f t="shared" si="3"/>
        <v>33.924952046030867</v>
      </c>
      <c r="T13" s="271"/>
    </row>
    <row r="14" spans="1:20" x14ac:dyDescent="0.25">
      <c r="A14" s="261" t="s">
        <v>397</v>
      </c>
      <c r="B14" s="314">
        <f>PartnershipInputs!B7</f>
        <v>3.78330089073512</v>
      </c>
      <c r="C14" s="126" t="s">
        <v>354</v>
      </c>
      <c r="D14" s="39">
        <v>140</v>
      </c>
      <c r="E14" s="39">
        <v>35</v>
      </c>
      <c r="F14" s="39" t="b">
        <v>1</v>
      </c>
      <c r="G14" s="248"/>
      <c r="H14" s="8" t="s">
        <v>390</v>
      </c>
      <c r="I14" s="263"/>
      <c r="J14" s="263"/>
      <c r="K14" s="263"/>
      <c r="L14" s="263"/>
      <c r="M14" s="263"/>
      <c r="N14" s="263"/>
      <c r="O14" s="250">
        <f t="shared" si="4"/>
        <v>11</v>
      </c>
      <c r="P14" s="251">
        <f t="shared" si="0"/>
        <v>34.840383937094941</v>
      </c>
      <c r="Q14" s="251">
        <f t="shared" si="1"/>
        <v>0.44212272507517542</v>
      </c>
      <c r="R14" s="251">
        <f t="shared" si="2"/>
        <v>4.9183982713057184E-2</v>
      </c>
      <c r="S14" s="251">
        <f t="shared" si="3"/>
        <v>35.755815828159015</v>
      </c>
      <c r="T14" s="271"/>
    </row>
    <row r="15" spans="1:20" x14ac:dyDescent="0.25">
      <c r="A15" s="261" t="s">
        <v>398</v>
      </c>
      <c r="B15" s="314">
        <f>PartnershipInputs!C7</f>
        <v>9.0478754176004799</v>
      </c>
      <c r="C15" s="126" t="s">
        <v>354</v>
      </c>
      <c r="D15" s="39">
        <v>54</v>
      </c>
      <c r="E15" s="39">
        <v>12</v>
      </c>
      <c r="F15" s="39" t="b">
        <v>1</v>
      </c>
      <c r="G15" s="248"/>
      <c r="H15" s="8" t="s">
        <v>391</v>
      </c>
      <c r="I15" s="263"/>
      <c r="J15" s="263"/>
      <c r="K15" s="263"/>
      <c r="L15" s="263"/>
      <c r="M15" s="263"/>
      <c r="N15" s="263"/>
      <c r="O15" s="250">
        <f t="shared" si="4"/>
        <v>12</v>
      </c>
      <c r="P15" s="251">
        <f t="shared" si="0"/>
        <v>36.671247719223089</v>
      </c>
      <c r="Q15" s="251">
        <f t="shared" si="1"/>
        <v>0.4913067077882326</v>
      </c>
      <c r="R15" s="251">
        <f t="shared" si="2"/>
        <v>4.7697828216845872E-2</v>
      </c>
      <c r="S15" s="251">
        <f t="shared" si="3"/>
        <v>37.586679610287163</v>
      </c>
      <c r="T15" s="271"/>
    </row>
    <row r="16" spans="1:20" x14ac:dyDescent="0.25">
      <c r="A16" s="261" t="s">
        <v>399</v>
      </c>
      <c r="B16" s="314">
        <f>PartnershipInputs!B14</f>
        <v>518.06685930517494</v>
      </c>
      <c r="C16" s="126" t="s">
        <v>366</v>
      </c>
      <c r="D16" s="39">
        <f>LN(100)+E16*E16</f>
        <v>4.8551701859880918</v>
      </c>
      <c r="E16" s="39">
        <v>0.5</v>
      </c>
      <c r="F16" s="39" t="b">
        <v>1</v>
      </c>
      <c r="G16" s="404" t="s">
        <v>394</v>
      </c>
      <c r="H16" s="8" t="s">
        <v>401</v>
      </c>
      <c r="I16" s="263"/>
      <c r="J16" s="263"/>
      <c r="K16" s="263"/>
      <c r="L16" s="263"/>
      <c r="M16" s="263"/>
      <c r="N16" s="263"/>
      <c r="O16" s="250">
        <f t="shared" si="4"/>
        <v>13</v>
      </c>
      <c r="P16" s="251">
        <f t="shared" si="0"/>
        <v>38.50211150135123</v>
      </c>
      <c r="Q16" s="251">
        <f t="shared" si="1"/>
        <v>0.53900453600507847</v>
      </c>
      <c r="R16" s="251">
        <f t="shared" si="2"/>
        <v>4.5683356684471321E-2</v>
      </c>
      <c r="S16" s="251">
        <f t="shared" si="3"/>
        <v>39.417543392415297</v>
      </c>
      <c r="T16" s="271"/>
    </row>
    <row r="17" spans="1:20" x14ac:dyDescent="0.25">
      <c r="A17" s="261" t="s">
        <v>400</v>
      </c>
      <c r="B17" s="314">
        <f>PartnershipInputs!C14</f>
        <v>0.25247223009709802</v>
      </c>
      <c r="C17" s="126" t="s">
        <v>366</v>
      </c>
      <c r="D17" s="39">
        <f>LN(8)+E17*E17</f>
        <v>2.3294415416798357</v>
      </c>
      <c r="E17" s="39">
        <v>0.5</v>
      </c>
      <c r="F17" s="39" t="b">
        <v>1</v>
      </c>
      <c r="G17" s="405"/>
      <c r="H17" s="8" t="s">
        <v>402</v>
      </c>
      <c r="I17" s="263"/>
      <c r="J17" s="263"/>
      <c r="K17" s="263"/>
      <c r="L17" s="263"/>
      <c r="M17" s="263"/>
      <c r="N17" s="263"/>
      <c r="O17" s="250">
        <f t="shared" si="4"/>
        <v>14</v>
      </c>
      <c r="P17" s="251">
        <f t="shared" si="0"/>
        <v>40.332975283479371</v>
      </c>
      <c r="Q17" s="251">
        <f t="shared" si="1"/>
        <v>0.58468789268954979</v>
      </c>
      <c r="R17" s="251">
        <f t="shared" si="2"/>
        <v>4.3260669678359953E-2</v>
      </c>
      <c r="S17" s="251">
        <f t="shared" si="3"/>
        <v>41.248407174543445</v>
      </c>
      <c r="T17" s="271"/>
    </row>
    <row r="18" spans="1:20" x14ac:dyDescent="0.25">
      <c r="A18" s="261" t="s">
        <v>478</v>
      </c>
      <c r="B18" s="314">
        <f>PartnershipInputs!C15</f>
        <v>1.35530044068365</v>
      </c>
      <c r="C18" s="126" t="s">
        <v>366</v>
      </c>
      <c r="D18" s="39">
        <v>1</v>
      </c>
      <c r="E18" s="39">
        <v>1</v>
      </c>
      <c r="F18" s="39" t="b">
        <v>1</v>
      </c>
      <c r="G18" s="405"/>
      <c r="H18" s="262" t="s">
        <v>480</v>
      </c>
      <c r="I18" s="263"/>
      <c r="J18" s="263"/>
      <c r="K18" s="263"/>
      <c r="L18" s="263"/>
      <c r="M18" s="263"/>
      <c r="N18" s="263"/>
      <c r="O18" s="250">
        <f t="shared" si="4"/>
        <v>15</v>
      </c>
      <c r="P18" s="251">
        <f t="shared" si="0"/>
        <v>42.163839065607519</v>
      </c>
      <c r="Q18" s="251">
        <f t="shared" si="1"/>
        <v>0.62794856236790975</v>
      </c>
      <c r="R18" s="251">
        <f t="shared" si="2"/>
        <v>4.054447714377396E-2</v>
      </c>
      <c r="S18" s="251">
        <f t="shared" si="3"/>
        <v>43.079270956671593</v>
      </c>
      <c r="T18" s="271"/>
    </row>
    <row r="19" spans="1:20" x14ac:dyDescent="0.25">
      <c r="A19" s="261" t="s">
        <v>479</v>
      </c>
      <c r="B19" s="314">
        <f>PartnershipInputs!B16</f>
        <v>1</v>
      </c>
      <c r="C19" s="126" t="s">
        <v>366</v>
      </c>
      <c r="D19" s="39">
        <v>1</v>
      </c>
      <c r="E19" s="39">
        <v>1</v>
      </c>
      <c r="F19" s="39" t="b">
        <v>0</v>
      </c>
      <c r="G19" s="406"/>
      <c r="H19" s="262" t="s">
        <v>481</v>
      </c>
      <c r="I19" s="263"/>
      <c r="J19" s="263"/>
      <c r="K19" s="263"/>
      <c r="L19" s="263"/>
      <c r="M19" s="263"/>
      <c r="N19" s="263"/>
      <c r="O19" s="250">
        <f t="shared" si="4"/>
        <v>16</v>
      </c>
      <c r="P19" s="251">
        <f t="shared" si="0"/>
        <v>43.99470284773566</v>
      </c>
      <c r="Q19" s="251">
        <f t="shared" si="1"/>
        <v>0.66849303951168371</v>
      </c>
      <c r="R19" s="251">
        <f t="shared" si="2"/>
        <v>3.7639817136455922E-2</v>
      </c>
      <c r="S19" s="251">
        <f t="shared" si="3"/>
        <v>44.910134738799727</v>
      </c>
      <c r="T19" s="271"/>
    </row>
    <row r="20" spans="1:20" x14ac:dyDescent="0.25">
      <c r="A20" s="261" t="s">
        <v>495</v>
      </c>
      <c r="B20" s="314">
        <f>0.01*AVERAGE(PartnershipInputs!B28:C28)</f>
        <v>0.414289649037904</v>
      </c>
      <c r="C20" s="126" t="s">
        <v>355</v>
      </c>
      <c r="D20" s="39">
        <v>1</v>
      </c>
      <c r="E20" s="39">
        <v>1</v>
      </c>
      <c r="F20" s="39" t="b">
        <v>1</v>
      </c>
      <c r="G20" s="8"/>
      <c r="H20" s="262" t="s">
        <v>496</v>
      </c>
      <c r="I20" s="263"/>
      <c r="J20" s="263"/>
      <c r="K20" s="263"/>
      <c r="L20" s="263"/>
      <c r="M20" s="263"/>
      <c r="N20" s="263"/>
      <c r="O20" s="250">
        <f t="shared" si="4"/>
        <v>17</v>
      </c>
      <c r="P20" s="251">
        <f t="shared" si="0"/>
        <v>45.8255666298638</v>
      </c>
      <c r="Q20" s="251">
        <f t="shared" si="1"/>
        <v>0.70613285664813963</v>
      </c>
      <c r="R20" s="251">
        <f t="shared" si="2"/>
        <v>3.4639366401762683E-2</v>
      </c>
      <c r="S20" s="251">
        <f t="shared" si="3"/>
        <v>46.740998520927874</v>
      </c>
      <c r="T20" s="271"/>
    </row>
    <row r="21" spans="1:20" x14ac:dyDescent="0.25">
      <c r="A21" s="261" t="s">
        <v>497</v>
      </c>
      <c r="B21" s="314">
        <f>0.01*PartnershipInputs!C29</f>
        <v>0.14323107953433201</v>
      </c>
      <c r="C21" s="126" t="s">
        <v>355</v>
      </c>
      <c r="D21" s="39">
        <v>1</v>
      </c>
      <c r="E21" s="39">
        <v>1</v>
      </c>
      <c r="F21" s="39" t="b">
        <v>1</v>
      </c>
      <c r="G21" s="8"/>
      <c r="H21" s="262" t="s">
        <v>498</v>
      </c>
      <c r="I21" s="263"/>
      <c r="J21" s="263"/>
      <c r="K21" s="263"/>
      <c r="L21" s="263"/>
      <c r="M21" s="263"/>
      <c r="N21" s="263"/>
      <c r="O21" s="250">
        <f t="shared" si="4"/>
        <v>18</v>
      </c>
      <c r="P21" s="251">
        <f t="shared" si="0"/>
        <v>47.656430411991948</v>
      </c>
      <c r="Q21" s="251">
        <f t="shared" si="1"/>
        <v>0.74077222304990231</v>
      </c>
      <c r="R21" s="251">
        <f t="shared" si="2"/>
        <v>3.1622076439367763E-2</v>
      </c>
      <c r="S21" s="251">
        <f t="shared" si="3"/>
        <v>48.571862303056015</v>
      </c>
      <c r="T21" s="271"/>
    </row>
    <row r="22" spans="1:20" x14ac:dyDescent="0.25">
      <c r="A22" s="261" t="s">
        <v>499</v>
      </c>
      <c r="B22" s="314">
        <f>0.01*PartnershipInputs!B30</f>
        <v>0.4</v>
      </c>
      <c r="C22" s="126" t="s">
        <v>355</v>
      </c>
      <c r="D22" s="39">
        <v>1</v>
      </c>
      <c r="E22" s="39">
        <v>1</v>
      </c>
      <c r="F22" s="39" t="b">
        <v>0</v>
      </c>
      <c r="G22" s="8"/>
      <c r="H22" s="262" t="s">
        <v>500</v>
      </c>
      <c r="I22" s="263"/>
      <c r="J22" s="263"/>
      <c r="K22" s="263"/>
      <c r="L22" s="263"/>
      <c r="M22" s="263"/>
      <c r="N22" s="263"/>
      <c r="O22" s="250">
        <f t="shared" si="4"/>
        <v>19</v>
      </c>
      <c r="P22" s="251">
        <f t="shared" si="0"/>
        <v>49.487294194120082</v>
      </c>
      <c r="Q22" s="251">
        <f t="shared" si="1"/>
        <v>0.77239429948927008</v>
      </c>
      <c r="R22" s="251">
        <f t="shared" si="2"/>
        <v>2.8652854614249268E-2</v>
      </c>
      <c r="S22" s="251">
        <f t="shared" si="3"/>
        <v>50.402726085184156</v>
      </c>
      <c r="T22" s="271"/>
    </row>
    <row r="23" spans="1:20" x14ac:dyDescent="0.25">
      <c r="A23" s="261" t="s">
        <v>501</v>
      </c>
      <c r="B23" s="314">
        <f>0.01*AVERAGE(PartnershipInputs!B24:C27)</f>
        <v>0.739210185095177</v>
      </c>
      <c r="C23" s="126" t="s">
        <v>355</v>
      </c>
      <c r="D23" s="39">
        <v>1</v>
      </c>
      <c r="E23" s="39">
        <v>1</v>
      </c>
      <c r="F23" s="39" t="b">
        <v>1</v>
      </c>
      <c r="G23" s="8" t="s">
        <v>502</v>
      </c>
      <c r="H23" s="262" t="s">
        <v>503</v>
      </c>
      <c r="I23" s="263"/>
      <c r="J23" s="263"/>
      <c r="K23" s="263"/>
      <c r="L23" s="263"/>
      <c r="M23" s="263"/>
      <c r="N23" s="263"/>
      <c r="O23" s="250">
        <f t="shared" si="4"/>
        <v>20</v>
      </c>
      <c r="P23" s="251">
        <f t="shared" si="0"/>
        <v>51.31815797624823</v>
      </c>
      <c r="Q23" s="251">
        <f t="shared" si="1"/>
        <v>0.80104715410351934</v>
      </c>
      <c r="R23" s="251">
        <f t="shared" si="2"/>
        <v>2.5783022216950724E-2</v>
      </c>
      <c r="S23" s="251">
        <f t="shared" si="3"/>
        <v>52.233589867312304</v>
      </c>
      <c r="T23" s="271"/>
    </row>
    <row r="24" spans="1:20" x14ac:dyDescent="0.25">
      <c r="A24" s="38"/>
      <c r="B24" s="247"/>
      <c r="C24" s="247"/>
      <c r="D24" s="247"/>
      <c r="E24" s="247"/>
      <c r="F24" s="247"/>
      <c r="G24" s="8"/>
      <c r="H24" s="8"/>
      <c r="I24" s="263"/>
      <c r="J24" s="263"/>
      <c r="K24" s="263"/>
      <c r="L24" s="263"/>
      <c r="M24" s="263"/>
      <c r="N24" s="263"/>
      <c r="O24" s="250">
        <f t="shared" si="4"/>
        <v>21</v>
      </c>
      <c r="P24" s="251">
        <f t="shared" si="0"/>
        <v>53.149021758376378</v>
      </c>
      <c r="Q24" s="251">
        <f t="shared" si="1"/>
        <v>0.82683017632047007</v>
      </c>
      <c r="R24" s="251">
        <f t="shared" si="2"/>
        <v>2.3051310231766098E-2</v>
      </c>
      <c r="S24" s="251">
        <f t="shared" si="3"/>
        <v>54.064453649440445</v>
      </c>
      <c r="T24" s="271"/>
    </row>
    <row r="25" spans="1:20" x14ac:dyDescent="0.25">
      <c r="A25" s="38" t="s">
        <v>345</v>
      </c>
      <c r="B25" s="247"/>
      <c r="C25" s="247"/>
      <c r="D25" s="247"/>
      <c r="E25" s="247"/>
      <c r="F25" s="247"/>
      <c r="G25" s="8"/>
      <c r="H25" s="8"/>
      <c r="I25" s="263"/>
      <c r="J25" s="263"/>
      <c r="K25" s="263"/>
      <c r="L25" s="263"/>
      <c r="M25" s="263"/>
      <c r="N25" s="263"/>
      <c r="O25" s="250">
        <f t="shared" si="4"/>
        <v>22</v>
      </c>
      <c r="P25" s="251">
        <f t="shared" si="0"/>
        <v>54.979885540504512</v>
      </c>
      <c r="Q25" s="251">
        <f t="shared" si="1"/>
        <v>0.84988148655223617</v>
      </c>
      <c r="R25" s="251">
        <f t="shared" si="2"/>
        <v>2.0485190675079923E-2</v>
      </c>
      <c r="S25" s="251">
        <f t="shared" si="3"/>
        <v>55.895317431568586</v>
      </c>
      <c r="T25" s="271"/>
    </row>
    <row r="26" spans="1:20" x14ac:dyDescent="0.25">
      <c r="A26" s="261" t="s">
        <v>323</v>
      </c>
      <c r="B26" s="311">
        <f>LikelihoodInputs!B2</f>
        <v>0.24556115498242101</v>
      </c>
      <c r="C26" s="247" t="s">
        <v>356</v>
      </c>
      <c r="D26" s="39">
        <v>0.15</v>
      </c>
      <c r="E26" s="39">
        <v>1</v>
      </c>
      <c r="F26" s="39" t="b">
        <v>1</v>
      </c>
      <c r="G26" s="8"/>
      <c r="H26" s="8" t="s">
        <v>325</v>
      </c>
      <c r="I26" s="263"/>
      <c r="J26" s="263"/>
      <c r="K26" s="263"/>
      <c r="L26" s="263"/>
      <c r="M26" s="263"/>
      <c r="N26" s="263"/>
      <c r="O26" s="250">
        <f t="shared" si="4"/>
        <v>23</v>
      </c>
      <c r="P26" s="251">
        <f t="shared" si="0"/>
        <v>56.81074932263266</v>
      </c>
      <c r="Q26" s="251">
        <f t="shared" si="1"/>
        <v>0.87036667722731609</v>
      </c>
      <c r="R26" s="251">
        <f t="shared" si="2"/>
        <v>1.8102380836887755E-2</v>
      </c>
      <c r="S26" s="251">
        <f t="shared" si="3"/>
        <v>57.726181213696734</v>
      </c>
      <c r="T26" s="271"/>
    </row>
    <row r="27" spans="1:20" x14ac:dyDescent="0.25">
      <c r="A27" s="261" t="s">
        <v>324</v>
      </c>
      <c r="B27" s="311">
        <f>LikelihoodInputs!B3</f>
        <v>-0.377781682348445</v>
      </c>
      <c r="C27" s="247" t="s">
        <v>356</v>
      </c>
      <c r="D27" s="39">
        <v>0</v>
      </c>
      <c r="E27" s="39">
        <v>1</v>
      </c>
      <c r="F27" s="39" t="b">
        <v>1</v>
      </c>
      <c r="G27" s="8"/>
      <c r="H27" s="8" t="s">
        <v>328</v>
      </c>
      <c r="I27" s="263"/>
      <c r="J27" s="263"/>
      <c r="K27" s="263"/>
      <c r="L27" s="263"/>
      <c r="M27" s="263"/>
      <c r="N27" s="263"/>
      <c r="O27" s="250">
        <f t="shared" si="4"/>
        <v>24</v>
      </c>
      <c r="P27" s="251">
        <f t="shared" si="0"/>
        <v>58.641613104760808</v>
      </c>
      <c r="Q27" s="251">
        <f t="shared" si="1"/>
        <v>0.88846905806420384</v>
      </c>
      <c r="R27" s="251">
        <f t="shared" si="2"/>
        <v>1.5912395708058913E-2</v>
      </c>
      <c r="S27" s="251">
        <f t="shared" si="3"/>
        <v>59.557044995824874</v>
      </c>
      <c r="T27" s="271"/>
    </row>
    <row r="28" spans="1:20" x14ac:dyDescent="0.25">
      <c r="A28" s="261" t="s">
        <v>329</v>
      </c>
      <c r="B28" s="311">
        <f>LikelihoodInputs!B4</f>
        <v>1.01412743462175E-2</v>
      </c>
      <c r="C28" s="247" t="s">
        <v>354</v>
      </c>
      <c r="D28" s="39">
        <v>1</v>
      </c>
      <c r="E28" s="39">
        <f>1/0.015</f>
        <v>66.666666666666671</v>
      </c>
      <c r="F28" s="39" t="b">
        <v>1</v>
      </c>
      <c r="G28" s="8"/>
      <c r="H28" s="8" t="s">
        <v>331</v>
      </c>
      <c r="I28" s="263"/>
      <c r="J28" s="263"/>
      <c r="K28" s="263"/>
      <c r="L28" s="263"/>
      <c r="M28" s="263"/>
      <c r="N28" s="263"/>
      <c r="O28" s="250">
        <f t="shared" si="4"/>
        <v>25</v>
      </c>
      <c r="P28" s="251">
        <f t="shared" si="0"/>
        <v>60.472476886888941</v>
      </c>
      <c r="Q28" s="251">
        <f t="shared" si="1"/>
        <v>0.90438145377226276</v>
      </c>
      <c r="R28" s="251">
        <f t="shared" si="2"/>
        <v>1.3918057979932508E-2</v>
      </c>
      <c r="S28" s="251">
        <f t="shared" si="3"/>
        <v>61.387908777953015</v>
      </c>
      <c r="T28" s="271"/>
    </row>
    <row r="29" spans="1:20" x14ac:dyDescent="0.25">
      <c r="A29" s="261" t="s">
        <v>330</v>
      </c>
      <c r="B29" s="311">
        <f>LikelihoodInputs!B5</f>
        <v>4.5868999660081302E-4</v>
      </c>
      <c r="C29" s="247" t="s">
        <v>354</v>
      </c>
      <c r="D29" s="39">
        <v>1</v>
      </c>
      <c r="E29" s="39">
        <f>1/0.015</f>
        <v>66.666666666666671</v>
      </c>
      <c r="F29" s="39" t="b">
        <v>1</v>
      </c>
      <c r="G29" s="8"/>
      <c r="H29" s="8" t="s">
        <v>332</v>
      </c>
      <c r="I29" s="263"/>
      <c r="J29" s="263"/>
      <c r="K29" s="263"/>
      <c r="L29" s="263"/>
      <c r="M29" s="263"/>
      <c r="N29" s="263"/>
      <c r="O29" s="250">
        <f t="shared" si="4"/>
        <v>26</v>
      </c>
      <c r="P29" s="251">
        <f t="shared" si="0"/>
        <v>62.303340669017089</v>
      </c>
      <c r="Q29" s="251">
        <f t="shared" si="1"/>
        <v>0.91829951175219526</v>
      </c>
      <c r="R29" s="251">
        <f t="shared" si="2"/>
        <v>1.2116904098418813E-2</v>
      </c>
      <c r="S29" s="251">
        <f t="shared" si="3"/>
        <v>63.218772560081163</v>
      </c>
      <c r="T29" s="271"/>
    </row>
    <row r="30" spans="1:20" x14ac:dyDescent="0.25">
      <c r="A30" s="38"/>
      <c r="B30" s="247"/>
      <c r="C30" s="247"/>
      <c r="D30" s="247"/>
      <c r="E30" s="247"/>
      <c r="F30" s="247"/>
      <c r="G30" s="8"/>
      <c r="H30" s="8"/>
      <c r="I30" s="263"/>
      <c r="J30" s="263"/>
      <c r="K30" s="263"/>
      <c r="L30" s="263"/>
      <c r="M30" s="263"/>
      <c r="N30" s="263"/>
      <c r="O30" s="250">
        <f t="shared" si="4"/>
        <v>27</v>
      </c>
      <c r="P30" s="251">
        <f t="shared" si="0"/>
        <v>64.134204451145237</v>
      </c>
      <c r="Q30" s="251">
        <f t="shared" si="1"/>
        <v>0.93041641585061408</v>
      </c>
      <c r="R30" s="251">
        <f t="shared" si="2"/>
        <v>1.0502448592749847E-2</v>
      </c>
      <c r="S30" s="251">
        <f t="shared" si="3"/>
        <v>65.049636342209311</v>
      </c>
      <c r="T30" s="271"/>
    </row>
    <row r="31" spans="1:20" x14ac:dyDescent="0.25">
      <c r="A31" s="272"/>
      <c r="B31" s="264"/>
      <c r="C31" s="264"/>
      <c r="D31" s="264"/>
      <c r="E31" s="264"/>
      <c r="F31" s="264"/>
      <c r="G31" s="263"/>
      <c r="H31" s="263"/>
      <c r="I31" s="263"/>
      <c r="J31" s="263"/>
      <c r="K31" s="263"/>
      <c r="L31" s="263"/>
      <c r="M31" s="263"/>
      <c r="N31" s="263"/>
      <c r="O31" s="250">
        <f t="shared" si="4"/>
        <v>28</v>
      </c>
      <c r="P31" s="251">
        <f t="shared" si="0"/>
        <v>65.965068233273371</v>
      </c>
      <c r="Q31" s="251">
        <f t="shared" si="1"/>
        <v>0.94091886444336392</v>
      </c>
      <c r="R31" s="251">
        <f t="shared" si="2"/>
        <v>9.0652874625837265E-3</v>
      </c>
      <c r="S31" s="251">
        <f t="shared" si="3"/>
        <v>66.880500124337445</v>
      </c>
      <c r="T31" s="271"/>
    </row>
    <row r="32" spans="1:20" x14ac:dyDescent="0.25">
      <c r="A32" s="273" t="s">
        <v>384</v>
      </c>
      <c r="B32" s="403" t="s">
        <v>347</v>
      </c>
      <c r="C32" s="324"/>
      <c r="D32" s="264"/>
      <c r="E32" s="264"/>
      <c r="F32" s="264"/>
      <c r="G32" s="263"/>
      <c r="H32" s="263"/>
      <c r="I32" s="263"/>
      <c r="J32" s="263"/>
      <c r="K32" s="263"/>
      <c r="L32" s="263"/>
      <c r="M32" s="263"/>
      <c r="N32" s="263"/>
      <c r="O32" s="250">
        <f t="shared" si="4"/>
        <v>29</v>
      </c>
      <c r="P32" s="251">
        <f t="shared" si="0"/>
        <v>67.795932015401519</v>
      </c>
      <c r="Q32" s="251">
        <f t="shared" si="1"/>
        <v>0.94998415190594765</v>
      </c>
      <c r="R32" s="251">
        <f t="shared" si="2"/>
        <v>7.7940352958945081E-3</v>
      </c>
      <c r="S32" s="251">
        <f t="shared" si="3"/>
        <v>68.711363906465593</v>
      </c>
      <c r="T32" s="271"/>
    </row>
    <row r="33" spans="1:20" x14ac:dyDescent="0.25">
      <c r="A33" s="272"/>
      <c r="B33" s="264"/>
      <c r="C33" s="264"/>
      <c r="D33" s="264"/>
      <c r="E33" s="264"/>
      <c r="F33" s="264"/>
      <c r="G33" s="263"/>
      <c r="H33" s="263"/>
      <c r="I33" s="263"/>
      <c r="J33" s="263"/>
      <c r="K33" s="263"/>
      <c r="L33" s="263"/>
      <c r="M33" s="263"/>
      <c r="N33" s="263"/>
      <c r="O33" s="250">
        <f t="shared" si="4"/>
        <v>30</v>
      </c>
      <c r="P33" s="251">
        <f t="shared" si="0"/>
        <v>69.626795797529667</v>
      </c>
      <c r="Q33" s="251">
        <f t="shared" si="1"/>
        <v>0.95777818720184216</v>
      </c>
      <c r="R33" s="251">
        <f t="shared" si="2"/>
        <v>6.6761006619576735E-3</v>
      </c>
      <c r="S33" s="251">
        <f t="shared" si="3"/>
        <v>70.542227688593726</v>
      </c>
      <c r="T33" s="271"/>
    </row>
    <row r="34" spans="1:20" x14ac:dyDescent="0.25">
      <c r="A34" s="272"/>
      <c r="B34" s="246" t="s">
        <v>385</v>
      </c>
      <c r="C34" s="246" t="s">
        <v>5</v>
      </c>
      <c r="D34" s="264"/>
      <c r="E34" s="264"/>
      <c r="F34" s="264"/>
      <c r="G34" s="263"/>
      <c r="H34" s="263"/>
      <c r="I34" s="263"/>
      <c r="J34" s="263"/>
      <c r="K34" s="263"/>
      <c r="L34" s="263"/>
      <c r="M34" s="263"/>
      <c r="N34" s="263"/>
      <c r="O34" s="250">
        <f t="shared" si="4"/>
        <v>31</v>
      </c>
      <c r="P34" s="251">
        <f t="shared" si="0"/>
        <v>71.4576595796578</v>
      </c>
      <c r="Q34" s="251">
        <f t="shared" si="1"/>
        <v>0.96445428786379983</v>
      </c>
      <c r="R34" s="251">
        <f t="shared" si="2"/>
        <v>5.6983108859978149E-3</v>
      </c>
      <c r="S34" s="251">
        <f t="shared" ref="S34" si="5">0.5*SUM(P34:P35)</f>
        <v>72.373091470721874</v>
      </c>
      <c r="T34" s="271"/>
    </row>
    <row r="35" spans="1:20" x14ac:dyDescent="0.25">
      <c r="A35" s="272"/>
      <c r="B35" s="251" t="s">
        <v>353</v>
      </c>
      <c r="C35" s="251" t="str">
        <f>_xlfn.XLOOKUP($B$32,H3:H29,C3:C29)</f>
        <v>Gamma</v>
      </c>
      <c r="D35" s="264"/>
      <c r="E35" s="264"/>
      <c r="F35" s="264"/>
      <c r="G35" s="263"/>
      <c r="H35" s="263"/>
      <c r="I35" s="263"/>
      <c r="J35" s="263"/>
      <c r="K35" s="263"/>
      <c r="L35" s="263"/>
      <c r="M35" s="263"/>
      <c r="N35" s="263"/>
      <c r="O35" s="250">
        <f t="shared" ref="O35:O36" si="6">O34+1</f>
        <v>32</v>
      </c>
      <c r="P35" s="251">
        <f t="shared" si="0"/>
        <v>73.288523361785948</v>
      </c>
      <c r="Q35" s="251">
        <f t="shared" si="1"/>
        <v>0.97015259874979765</v>
      </c>
      <c r="R35" s="251">
        <f t="shared" si="2"/>
        <v>4.8474012502023323E-3</v>
      </c>
      <c r="S35" s="251">
        <f t="shared" ref="S35" si="7">0.5*SUM(P35:P36)</f>
        <v>74.203955252850022</v>
      </c>
      <c r="T35" s="271"/>
    </row>
    <row r="36" spans="1:20" x14ac:dyDescent="0.25">
      <c r="A36" s="272"/>
      <c r="B36" s="251" t="s">
        <v>374</v>
      </c>
      <c r="C36" s="251">
        <f>_xlfn.XLOOKUP($B$32,H3:H29,D3:D29)</f>
        <v>6.25</v>
      </c>
      <c r="D36" s="264"/>
      <c r="E36" s="264"/>
      <c r="F36" s="264"/>
      <c r="G36" s="263"/>
      <c r="H36" s="263"/>
      <c r="I36" s="263"/>
      <c r="J36" s="263"/>
      <c r="K36" s="263"/>
      <c r="L36" s="263"/>
      <c r="M36" s="263"/>
      <c r="N36" s="263"/>
      <c r="O36" s="250">
        <f t="shared" si="6"/>
        <v>33</v>
      </c>
      <c r="P36" s="251">
        <f t="shared" si="0"/>
        <v>75.119387143914096</v>
      </c>
      <c r="Q36" s="251">
        <f t="shared" si="1"/>
        <v>0.97499999999999998</v>
      </c>
      <c r="R36" s="251"/>
      <c r="S36" s="252"/>
      <c r="T36" s="271"/>
    </row>
    <row r="37" spans="1:20" x14ac:dyDescent="0.25">
      <c r="A37" s="272"/>
      <c r="B37" s="251" t="s">
        <v>375</v>
      </c>
      <c r="C37" s="251">
        <f>_xlfn.XLOOKUP($B$32,H3:H29,E3:E29)</f>
        <v>0.16</v>
      </c>
      <c r="D37" s="264"/>
      <c r="E37" s="264"/>
      <c r="F37" s="264"/>
      <c r="G37" s="263"/>
      <c r="H37" s="263"/>
      <c r="I37" s="263"/>
      <c r="J37" s="263"/>
      <c r="K37" s="263"/>
      <c r="L37" s="263"/>
      <c r="M37" s="263"/>
      <c r="N37" s="263"/>
      <c r="O37" s="263"/>
      <c r="P37" s="263"/>
      <c r="Q37" s="263"/>
      <c r="R37" s="263"/>
      <c r="S37" s="263"/>
      <c r="T37" s="271"/>
    </row>
    <row r="38" spans="1:20" x14ac:dyDescent="0.25">
      <c r="A38" s="272"/>
      <c r="B38" s="251" t="s">
        <v>378</v>
      </c>
      <c r="C38" s="251">
        <f>_xlfn.XLOOKUP($B$32,H3:H29,B3:B29)</f>
        <v>196.60126260714469</v>
      </c>
      <c r="D38" s="264"/>
      <c r="E38" s="264"/>
      <c r="F38" s="264"/>
      <c r="G38" s="263"/>
      <c r="H38" s="263"/>
      <c r="I38" s="263"/>
      <c r="J38" s="263"/>
      <c r="K38" s="263"/>
      <c r="L38" s="263"/>
      <c r="M38" s="263"/>
      <c r="N38" s="263"/>
      <c r="O38" s="263"/>
      <c r="P38" s="263"/>
      <c r="Q38" s="263"/>
      <c r="R38" s="263"/>
      <c r="S38" s="263"/>
      <c r="T38" s="271"/>
    </row>
    <row r="39" spans="1:20" x14ac:dyDescent="0.25">
      <c r="A39" s="272"/>
      <c r="B39" s="251" t="s">
        <v>234</v>
      </c>
      <c r="C39" s="251">
        <f>IF(C35="Beta",C36/(C36+C37),IF(C35="Lognormal",EXP(C36+0.5*C37*C37),IF(C35="Gamma",C36/C37,IF(C35="Normal",C36,"Panic"))))</f>
        <v>39.0625</v>
      </c>
      <c r="D39" s="264"/>
      <c r="E39" s="264"/>
      <c r="F39" s="264"/>
      <c r="G39" s="263"/>
      <c r="H39" s="263"/>
      <c r="I39" s="263"/>
      <c r="J39" s="263"/>
      <c r="K39" s="263"/>
      <c r="L39" s="263"/>
      <c r="M39" s="263"/>
      <c r="N39" s="263"/>
      <c r="O39" s="263"/>
      <c r="P39" s="263"/>
      <c r="Q39" s="263"/>
      <c r="R39" s="263"/>
      <c r="S39" s="263"/>
      <c r="T39" s="271"/>
    </row>
    <row r="40" spans="1:20" x14ac:dyDescent="0.25">
      <c r="A40" s="272"/>
      <c r="B40" s="251" t="s">
        <v>386</v>
      </c>
      <c r="C40" s="251">
        <f>IF(C35="Beta",(C36-1)/(C36+C37-2),IF(C35="Lognormal",EXP(C36-C37*C37),IF(C35="Gamma",(C36-1)/C37,IF(C35="Normal",C36,"Panic"))))</f>
        <v>32.8125</v>
      </c>
      <c r="D40" s="264"/>
      <c r="E40" s="264"/>
      <c r="F40" s="264"/>
      <c r="G40" s="263"/>
      <c r="H40" s="263"/>
      <c r="I40" s="263"/>
      <c r="J40" s="263"/>
      <c r="K40" s="263"/>
      <c r="L40" s="263"/>
      <c r="M40" s="263"/>
      <c r="N40" s="263"/>
      <c r="O40" s="263"/>
      <c r="P40" s="263"/>
      <c r="Q40" s="263"/>
      <c r="R40" s="263"/>
      <c r="S40" s="263"/>
      <c r="T40" s="271"/>
    </row>
    <row r="41" spans="1:20" x14ac:dyDescent="0.25">
      <c r="A41" s="272"/>
      <c r="B41" s="251" t="s">
        <v>287</v>
      </c>
      <c r="C41" s="251">
        <f>IF(C35="Beta",_xlfn.BETA.INV(0.5,C36,C37),IF(C35="Lognormal",_xlfn.LOGNORM.INV(0.5,C36,C37),IF(C35="Gamma",_xlfn.GAMMA.INV(0.5,C36,1/C37),IF(C35="Normal",_xlfn.NORM.INV(0.5,C36,C37),"Panic"))))</f>
        <v>37.000084997622785</v>
      </c>
      <c r="D41" s="264"/>
      <c r="E41" s="264"/>
      <c r="F41" s="264"/>
      <c r="G41" s="263"/>
      <c r="H41" s="263"/>
      <c r="I41" s="263"/>
      <c r="J41" s="263"/>
      <c r="K41" s="263"/>
      <c r="L41" s="263"/>
      <c r="M41" s="263"/>
      <c r="N41" s="263"/>
      <c r="O41" s="263"/>
      <c r="P41" s="263"/>
      <c r="Q41" s="263"/>
      <c r="R41" s="263"/>
      <c r="S41" s="263"/>
      <c r="T41" s="271"/>
    </row>
    <row r="42" spans="1:20" x14ac:dyDescent="0.25">
      <c r="A42" s="272"/>
      <c r="B42" s="251" t="s">
        <v>377</v>
      </c>
      <c r="C42" s="251">
        <f>IF(C35="Beta",_xlfn.BETA.INV(0.025,C36,C37),IF(C35="Lognormal",_xlfn.LOGNORM.INV(0.025,C36,C37),IF(C35="Gamma",_xlfn.GAMMA.INV(0.025,C36,1/C37),IF(C35="Normal",_xlfn.NORM.INV(0.025,C36,C37),"Panic"))))</f>
        <v>14.700882333685367</v>
      </c>
      <c r="D42" s="264"/>
      <c r="E42" s="264"/>
      <c r="F42" s="264"/>
      <c r="G42" s="263"/>
      <c r="H42" s="263"/>
      <c r="I42" s="263"/>
      <c r="J42" s="263"/>
      <c r="K42" s="263"/>
      <c r="L42" s="263"/>
      <c r="M42" s="263"/>
      <c r="N42" s="263"/>
      <c r="O42" s="263"/>
      <c r="P42" s="263"/>
      <c r="Q42" s="263"/>
      <c r="R42" s="263"/>
      <c r="S42" s="263"/>
      <c r="T42" s="271"/>
    </row>
    <row r="43" spans="1:20" x14ac:dyDescent="0.25">
      <c r="A43" s="272"/>
      <c r="B43" s="251" t="s">
        <v>376</v>
      </c>
      <c r="C43" s="251">
        <f>IF(C35="Beta",_xlfn.BETA.INV(0.975,C36,C37),IF(C35="Lognormal",_xlfn.LOGNORM.INV(0.975,C36,C37),IF(C35="Gamma",_xlfn.GAMMA.INV(0.975,C36,1/C37),IF(C35="Normal",_xlfn.NORM.INV(0.975,C36,C37),"Panic"))))</f>
        <v>75.119387143914096</v>
      </c>
      <c r="D43" s="264"/>
      <c r="E43" s="264"/>
      <c r="F43" s="264"/>
      <c r="G43" s="263"/>
      <c r="H43" s="263"/>
      <c r="I43" s="263"/>
      <c r="J43" s="263"/>
      <c r="K43" s="263"/>
      <c r="L43" s="263"/>
      <c r="M43" s="263"/>
      <c r="N43" s="263"/>
      <c r="O43" s="263"/>
      <c r="P43" s="263"/>
      <c r="Q43" s="263"/>
      <c r="R43" s="263"/>
      <c r="S43" s="263"/>
      <c r="T43" s="271"/>
    </row>
    <row r="44" spans="1:20" x14ac:dyDescent="0.25">
      <c r="A44" s="272"/>
      <c r="B44" s="264"/>
      <c r="C44" s="264"/>
      <c r="D44" s="264"/>
      <c r="E44" s="264"/>
      <c r="F44" s="264"/>
      <c r="G44" s="263"/>
      <c r="H44" s="263"/>
      <c r="I44" s="263"/>
      <c r="J44" s="263"/>
      <c r="K44" s="263"/>
      <c r="L44" s="263"/>
      <c r="M44" s="263"/>
      <c r="N44" s="263"/>
      <c r="O44" s="263"/>
      <c r="P44" s="263"/>
      <c r="Q44" s="263"/>
      <c r="R44" s="263"/>
      <c r="S44" s="263"/>
      <c r="T44" s="271"/>
    </row>
    <row r="45" spans="1:20" x14ac:dyDescent="0.25">
      <c r="A45" s="272"/>
      <c r="B45" s="264"/>
      <c r="C45" s="264"/>
      <c r="D45" s="264"/>
      <c r="E45" s="264"/>
      <c r="F45" s="264"/>
      <c r="G45" s="263"/>
      <c r="H45" s="263"/>
      <c r="I45" s="263"/>
      <c r="J45" s="263"/>
      <c r="K45" s="263"/>
      <c r="L45" s="263"/>
      <c r="M45" s="263"/>
      <c r="N45" s="263"/>
      <c r="O45" s="263"/>
      <c r="P45" s="263"/>
      <c r="Q45" s="263"/>
      <c r="R45" s="263"/>
      <c r="S45" s="263"/>
      <c r="T45" s="271"/>
    </row>
    <row r="46" spans="1:20" x14ac:dyDescent="0.25">
      <c r="A46" s="272"/>
      <c r="B46" s="264"/>
      <c r="C46" s="264"/>
      <c r="D46" s="264"/>
      <c r="E46" s="264"/>
      <c r="F46" s="264"/>
      <c r="G46" s="263"/>
      <c r="H46" s="263"/>
      <c r="I46" s="263"/>
      <c r="J46" s="263"/>
      <c r="K46" s="263"/>
      <c r="L46" s="263"/>
      <c r="M46" s="263"/>
      <c r="N46" s="263"/>
      <c r="O46" s="263"/>
      <c r="P46" s="263"/>
      <c r="Q46" s="263"/>
      <c r="R46" s="263"/>
      <c r="S46" s="263"/>
      <c r="T46" s="271"/>
    </row>
    <row r="47" spans="1:20" x14ac:dyDescent="0.25">
      <c r="A47" s="272"/>
      <c r="B47" s="264"/>
      <c r="C47" s="264"/>
      <c r="D47" s="264"/>
      <c r="E47" s="264"/>
      <c r="F47" s="264"/>
      <c r="G47" s="263"/>
      <c r="H47" s="263"/>
      <c r="I47" s="263"/>
      <c r="J47" s="263"/>
      <c r="K47" s="263"/>
      <c r="L47" s="263"/>
      <c r="M47" s="263"/>
      <c r="N47" s="263"/>
      <c r="O47" s="263"/>
      <c r="P47" s="263"/>
      <c r="Q47" s="263"/>
      <c r="R47" s="263"/>
      <c r="S47" s="263"/>
      <c r="T47" s="271"/>
    </row>
    <row r="48" spans="1:20" x14ac:dyDescent="0.25">
      <c r="A48" s="272"/>
      <c r="B48" s="264"/>
      <c r="C48" s="264"/>
      <c r="D48" s="264"/>
      <c r="E48" s="264"/>
      <c r="F48" s="264"/>
      <c r="G48" s="263"/>
      <c r="H48" s="263"/>
      <c r="I48" s="263"/>
      <c r="J48" s="263"/>
      <c r="K48" s="263"/>
      <c r="L48" s="263"/>
      <c r="M48" s="263"/>
      <c r="N48" s="263"/>
      <c r="O48" s="263"/>
      <c r="P48" s="263"/>
      <c r="Q48" s="263"/>
      <c r="R48" s="263"/>
      <c r="S48" s="263"/>
      <c r="T48" s="271"/>
    </row>
    <row r="49" spans="1:20" x14ac:dyDescent="0.25">
      <c r="A49" s="272"/>
      <c r="B49" s="264"/>
      <c r="C49" s="264"/>
      <c r="D49" s="264"/>
      <c r="E49" s="264"/>
      <c r="F49" s="264"/>
      <c r="G49" s="263"/>
      <c r="H49" s="263"/>
      <c r="I49" s="263"/>
      <c r="J49" s="263"/>
      <c r="K49" s="263"/>
      <c r="L49" s="263"/>
      <c r="M49" s="263"/>
      <c r="N49" s="263"/>
      <c r="O49" s="263"/>
      <c r="P49" s="263"/>
      <c r="Q49" s="263"/>
      <c r="R49" s="263"/>
      <c r="S49" s="263"/>
      <c r="T49" s="271"/>
    </row>
    <row r="50" spans="1:20" x14ac:dyDescent="0.25">
      <c r="A50" s="272"/>
      <c r="B50" s="264"/>
      <c r="C50" s="264"/>
      <c r="D50" s="264"/>
      <c r="E50" s="264"/>
      <c r="F50" s="264"/>
      <c r="G50" s="263"/>
      <c r="H50" s="263"/>
      <c r="I50" s="263"/>
      <c r="J50" s="263"/>
      <c r="K50" s="263"/>
      <c r="L50" s="263"/>
      <c r="M50" s="263"/>
      <c r="N50" s="263"/>
      <c r="O50" s="263"/>
      <c r="P50" s="263"/>
      <c r="Q50" s="263"/>
      <c r="R50" s="263"/>
      <c r="S50" s="263"/>
      <c r="T50" s="271"/>
    </row>
    <row r="51" spans="1:20" x14ac:dyDescent="0.25">
      <c r="A51" s="272"/>
      <c r="B51" s="264"/>
      <c r="C51" s="264"/>
      <c r="D51" s="264"/>
      <c r="E51" s="265" t="str">
        <f>_xlfn.XLOOKUP($B$32,H3:H29,A3:A29)</f>
        <v>Lifetime exposure to non-cohabiting partners, women</v>
      </c>
      <c r="F51" s="264"/>
      <c r="G51" s="263"/>
      <c r="H51" s="263"/>
      <c r="I51" s="263"/>
      <c r="J51" s="263"/>
      <c r="K51" s="263"/>
      <c r="L51" s="263"/>
      <c r="M51" s="263"/>
      <c r="N51" s="263"/>
      <c r="O51" s="263"/>
      <c r="P51" s="263"/>
      <c r="Q51" s="263"/>
      <c r="R51" s="263"/>
      <c r="S51" s="263"/>
      <c r="T51" s="271"/>
    </row>
    <row r="52" spans="1:20" x14ac:dyDescent="0.25">
      <c r="A52" s="274"/>
      <c r="B52" s="275"/>
      <c r="C52" s="275"/>
      <c r="D52" s="275"/>
      <c r="E52" s="275"/>
      <c r="F52" s="275"/>
      <c r="G52" s="276"/>
      <c r="H52" s="276"/>
      <c r="I52" s="276"/>
      <c r="J52" s="276"/>
      <c r="K52" s="276"/>
      <c r="L52" s="276"/>
      <c r="M52" s="276"/>
      <c r="N52" s="276"/>
      <c r="O52" s="276"/>
      <c r="P52" s="276"/>
      <c r="Q52" s="276"/>
      <c r="R52" s="276"/>
      <c r="S52" s="276"/>
      <c r="T52" s="277"/>
    </row>
  </sheetData>
  <mergeCells count="5">
    <mergeCell ref="G10:G11"/>
    <mergeCell ref="O1:S1"/>
    <mergeCell ref="G12:G13"/>
    <mergeCell ref="B32:C32"/>
    <mergeCell ref="G16:G19"/>
  </mergeCells>
  <conditionalFormatting sqref="F2:F30">
    <cfRule type="cellIs" dxfId="0" priority="3" operator="equal">
      <formula>TRUE</formula>
    </cfRule>
  </conditionalFormatting>
  <dataValidations count="1">
    <dataValidation type="list" allowBlank="1" showInputMessage="1" showErrorMessage="1" sqref="B32" xr:uid="{083C4D6C-AE81-4D46-84F0-7BA0ED9C6656}">
      <formula1>$H$3:$H$29</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3992DF1B-1B40-4FD9-B021-B93D621C0A80}">
          <x14:formula1>
            <xm:f>SheetData!$B$4:$E$4</xm:f>
          </x14:formula1>
          <xm:sqref>C26:C29 C3:C7 C10:C17</xm:sqref>
        </x14:dataValidation>
        <x14:dataValidation type="list" allowBlank="1" showInputMessage="1" showErrorMessage="1" xr:uid="{6CB8173A-A059-4CC0-AD4C-FA5C6ACF6FD6}">
          <x14:formula1>
            <xm:f>SheetData!$B$3:$C$3</xm:f>
          </x14:formula1>
          <xm:sqref>F3:F7 F10:F23 F26:F29</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5"/>
  <sheetViews>
    <sheetView topLeftCell="A4" workbookViewId="0">
      <selection activeCell="A7" sqref="A7"/>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353</v>
      </c>
      <c r="B4" s="8" t="s">
        <v>355</v>
      </c>
      <c r="C4" s="8" t="s">
        <v>354</v>
      </c>
      <c r="D4" s="8" t="s">
        <v>356</v>
      </c>
      <c r="E4" s="8" t="s">
        <v>366</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row r="5" spans="1:82" x14ac:dyDescent="0.25">
      <c r="A5" s="8" t="s">
        <v>600</v>
      </c>
      <c r="B5" s="8" t="s">
        <v>239</v>
      </c>
      <c r="C5" s="8" t="s">
        <v>238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P58" sqref="P58"/>
    </sheetView>
  </sheetViews>
  <sheetFormatPr defaultRowHeight="15" x14ac:dyDescent="0.25"/>
  <cols>
    <col min="1" max="1" width="10.7109375" customWidth="1"/>
    <col min="11" max="11" width="10.7109375" customWidth="1"/>
    <col min="21" max="21" width="10.7109375" customWidth="1"/>
  </cols>
  <sheetData>
    <row r="1" spans="1:29" x14ac:dyDescent="0.25">
      <c r="A1" s="43" t="s">
        <v>247</v>
      </c>
      <c r="K1" s="43" t="s">
        <v>274</v>
      </c>
      <c r="U1" s="43" t="s">
        <v>275</v>
      </c>
    </row>
    <row r="2" spans="1:29" x14ac:dyDescent="0.25">
      <c r="A2" s="43" t="s">
        <v>248</v>
      </c>
      <c r="K2" t="s">
        <v>248</v>
      </c>
      <c r="U2" t="s">
        <v>248</v>
      </c>
    </row>
    <row r="3" spans="1:29" x14ac:dyDescent="0.25">
      <c r="B3" t="s">
        <v>31</v>
      </c>
      <c r="F3" t="s">
        <v>32</v>
      </c>
      <c r="L3" t="s">
        <v>31</v>
      </c>
      <c r="P3" t="s">
        <v>32</v>
      </c>
      <c r="V3" t="s">
        <v>31</v>
      </c>
      <c r="Z3" t="s">
        <v>32</v>
      </c>
    </row>
    <row r="4" spans="1:29" x14ac:dyDescent="0.25">
      <c r="B4" t="s">
        <v>86</v>
      </c>
      <c r="C4" t="s">
        <v>87</v>
      </c>
      <c r="D4" t="s">
        <v>88</v>
      </c>
      <c r="E4" t="s">
        <v>249</v>
      </c>
      <c r="F4" t="s">
        <v>86</v>
      </c>
      <c r="G4" t="s">
        <v>87</v>
      </c>
      <c r="H4" t="s">
        <v>88</v>
      </c>
      <c r="I4" t="s">
        <v>249</v>
      </c>
      <c r="L4" t="s">
        <v>86</v>
      </c>
      <c r="M4" t="s">
        <v>87</v>
      </c>
      <c r="N4" t="s">
        <v>88</v>
      </c>
      <c r="O4" t="s">
        <v>249</v>
      </c>
      <c r="P4" t="s">
        <v>86</v>
      </c>
      <c r="Q4" t="s">
        <v>87</v>
      </c>
      <c r="R4" t="s">
        <v>88</v>
      </c>
      <c r="S4" t="s">
        <v>249</v>
      </c>
      <c r="V4" t="s">
        <v>86</v>
      </c>
      <c r="W4" t="s">
        <v>87</v>
      </c>
      <c r="X4" t="s">
        <v>88</v>
      </c>
      <c r="Y4" t="s">
        <v>249</v>
      </c>
      <c r="Z4" t="s">
        <v>86</v>
      </c>
      <c r="AA4" t="s">
        <v>87</v>
      </c>
      <c r="AB4" t="s">
        <v>88</v>
      </c>
      <c r="AC4" t="s">
        <v>249</v>
      </c>
    </row>
    <row r="5" spans="1:29" x14ac:dyDescent="0.25">
      <c r="A5" t="s">
        <v>250</v>
      </c>
      <c r="B5" s="49">
        <v>60.54</v>
      </c>
      <c r="C5" s="49">
        <v>57.35</v>
      </c>
      <c r="D5" s="49">
        <v>53.95</v>
      </c>
      <c r="E5" s="49">
        <v>50.35</v>
      </c>
      <c r="F5" s="49">
        <v>60.54</v>
      </c>
      <c r="G5" s="49">
        <v>57.35</v>
      </c>
      <c r="H5" s="49">
        <v>53.95</v>
      </c>
      <c r="I5" s="49">
        <v>50.35</v>
      </c>
      <c r="K5" t="s">
        <v>251</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251</v>
      </c>
      <c r="V5" s="49">
        <f t="shared" ref="V5:V10" si="1">L5</f>
        <v>60.54</v>
      </c>
      <c r="W5" s="49">
        <f t="shared" ref="W5:AC10" si="2">M5</f>
        <v>57.35</v>
      </c>
      <c r="X5" s="49">
        <f t="shared" si="2"/>
        <v>53.95</v>
      </c>
      <c r="Y5" s="49">
        <f t="shared" si="2"/>
        <v>50.35</v>
      </c>
      <c r="Z5" s="49">
        <f t="shared" si="2"/>
        <v>60.54</v>
      </c>
      <c r="AA5" s="49">
        <f t="shared" si="2"/>
        <v>57.35</v>
      </c>
      <c r="AB5" s="49">
        <f t="shared" si="2"/>
        <v>53.95</v>
      </c>
      <c r="AC5" s="49">
        <f t="shared" si="2"/>
        <v>50.35</v>
      </c>
    </row>
    <row r="6" spans="1:29" x14ac:dyDescent="0.25">
      <c r="A6" t="s">
        <v>252</v>
      </c>
      <c r="B6" s="49">
        <v>20.76</v>
      </c>
      <c r="C6" s="49">
        <v>21.86</v>
      </c>
      <c r="D6" s="49">
        <v>22.9</v>
      </c>
      <c r="E6" s="49">
        <v>23.83</v>
      </c>
      <c r="F6" s="49">
        <v>20.76</v>
      </c>
      <c r="G6" s="49">
        <v>21.86</v>
      </c>
      <c r="H6" s="49">
        <v>22.9</v>
      </c>
      <c r="I6" s="49">
        <v>23.83</v>
      </c>
      <c r="K6" t="s">
        <v>100</v>
      </c>
      <c r="L6" s="49">
        <f>B6</f>
        <v>20.76</v>
      </c>
      <c r="M6" s="49">
        <f t="shared" si="0"/>
        <v>21.86</v>
      </c>
      <c r="N6" s="49">
        <f t="shared" si="0"/>
        <v>22.9</v>
      </c>
      <c r="O6" s="49">
        <f t="shared" si="0"/>
        <v>23.83</v>
      </c>
      <c r="P6" s="49">
        <f t="shared" si="0"/>
        <v>20.76</v>
      </c>
      <c r="Q6" s="49">
        <f t="shared" si="0"/>
        <v>21.86</v>
      </c>
      <c r="R6" s="49">
        <f t="shared" si="0"/>
        <v>22.9</v>
      </c>
      <c r="S6" s="49">
        <f t="shared" si="0"/>
        <v>23.83</v>
      </c>
      <c r="U6" t="s">
        <v>100</v>
      </c>
      <c r="V6" s="49">
        <f t="shared" si="1"/>
        <v>20.76</v>
      </c>
      <c r="W6" s="49">
        <f t="shared" si="2"/>
        <v>21.86</v>
      </c>
      <c r="X6" s="49">
        <f t="shared" si="2"/>
        <v>22.9</v>
      </c>
      <c r="Y6" s="49">
        <f t="shared" si="2"/>
        <v>23.83</v>
      </c>
      <c r="Z6" s="49">
        <f t="shared" si="2"/>
        <v>20.76</v>
      </c>
      <c r="AA6" s="49">
        <f t="shared" si="2"/>
        <v>21.86</v>
      </c>
      <c r="AB6" s="49">
        <f t="shared" si="2"/>
        <v>22.9</v>
      </c>
      <c r="AC6" s="49">
        <f t="shared" si="2"/>
        <v>23.83</v>
      </c>
    </row>
    <row r="7" spans="1:29" x14ac:dyDescent="0.25">
      <c r="A7" t="s">
        <v>253</v>
      </c>
      <c r="B7" s="49">
        <v>10.77</v>
      </c>
      <c r="C7" s="49">
        <v>11.84</v>
      </c>
      <c r="D7" s="49">
        <v>13.02</v>
      </c>
      <c r="E7" s="49">
        <v>14.29</v>
      </c>
      <c r="F7" s="49">
        <v>10.77</v>
      </c>
      <c r="G7" s="49">
        <v>11.84</v>
      </c>
      <c r="H7" s="49">
        <v>13.02</v>
      </c>
      <c r="I7" s="49">
        <v>14.29</v>
      </c>
      <c r="K7" t="s">
        <v>99</v>
      </c>
      <c r="L7" s="49">
        <f>B7+B8</f>
        <v>14.399999999999999</v>
      </c>
      <c r="M7" s="49">
        <f t="shared" ref="M7:S7" si="3">C7+C8</f>
        <v>15.92</v>
      </c>
      <c r="N7" s="49">
        <f t="shared" si="3"/>
        <v>17.600000000000001</v>
      </c>
      <c r="O7" s="49">
        <f t="shared" si="3"/>
        <v>19.46</v>
      </c>
      <c r="P7" s="49">
        <f t="shared" si="3"/>
        <v>14.399999999999999</v>
      </c>
      <c r="Q7" s="49">
        <f t="shared" si="3"/>
        <v>15.92</v>
      </c>
      <c r="R7" s="49">
        <f t="shared" si="3"/>
        <v>17.600000000000001</v>
      </c>
      <c r="S7" s="49">
        <f t="shared" si="3"/>
        <v>19.46</v>
      </c>
      <c r="U7" t="s">
        <v>99</v>
      </c>
      <c r="V7" s="49">
        <f t="shared" si="1"/>
        <v>14.399999999999999</v>
      </c>
      <c r="W7" s="49">
        <f t="shared" si="2"/>
        <v>15.92</v>
      </c>
      <c r="X7" s="49">
        <f t="shared" si="2"/>
        <v>17.600000000000001</v>
      </c>
      <c r="Y7" s="49">
        <f t="shared" si="2"/>
        <v>19.46</v>
      </c>
      <c r="Z7" s="49">
        <f t="shared" si="2"/>
        <v>14.399999999999999</v>
      </c>
      <c r="AA7" s="49">
        <f t="shared" si="2"/>
        <v>15.92</v>
      </c>
      <c r="AB7" s="49">
        <f t="shared" si="2"/>
        <v>17.600000000000001</v>
      </c>
      <c r="AC7" s="49">
        <f t="shared" si="2"/>
        <v>19.46</v>
      </c>
    </row>
    <row r="8" spans="1:29" x14ac:dyDescent="0.25">
      <c r="A8" t="s">
        <v>254</v>
      </c>
      <c r="B8" s="49">
        <v>3.63</v>
      </c>
      <c r="C8" s="49">
        <v>4.08</v>
      </c>
      <c r="D8" s="49">
        <v>4.58</v>
      </c>
      <c r="E8" s="49">
        <v>5.17</v>
      </c>
      <c r="F8" s="49">
        <v>3.63</v>
      </c>
      <c r="G8" s="49">
        <v>4.08</v>
      </c>
      <c r="H8" s="49">
        <v>4.58</v>
      </c>
      <c r="I8" s="49">
        <v>5.17</v>
      </c>
      <c r="K8" t="s">
        <v>98</v>
      </c>
      <c r="L8" s="49">
        <f t="shared" ref="L8:S10" si="4">B9</f>
        <v>3.71</v>
      </c>
      <c r="M8" s="49">
        <f t="shared" si="4"/>
        <v>4.2</v>
      </c>
      <c r="N8" s="49">
        <f t="shared" si="4"/>
        <v>4.78</v>
      </c>
      <c r="O8" s="49">
        <f t="shared" si="4"/>
        <v>5.47</v>
      </c>
      <c r="P8" s="49">
        <f t="shared" si="4"/>
        <v>3.71</v>
      </c>
      <c r="Q8" s="49">
        <f t="shared" si="4"/>
        <v>4.2</v>
      </c>
      <c r="R8" s="49">
        <f t="shared" si="4"/>
        <v>4.78</v>
      </c>
      <c r="S8" s="49">
        <f t="shared" si="4"/>
        <v>5.47</v>
      </c>
      <c r="U8" t="s">
        <v>98</v>
      </c>
      <c r="V8" s="49">
        <f t="shared" si="1"/>
        <v>3.71</v>
      </c>
      <c r="W8" s="49">
        <f t="shared" si="2"/>
        <v>4.2</v>
      </c>
      <c r="X8" s="49">
        <f t="shared" si="2"/>
        <v>4.78</v>
      </c>
      <c r="Y8" s="49">
        <f t="shared" si="2"/>
        <v>5.47</v>
      </c>
      <c r="Z8" s="49">
        <f t="shared" si="2"/>
        <v>3.71</v>
      </c>
      <c r="AA8" s="49">
        <f t="shared" si="2"/>
        <v>4.2</v>
      </c>
      <c r="AB8" s="49">
        <f t="shared" si="2"/>
        <v>4.78</v>
      </c>
      <c r="AC8" s="49">
        <f t="shared" si="2"/>
        <v>5.47</v>
      </c>
    </row>
    <row r="9" spans="1:29" x14ac:dyDescent="0.25">
      <c r="A9" t="s">
        <v>255</v>
      </c>
      <c r="B9" s="49">
        <v>3.71</v>
      </c>
      <c r="C9" s="49">
        <v>4.2</v>
      </c>
      <c r="D9" s="49">
        <v>4.78</v>
      </c>
      <c r="E9" s="49">
        <v>5.47</v>
      </c>
      <c r="F9" s="49">
        <v>3.71</v>
      </c>
      <c r="G9" s="49">
        <v>4.2</v>
      </c>
      <c r="H9" s="49">
        <v>4.78</v>
      </c>
      <c r="I9" s="49">
        <v>5.47</v>
      </c>
      <c r="K9" t="s">
        <v>97</v>
      </c>
      <c r="L9" s="49">
        <f t="shared" si="4"/>
        <v>0.51</v>
      </c>
      <c r="M9" s="49">
        <f t="shared" si="4"/>
        <v>0.57999999999999996</v>
      </c>
      <c r="N9" s="49">
        <f t="shared" si="4"/>
        <v>0.67</v>
      </c>
      <c r="O9" s="49">
        <f t="shared" si="4"/>
        <v>0.77</v>
      </c>
      <c r="P9" s="49">
        <f t="shared" si="4"/>
        <v>0.51</v>
      </c>
      <c r="Q9" s="49">
        <f t="shared" si="4"/>
        <v>0.57999999999999996</v>
      </c>
      <c r="R9" s="49">
        <f t="shared" si="4"/>
        <v>0.67</v>
      </c>
      <c r="S9" s="49">
        <f t="shared" si="4"/>
        <v>0.77</v>
      </c>
      <c r="U9" t="s">
        <v>97</v>
      </c>
      <c r="V9" s="49">
        <f t="shared" si="1"/>
        <v>0.51</v>
      </c>
      <c r="W9" s="49">
        <f t="shared" si="2"/>
        <v>0.57999999999999996</v>
      </c>
      <c r="X9" s="49">
        <f t="shared" si="2"/>
        <v>0.67</v>
      </c>
      <c r="Y9" s="49">
        <f t="shared" si="2"/>
        <v>0.77</v>
      </c>
      <c r="Z9" s="49">
        <f t="shared" si="2"/>
        <v>0.51</v>
      </c>
      <c r="AA9" s="49">
        <f t="shared" si="2"/>
        <v>0.57999999999999996</v>
      </c>
      <c r="AB9" s="49">
        <f t="shared" si="2"/>
        <v>0.67</v>
      </c>
      <c r="AC9" s="49">
        <f t="shared" si="2"/>
        <v>0.77</v>
      </c>
    </row>
    <row r="10" spans="1:29" x14ac:dyDescent="0.25">
      <c r="A10" t="s">
        <v>256</v>
      </c>
      <c r="B10" s="49">
        <v>0.51</v>
      </c>
      <c r="C10" s="49">
        <v>0.57999999999999996</v>
      </c>
      <c r="D10" s="49">
        <v>0.67</v>
      </c>
      <c r="E10" s="49">
        <v>0.77</v>
      </c>
      <c r="F10" s="49">
        <v>0.51</v>
      </c>
      <c r="G10" s="49">
        <v>0.57999999999999996</v>
      </c>
      <c r="H10" s="49">
        <v>0.67</v>
      </c>
      <c r="I10" s="49">
        <v>0.77</v>
      </c>
      <c r="K10" t="s">
        <v>96</v>
      </c>
      <c r="L10" s="49">
        <f t="shared" si="4"/>
        <v>0.08</v>
      </c>
      <c r="M10" s="49">
        <f t="shared" si="4"/>
        <v>0.09</v>
      </c>
      <c r="N10" s="49">
        <f t="shared" si="4"/>
        <v>0.1</v>
      </c>
      <c r="O10" s="49">
        <f t="shared" si="4"/>
        <v>0.12</v>
      </c>
      <c r="P10" s="49">
        <f t="shared" si="4"/>
        <v>0.08</v>
      </c>
      <c r="Q10" s="49">
        <f t="shared" si="4"/>
        <v>0.09</v>
      </c>
      <c r="R10" s="49">
        <f t="shared" si="4"/>
        <v>0.1</v>
      </c>
      <c r="S10" s="49">
        <f t="shared" si="4"/>
        <v>0.12</v>
      </c>
      <c r="U10" t="s">
        <v>96</v>
      </c>
      <c r="V10" s="49">
        <f t="shared" si="1"/>
        <v>0.08</v>
      </c>
      <c r="W10" s="49">
        <f t="shared" si="2"/>
        <v>0.09</v>
      </c>
      <c r="X10" s="49">
        <f t="shared" si="2"/>
        <v>0.1</v>
      </c>
      <c r="Y10" s="49">
        <f t="shared" si="2"/>
        <v>0.12</v>
      </c>
      <c r="Z10" s="49">
        <f t="shared" si="2"/>
        <v>0.08</v>
      </c>
      <c r="AA10" s="49">
        <f t="shared" si="2"/>
        <v>0.09</v>
      </c>
      <c r="AB10" s="49">
        <f t="shared" si="2"/>
        <v>0.1</v>
      </c>
      <c r="AC10" s="49">
        <f t="shared" si="2"/>
        <v>0.12</v>
      </c>
    </row>
    <row r="11" spans="1:29" x14ac:dyDescent="0.25">
      <c r="A11" t="s">
        <v>257</v>
      </c>
      <c r="B11" s="49">
        <v>0.08</v>
      </c>
      <c r="C11" s="49">
        <v>0.09</v>
      </c>
      <c r="D11" s="49">
        <v>0.1</v>
      </c>
      <c r="E11" s="49">
        <v>0.12</v>
      </c>
      <c r="F11" s="49">
        <v>0.08</v>
      </c>
      <c r="G11" s="49">
        <v>0.09</v>
      </c>
      <c r="H11" s="49">
        <v>0.1</v>
      </c>
      <c r="I11" s="49">
        <v>0.12</v>
      </c>
    </row>
    <row r="13" spans="1:29" x14ac:dyDescent="0.25">
      <c r="A13" s="43" t="s">
        <v>277</v>
      </c>
      <c r="K13" s="43" t="s">
        <v>258</v>
      </c>
      <c r="U13" s="43" t="s">
        <v>258</v>
      </c>
    </row>
    <row r="14" spans="1:29" x14ac:dyDescent="0.25">
      <c r="B14" t="s">
        <v>31</v>
      </c>
      <c r="F14" t="s">
        <v>32</v>
      </c>
      <c r="L14" t="s">
        <v>31</v>
      </c>
      <c r="P14" t="s">
        <v>32</v>
      </c>
      <c r="V14" t="s">
        <v>31</v>
      </c>
      <c r="Z14" t="s">
        <v>32</v>
      </c>
    </row>
    <row r="15" spans="1:29" x14ac:dyDescent="0.25">
      <c r="B15" t="s">
        <v>86</v>
      </c>
      <c r="C15" t="s">
        <v>87</v>
      </c>
      <c r="D15" t="s">
        <v>88</v>
      </c>
      <c r="E15" t="s">
        <v>249</v>
      </c>
      <c r="F15" t="s">
        <v>86</v>
      </c>
      <c r="G15" t="s">
        <v>87</v>
      </c>
      <c r="H15" t="s">
        <v>88</v>
      </c>
      <c r="I15" t="s">
        <v>249</v>
      </c>
      <c r="L15" t="s">
        <v>86</v>
      </c>
      <c r="M15" t="s">
        <v>87</v>
      </c>
      <c r="N15" t="s">
        <v>88</v>
      </c>
      <c r="O15" t="s">
        <v>249</v>
      </c>
      <c r="P15" t="s">
        <v>86</v>
      </c>
      <c r="Q15" t="s">
        <v>87</v>
      </c>
      <c r="R15" t="s">
        <v>88</v>
      </c>
      <c r="S15" t="s">
        <v>249</v>
      </c>
      <c r="V15" t="s">
        <v>86</v>
      </c>
      <c r="W15" t="s">
        <v>87</v>
      </c>
      <c r="X15" t="s">
        <v>88</v>
      </c>
      <c r="Y15" t="s">
        <v>249</v>
      </c>
      <c r="Z15" t="s">
        <v>86</v>
      </c>
      <c r="AA15" t="s">
        <v>87</v>
      </c>
      <c r="AB15" t="s">
        <v>88</v>
      </c>
      <c r="AC15" t="s">
        <v>249</v>
      </c>
    </row>
    <row r="16" spans="1:29" x14ac:dyDescent="0.25">
      <c r="A16" t="s">
        <v>250</v>
      </c>
      <c r="B16" s="146">
        <f>10*(1-EXP(-B62*0.1))</f>
        <v>0.15191428153302433</v>
      </c>
      <c r="C16" s="146">
        <f t="shared" ref="C16:I16" si="5">10*(1-EXP(-C62*0.1))</f>
        <v>0.18177754753725739</v>
      </c>
      <c r="D16" s="146">
        <f t="shared" si="5"/>
        <v>0.22282005783594405</v>
      </c>
      <c r="E16" s="146">
        <f t="shared" si="5"/>
        <v>0.28234734416597407</v>
      </c>
      <c r="F16" s="146">
        <f t="shared" si="5"/>
        <v>0.15191428153302433</v>
      </c>
      <c r="G16" s="146">
        <f t="shared" si="5"/>
        <v>0.18177754753725739</v>
      </c>
      <c r="H16" s="146">
        <f t="shared" si="5"/>
        <v>0.22282005783594405</v>
      </c>
      <c r="I16" s="146">
        <f t="shared" si="5"/>
        <v>0.28234734416597407</v>
      </c>
      <c r="K16" t="s">
        <v>251</v>
      </c>
      <c r="L16" s="146">
        <f>B16</f>
        <v>0.15191428153302433</v>
      </c>
      <c r="M16" s="146">
        <f t="shared" ref="M16:S17" si="6">C16</f>
        <v>0.18177754753725739</v>
      </c>
      <c r="N16" s="146">
        <f t="shared" si="6"/>
        <v>0.22282005783594405</v>
      </c>
      <c r="O16" s="146">
        <f t="shared" si="6"/>
        <v>0.28234734416597407</v>
      </c>
      <c r="P16" s="146">
        <f t="shared" si="6"/>
        <v>0.15191428153302433</v>
      </c>
      <c r="Q16" s="146">
        <f t="shared" si="6"/>
        <v>0.18177754753725739</v>
      </c>
      <c r="R16" s="146">
        <f t="shared" si="6"/>
        <v>0.22282005783594405</v>
      </c>
      <c r="S16" s="146">
        <f t="shared" si="6"/>
        <v>0.28234734416597407</v>
      </c>
      <c r="U16" t="s">
        <v>95</v>
      </c>
      <c r="V16" s="146">
        <v>4</v>
      </c>
      <c r="W16" s="146">
        <v>4</v>
      </c>
      <c r="X16" s="146">
        <v>4</v>
      </c>
      <c r="Y16" s="146">
        <v>4</v>
      </c>
      <c r="Z16" s="146">
        <v>4</v>
      </c>
      <c r="AA16" s="146">
        <v>4</v>
      </c>
      <c r="AB16" s="146">
        <v>4</v>
      </c>
      <c r="AC16" s="146">
        <v>4</v>
      </c>
    </row>
    <row r="17" spans="1:29" x14ac:dyDescent="0.25">
      <c r="A17" t="s">
        <v>252</v>
      </c>
      <c r="B17" s="146">
        <f t="shared" ref="B17:I17" si="7">10*(1-EXP(-B63*0.1))</f>
        <v>0.24828572146566197</v>
      </c>
      <c r="C17" s="146">
        <f t="shared" si="7"/>
        <v>0.28192947611767383</v>
      </c>
      <c r="D17" s="146">
        <f t="shared" si="7"/>
        <v>0.32785511543484858</v>
      </c>
      <c r="E17" s="146">
        <f t="shared" si="7"/>
        <v>0.39412305445974516</v>
      </c>
      <c r="F17" s="146">
        <f t="shared" si="7"/>
        <v>0.24828572146566197</v>
      </c>
      <c r="G17" s="146">
        <f t="shared" si="7"/>
        <v>0.28192947611767383</v>
      </c>
      <c r="H17" s="146">
        <f t="shared" si="7"/>
        <v>0.32785511543484858</v>
      </c>
      <c r="I17" s="146">
        <f t="shared" si="7"/>
        <v>0.39412305445974516</v>
      </c>
      <c r="K17" t="s">
        <v>100</v>
      </c>
      <c r="L17" s="146">
        <f>B17</f>
        <v>0.24828572146566197</v>
      </c>
      <c r="M17" s="146">
        <f t="shared" si="6"/>
        <v>0.28192947611767383</v>
      </c>
      <c r="N17" s="146">
        <f t="shared" si="6"/>
        <v>0.32785511543484858</v>
      </c>
      <c r="O17" s="146">
        <f t="shared" si="6"/>
        <v>0.39412305445974516</v>
      </c>
      <c r="P17" s="146">
        <f t="shared" si="6"/>
        <v>0.24828572146566197</v>
      </c>
      <c r="Q17" s="146">
        <f t="shared" si="6"/>
        <v>0.28192947611767383</v>
      </c>
      <c r="R17" s="146">
        <f t="shared" si="6"/>
        <v>0.32785511543484858</v>
      </c>
      <c r="S17" s="146">
        <f t="shared" si="6"/>
        <v>0.39412305445974516</v>
      </c>
      <c r="U17" t="s">
        <v>251</v>
      </c>
      <c r="V17" s="146">
        <f>V$62*L16</f>
        <v>0.15427726221266302</v>
      </c>
      <c r="W17" s="146">
        <f t="shared" ref="W17:AC21" si="8">W$62*M16</f>
        <v>0.18518197326506441</v>
      </c>
      <c r="X17" s="146">
        <f t="shared" si="8"/>
        <v>0.22791543869493422</v>
      </c>
      <c r="Y17" s="146">
        <f t="shared" si="8"/>
        <v>0.29043604752002056</v>
      </c>
      <c r="Z17" s="146">
        <f t="shared" si="8"/>
        <v>0.15427726221266302</v>
      </c>
      <c r="AA17" s="146">
        <f t="shared" si="8"/>
        <v>0.18518197326506441</v>
      </c>
      <c r="AB17" s="146">
        <f t="shared" si="8"/>
        <v>0.22791543869493422</v>
      </c>
      <c r="AC17" s="146">
        <f t="shared" si="8"/>
        <v>0.29043604752002056</v>
      </c>
    </row>
    <row r="18" spans="1:29" x14ac:dyDescent="0.25">
      <c r="A18" t="s">
        <v>253</v>
      </c>
      <c r="B18" s="146">
        <f t="shared" ref="B18:I18" si="9">10*(1-EXP(-B64*0.1))</f>
        <v>0.34167639804744687</v>
      </c>
      <c r="C18" s="146">
        <f t="shared" si="9"/>
        <v>0.38772340956881757</v>
      </c>
      <c r="D18" s="146">
        <f t="shared" si="9"/>
        <v>0.45047807534488116</v>
      </c>
      <c r="E18" s="146">
        <f t="shared" si="9"/>
        <v>0.54083518718984203</v>
      </c>
      <c r="F18" s="146">
        <f t="shared" si="9"/>
        <v>0.34167639804744687</v>
      </c>
      <c r="G18" s="146">
        <f t="shared" si="9"/>
        <v>0.38772340956881757</v>
      </c>
      <c r="H18" s="146">
        <f t="shared" si="9"/>
        <v>0.45047807534488116</v>
      </c>
      <c r="I18" s="146">
        <f t="shared" si="9"/>
        <v>0.54083518718984203</v>
      </c>
      <c r="K18" t="s">
        <v>99</v>
      </c>
      <c r="L18" s="146">
        <f>L73/L68</f>
        <v>0.22542544086766569</v>
      </c>
      <c r="M18" s="146">
        <f t="shared" ref="M18:S18" si="10">M73/M68</f>
        <v>0.25612483934863767</v>
      </c>
      <c r="N18" s="146">
        <f t="shared" si="10"/>
        <v>0.29819597239029144</v>
      </c>
      <c r="O18" s="146">
        <f t="shared" si="10"/>
        <v>0.35909588567744799</v>
      </c>
      <c r="P18" s="146">
        <f t="shared" si="10"/>
        <v>0.22542544086766569</v>
      </c>
      <c r="Q18" s="146">
        <f t="shared" si="10"/>
        <v>0.25612483934863767</v>
      </c>
      <c r="R18" s="146">
        <f t="shared" si="10"/>
        <v>0.29819597239029144</v>
      </c>
      <c r="S18" s="146">
        <f t="shared" si="10"/>
        <v>0.35909588567744799</v>
      </c>
      <c r="U18" t="s">
        <v>100</v>
      </c>
      <c r="V18" s="146">
        <f>V$62*L17</f>
        <v>0.2521477307312357</v>
      </c>
      <c r="W18" s="146">
        <f t="shared" si="8"/>
        <v>0.2872095999554401</v>
      </c>
      <c r="X18" s="146">
        <f t="shared" si="8"/>
        <v>0.33535240583111409</v>
      </c>
      <c r="Y18" s="146">
        <f t="shared" si="8"/>
        <v>0.4054139149490919</v>
      </c>
      <c r="Z18" s="146">
        <f t="shared" si="8"/>
        <v>0.2521477307312357</v>
      </c>
      <c r="AA18" s="146">
        <f t="shared" si="8"/>
        <v>0.2872095999554401</v>
      </c>
      <c r="AB18" s="146">
        <f t="shared" si="8"/>
        <v>0.33535240583111409</v>
      </c>
      <c r="AC18" s="146">
        <f t="shared" si="8"/>
        <v>0.4054139149490919</v>
      </c>
    </row>
    <row r="19" spans="1:29" x14ac:dyDescent="0.25">
      <c r="A19" t="s">
        <v>254</v>
      </c>
      <c r="B19" s="146">
        <f t="shared" ref="B19:I19" si="11">10*(1-EXP(-B65*0.1))</f>
        <v>0.62979388824450644</v>
      </c>
      <c r="C19" s="146">
        <f t="shared" si="11"/>
        <v>0.71319948075856954</v>
      </c>
      <c r="D19" s="146">
        <f t="shared" si="11"/>
        <v>0.82633303933666302</v>
      </c>
      <c r="E19" s="146">
        <f t="shared" si="11"/>
        <v>0.98808948489420789</v>
      </c>
      <c r="F19" s="146">
        <f t="shared" si="11"/>
        <v>0.62979388824450644</v>
      </c>
      <c r="G19" s="146">
        <f t="shared" si="11"/>
        <v>0.71319948075856954</v>
      </c>
      <c r="H19" s="146">
        <f t="shared" si="11"/>
        <v>0.82633303933666302</v>
      </c>
      <c r="I19" s="146">
        <f t="shared" si="11"/>
        <v>0.98808948489420789</v>
      </c>
      <c r="K19" t="s">
        <v>98</v>
      </c>
      <c r="L19" s="146">
        <f>B20</f>
        <v>0.29004067810700751</v>
      </c>
      <c r="M19" s="146">
        <f t="shared" ref="M19:S20" si="12">C20</f>
        <v>0.3292478040222413</v>
      </c>
      <c r="N19" s="146">
        <f t="shared" si="12"/>
        <v>0.38272372593670778</v>
      </c>
      <c r="O19" s="146">
        <f t="shared" si="12"/>
        <v>0.45983202264823664</v>
      </c>
      <c r="P19" s="146">
        <f t="shared" si="12"/>
        <v>0.29004067810700751</v>
      </c>
      <c r="Q19" s="146">
        <f t="shared" si="12"/>
        <v>0.3292478040222413</v>
      </c>
      <c r="R19" s="146">
        <f t="shared" si="12"/>
        <v>0.38272372593670778</v>
      </c>
      <c r="S19" s="146">
        <f t="shared" si="12"/>
        <v>0.45983202264823664</v>
      </c>
      <c r="U19" t="s">
        <v>99</v>
      </c>
      <c r="V19" s="146">
        <f>V$62*L18</f>
        <v>0.22893186538611052</v>
      </c>
      <c r="W19" s="146">
        <f t="shared" si="8"/>
        <v>0.26092168034700258</v>
      </c>
      <c r="X19" s="146">
        <f t="shared" si="8"/>
        <v>0.30501502658452456</v>
      </c>
      <c r="Y19" s="146">
        <f t="shared" si="8"/>
        <v>0.36938328577141177</v>
      </c>
      <c r="Z19" s="146">
        <f t="shared" si="8"/>
        <v>0.22893186538611052</v>
      </c>
      <c r="AA19" s="146">
        <f t="shared" si="8"/>
        <v>0.26092168034700258</v>
      </c>
      <c r="AB19" s="146">
        <f t="shared" si="8"/>
        <v>0.30501502658452456</v>
      </c>
      <c r="AC19" s="146">
        <f t="shared" si="8"/>
        <v>0.36938328577141177</v>
      </c>
    </row>
    <row r="20" spans="1:29" x14ac:dyDescent="0.25">
      <c r="A20" t="s">
        <v>255</v>
      </c>
      <c r="B20" s="146">
        <f t="shared" ref="B20:I20" si="13">10*(1-EXP(-B66*0.1))</f>
        <v>0.29004067810700751</v>
      </c>
      <c r="C20" s="146">
        <f t="shared" si="13"/>
        <v>0.3292478040222413</v>
      </c>
      <c r="D20" s="146">
        <f t="shared" si="13"/>
        <v>0.38272372593670778</v>
      </c>
      <c r="E20" s="146">
        <f t="shared" si="13"/>
        <v>0.45983202264823664</v>
      </c>
      <c r="F20" s="146">
        <f t="shared" si="13"/>
        <v>0.29004067810700751</v>
      </c>
      <c r="G20" s="146">
        <f t="shared" si="13"/>
        <v>0.3292478040222413</v>
      </c>
      <c r="H20" s="146">
        <f t="shared" si="13"/>
        <v>0.38272372593670778</v>
      </c>
      <c r="I20" s="146">
        <f t="shared" si="13"/>
        <v>0.45983202264823664</v>
      </c>
      <c r="K20" t="s">
        <v>97</v>
      </c>
      <c r="L20" s="146">
        <f>B21</f>
        <v>0.48816233415863275</v>
      </c>
      <c r="M20" s="146">
        <f t="shared" si="12"/>
        <v>0.55336972749480795</v>
      </c>
      <c r="N20" s="146">
        <f t="shared" si="12"/>
        <v>0.64203274779560227</v>
      </c>
      <c r="O20" s="146">
        <f t="shared" si="12"/>
        <v>0.7692426983904177</v>
      </c>
      <c r="P20" s="146">
        <f t="shared" si="12"/>
        <v>0.48816233415863275</v>
      </c>
      <c r="Q20" s="146">
        <f t="shared" si="12"/>
        <v>0.55336972749480795</v>
      </c>
      <c r="R20" s="146">
        <f t="shared" si="12"/>
        <v>0.64203274779560227</v>
      </c>
      <c r="S20" s="146">
        <f t="shared" si="12"/>
        <v>0.7692426983904177</v>
      </c>
      <c r="U20" t="s">
        <v>98</v>
      </c>
      <c r="V20" s="146">
        <f>V$62*L19</f>
        <v>0.29455217308799236</v>
      </c>
      <c r="W20" s="146">
        <f t="shared" si="8"/>
        <v>0.33541413044716761</v>
      </c>
      <c r="X20" s="146">
        <f t="shared" si="8"/>
        <v>0.39147573491812149</v>
      </c>
      <c r="Y20" s="146">
        <f t="shared" si="8"/>
        <v>0.47300531753039549</v>
      </c>
      <c r="Z20" s="146">
        <f t="shared" si="8"/>
        <v>0.29455217308799236</v>
      </c>
      <c r="AA20" s="146">
        <f t="shared" si="8"/>
        <v>0.33541413044716761</v>
      </c>
      <c r="AB20" s="146">
        <f t="shared" si="8"/>
        <v>0.39147573491812149</v>
      </c>
      <c r="AC20" s="146">
        <f t="shared" si="8"/>
        <v>0.47300531753039549</v>
      </c>
    </row>
    <row r="21" spans="1:29" x14ac:dyDescent="0.25">
      <c r="A21" t="s">
        <v>256</v>
      </c>
      <c r="B21" s="146">
        <f t="shared" ref="B21:I21" si="14">10*(1-EXP(-B67*0.1))</f>
        <v>0.48816233415863275</v>
      </c>
      <c r="C21" s="146">
        <f t="shared" si="14"/>
        <v>0.55336972749480795</v>
      </c>
      <c r="D21" s="146">
        <f t="shared" si="14"/>
        <v>0.64203274779560227</v>
      </c>
      <c r="E21" s="146">
        <f t="shared" si="14"/>
        <v>0.7692426983904177</v>
      </c>
      <c r="F21" s="146">
        <f t="shared" si="14"/>
        <v>0.48816233415863275</v>
      </c>
      <c r="G21" s="146">
        <f t="shared" si="14"/>
        <v>0.55336972749480795</v>
      </c>
      <c r="H21" s="146">
        <f t="shared" si="14"/>
        <v>0.64203274779560227</v>
      </c>
      <c r="I21" s="146">
        <f t="shared" si="14"/>
        <v>0.7692426983904177</v>
      </c>
      <c r="L21" s="146"/>
      <c r="M21" s="146"/>
      <c r="N21" s="146"/>
      <c r="O21" s="146"/>
      <c r="P21" s="146"/>
      <c r="Q21" s="146"/>
      <c r="R21" s="146"/>
      <c r="S21" s="146"/>
      <c r="U21" t="s">
        <v>97</v>
      </c>
      <c r="V21" s="146">
        <f>V$62*L20</f>
        <v>0.49575555154743639</v>
      </c>
      <c r="W21" s="146">
        <f t="shared" si="8"/>
        <v>0.56373352744038019</v>
      </c>
      <c r="X21" s="146">
        <f t="shared" si="8"/>
        <v>0.65671455609300078</v>
      </c>
      <c r="Y21" s="146">
        <f t="shared" si="8"/>
        <v>0.79128000854442682</v>
      </c>
      <c r="Z21" s="146">
        <f t="shared" si="8"/>
        <v>0.49575555154743639</v>
      </c>
      <c r="AA21" s="146">
        <f t="shared" si="8"/>
        <v>0.56373352744038019</v>
      </c>
      <c r="AB21" s="146">
        <f t="shared" si="8"/>
        <v>0.65671455609300078</v>
      </c>
      <c r="AC21" s="146">
        <f t="shared" si="8"/>
        <v>0.79128000854442682</v>
      </c>
    </row>
    <row r="24" spans="1:29" x14ac:dyDescent="0.25">
      <c r="A24" s="43" t="s">
        <v>259</v>
      </c>
      <c r="K24" s="43" t="s">
        <v>260</v>
      </c>
      <c r="U24" s="43" t="s">
        <v>260</v>
      </c>
    </row>
    <row r="25" spans="1:29" x14ac:dyDescent="0.25">
      <c r="B25" t="s">
        <v>31</v>
      </c>
      <c r="F25" t="s">
        <v>32</v>
      </c>
      <c r="L25" t="s">
        <v>31</v>
      </c>
      <c r="P25" t="s">
        <v>32</v>
      </c>
      <c r="V25" t="s">
        <v>31</v>
      </c>
      <c r="Z25" t="s">
        <v>32</v>
      </c>
    </row>
    <row r="26" spans="1:29" x14ac:dyDescent="0.25">
      <c r="B26" t="s">
        <v>86</v>
      </c>
      <c r="C26" t="s">
        <v>87</v>
      </c>
      <c r="D26" t="s">
        <v>88</v>
      </c>
      <c r="E26" t="s">
        <v>249</v>
      </c>
      <c r="F26" t="s">
        <v>86</v>
      </c>
      <c r="G26" t="s">
        <v>87</v>
      </c>
      <c r="H26" t="s">
        <v>88</v>
      </c>
      <c r="I26" t="s">
        <v>249</v>
      </c>
      <c r="L26" t="s">
        <v>86</v>
      </c>
      <c r="M26" t="s">
        <v>87</v>
      </c>
      <c r="N26" t="s">
        <v>88</v>
      </c>
      <c r="O26" t="s">
        <v>249</v>
      </c>
      <c r="P26" t="s">
        <v>86</v>
      </c>
      <c r="Q26" t="s">
        <v>87</v>
      </c>
      <c r="R26" t="s">
        <v>88</v>
      </c>
      <c r="S26" t="s">
        <v>249</v>
      </c>
      <c r="V26" t="s">
        <v>86</v>
      </c>
      <c r="W26" t="s">
        <v>87</v>
      </c>
      <c r="X26" t="s">
        <v>88</v>
      </c>
      <c r="Y26" t="s">
        <v>249</v>
      </c>
      <c r="Z26" t="s">
        <v>86</v>
      </c>
      <c r="AA26" t="s">
        <v>87</v>
      </c>
      <c r="AB26" t="s">
        <v>88</v>
      </c>
      <c r="AC26" t="s">
        <v>249</v>
      </c>
    </row>
    <row r="27" spans="1:29" x14ac:dyDescent="0.25">
      <c r="A27" t="s">
        <v>250</v>
      </c>
      <c r="B27" s="146">
        <v>0</v>
      </c>
      <c r="C27" s="146">
        <v>0</v>
      </c>
      <c r="D27" s="146">
        <v>1.0000000000000001E-5</v>
      </c>
      <c r="E27" s="146">
        <v>1.0000000000000001E-5</v>
      </c>
      <c r="F27" s="146">
        <v>0</v>
      </c>
      <c r="G27" s="146">
        <v>0</v>
      </c>
      <c r="H27" s="146">
        <v>1.0000000000000001E-5</v>
      </c>
      <c r="I27" s="146">
        <v>1.0000000000000001E-5</v>
      </c>
      <c r="K27" t="s">
        <v>251</v>
      </c>
      <c r="L27" s="146">
        <f>B27</f>
        <v>0</v>
      </c>
      <c r="M27" s="146">
        <f t="shared" ref="M27:S28" si="15">C27</f>
        <v>0</v>
      </c>
      <c r="N27" s="146">
        <f t="shared" si="15"/>
        <v>1.0000000000000001E-5</v>
      </c>
      <c r="O27" s="146">
        <f t="shared" si="15"/>
        <v>1.0000000000000001E-5</v>
      </c>
      <c r="P27" s="146">
        <f t="shared" si="15"/>
        <v>0</v>
      </c>
      <c r="Q27" s="146">
        <f t="shared" si="15"/>
        <v>0</v>
      </c>
      <c r="R27" s="146">
        <f t="shared" si="15"/>
        <v>1.0000000000000001E-5</v>
      </c>
      <c r="S27" s="146">
        <f t="shared" si="15"/>
        <v>1.0000000000000001E-5</v>
      </c>
      <c r="U27" t="s">
        <v>95</v>
      </c>
      <c r="V27" s="146">
        <v>0</v>
      </c>
      <c r="W27" s="146">
        <v>0</v>
      </c>
      <c r="X27" s="146">
        <v>0</v>
      </c>
      <c r="Y27" s="146">
        <v>0</v>
      </c>
      <c r="Z27" s="146">
        <v>0</v>
      </c>
      <c r="AA27" s="146">
        <v>0</v>
      </c>
      <c r="AB27" s="146">
        <v>0</v>
      </c>
      <c r="AC27" s="146">
        <v>0</v>
      </c>
    </row>
    <row r="28" spans="1:29" x14ac:dyDescent="0.25">
      <c r="A28" t="s">
        <v>252</v>
      </c>
      <c r="B28" s="146">
        <v>1.1E-4</v>
      </c>
      <c r="C28" s="146">
        <v>1.4999999999999999E-4</v>
      </c>
      <c r="D28" s="146">
        <v>1.9000000000000001E-4</v>
      </c>
      <c r="E28" s="146">
        <v>2.3000000000000001E-4</v>
      </c>
      <c r="F28" s="146">
        <v>1.1E-4</v>
      </c>
      <c r="G28" s="146">
        <v>1.4999999999999999E-4</v>
      </c>
      <c r="H28" s="146">
        <v>1.9000000000000001E-4</v>
      </c>
      <c r="I28" s="146">
        <v>2.3000000000000001E-4</v>
      </c>
      <c r="K28" t="s">
        <v>100</v>
      </c>
      <c r="L28" s="146">
        <f>B28</f>
        <v>1.1E-4</v>
      </c>
      <c r="M28" s="146">
        <f t="shared" si="15"/>
        <v>1.4999999999999999E-4</v>
      </c>
      <c r="N28" s="146">
        <f t="shared" si="15"/>
        <v>1.9000000000000001E-4</v>
      </c>
      <c r="O28" s="146">
        <f t="shared" si="15"/>
        <v>2.3000000000000001E-4</v>
      </c>
      <c r="P28" s="146">
        <f t="shared" si="15"/>
        <v>1.1E-4</v>
      </c>
      <c r="Q28" s="146">
        <f t="shared" si="15"/>
        <v>1.4999999999999999E-4</v>
      </c>
      <c r="R28" s="146">
        <f t="shared" si="15"/>
        <v>1.9000000000000001E-4</v>
      </c>
      <c r="S28" s="146">
        <f t="shared" si="15"/>
        <v>2.3000000000000001E-4</v>
      </c>
      <c r="U28" t="s">
        <v>251</v>
      </c>
      <c r="V28" s="146">
        <f t="shared" ref="V28:V33" si="16">V$62*L27</f>
        <v>0</v>
      </c>
      <c r="W28" s="146">
        <f t="shared" ref="W28:AC33" si="17">W$62*M27</f>
        <v>0</v>
      </c>
      <c r="X28" s="146">
        <f t="shared" si="17"/>
        <v>1.0228676938175009E-5</v>
      </c>
      <c r="Y28" s="146">
        <f t="shared" si="17"/>
        <v>1.0286480589287629E-5</v>
      </c>
      <c r="Z28" s="146">
        <f t="shared" si="17"/>
        <v>0</v>
      </c>
      <c r="AA28" s="146">
        <f t="shared" si="17"/>
        <v>0</v>
      </c>
      <c r="AB28" s="146">
        <f t="shared" si="17"/>
        <v>1.0228676938175009E-5</v>
      </c>
      <c r="AC28" s="146">
        <f t="shared" si="17"/>
        <v>1.0286480589287629E-5</v>
      </c>
    </row>
    <row r="29" spans="1:29" x14ac:dyDescent="0.25">
      <c r="A29" t="s">
        <v>253</v>
      </c>
      <c r="B29" s="146">
        <v>1.56E-3</v>
      </c>
      <c r="C29" s="146">
        <v>2.0899999999999998E-3</v>
      </c>
      <c r="D29" s="146">
        <v>2.6199999999999999E-3</v>
      </c>
      <c r="E29" s="146">
        <v>3.15E-3</v>
      </c>
      <c r="F29" s="146">
        <v>1.56E-3</v>
      </c>
      <c r="G29" s="146">
        <v>2.0899999999999998E-3</v>
      </c>
      <c r="H29" s="146">
        <v>2.6199999999999999E-3</v>
      </c>
      <c r="I29" s="146">
        <v>3.15E-3</v>
      </c>
      <c r="K29" t="s">
        <v>99</v>
      </c>
      <c r="L29" s="146">
        <f>(1-L73)/L68</f>
        <v>3.6467625818373504E-3</v>
      </c>
      <c r="M29" s="146">
        <f t="shared" ref="M29:S29" si="18">(1-M73)/M68</f>
        <v>4.8983254373320614E-3</v>
      </c>
      <c r="N29" s="146">
        <f t="shared" si="18"/>
        <v>6.1601010850262832E-3</v>
      </c>
      <c r="O29" s="146">
        <f t="shared" si="18"/>
        <v>7.4384086064811818E-3</v>
      </c>
      <c r="P29" s="146">
        <f t="shared" si="18"/>
        <v>3.6467625818373504E-3</v>
      </c>
      <c r="Q29" s="146">
        <f t="shared" si="18"/>
        <v>4.8983254373320614E-3</v>
      </c>
      <c r="R29" s="146">
        <f t="shared" si="18"/>
        <v>6.1601010850262832E-3</v>
      </c>
      <c r="S29" s="146">
        <f t="shared" si="18"/>
        <v>7.4384086064811818E-3</v>
      </c>
      <c r="U29" t="s">
        <v>100</v>
      </c>
      <c r="V29" s="146">
        <f t="shared" si="16"/>
        <v>1.1171101671374953E-4</v>
      </c>
      <c r="W29" s="146">
        <f t="shared" si="17"/>
        <v>1.5280927906713223E-4</v>
      </c>
      <c r="X29" s="146">
        <f t="shared" si="17"/>
        <v>1.9434486182532516E-4</v>
      </c>
      <c r="Y29" s="146">
        <f t="shared" si="17"/>
        <v>2.3658905355361545E-4</v>
      </c>
      <c r="Z29" s="146">
        <f t="shared" si="17"/>
        <v>1.1171101671374953E-4</v>
      </c>
      <c r="AA29" s="146">
        <f t="shared" si="17"/>
        <v>1.5280927906713223E-4</v>
      </c>
      <c r="AB29" s="146">
        <f t="shared" si="17"/>
        <v>1.9434486182532516E-4</v>
      </c>
      <c r="AC29" s="146">
        <f t="shared" si="17"/>
        <v>2.3658905355361545E-4</v>
      </c>
    </row>
    <row r="30" spans="1:29" x14ac:dyDescent="0.25">
      <c r="A30" t="s">
        <v>254</v>
      </c>
      <c r="B30" s="146">
        <v>7.3899999999999999E-3</v>
      </c>
      <c r="C30" s="146">
        <v>9.9100000000000004E-3</v>
      </c>
      <c r="D30" s="146">
        <v>1.243E-2</v>
      </c>
      <c r="E30" s="146">
        <v>1.495E-2</v>
      </c>
      <c r="F30" s="146">
        <v>7.3899999999999999E-3</v>
      </c>
      <c r="G30" s="146">
        <v>9.9100000000000004E-3</v>
      </c>
      <c r="H30" s="146">
        <v>1.243E-2</v>
      </c>
      <c r="I30" s="146">
        <v>1.495E-2</v>
      </c>
      <c r="K30" t="s">
        <v>98</v>
      </c>
      <c r="L30" s="146">
        <f>B31</f>
        <v>4.786E-2</v>
      </c>
      <c r="M30" s="146">
        <f t="shared" ref="M30:S32" si="19">C31</f>
        <v>6.4149999999999999E-2</v>
      </c>
      <c r="N30" s="146">
        <f t="shared" si="19"/>
        <v>8.0449999999999994E-2</v>
      </c>
      <c r="O30" s="146">
        <f t="shared" si="19"/>
        <v>9.6740000000000007E-2</v>
      </c>
      <c r="P30" s="146">
        <f t="shared" si="19"/>
        <v>4.786E-2</v>
      </c>
      <c r="Q30" s="146">
        <f t="shared" si="19"/>
        <v>6.4149999999999999E-2</v>
      </c>
      <c r="R30" s="146">
        <f t="shared" si="19"/>
        <v>8.0449999999999994E-2</v>
      </c>
      <c r="S30" s="146">
        <f t="shared" si="19"/>
        <v>9.6740000000000007E-2</v>
      </c>
      <c r="U30" t="s">
        <v>99</v>
      </c>
      <c r="V30" s="146">
        <f t="shared" si="16"/>
        <v>3.7034868702791692E-3</v>
      </c>
      <c r="W30" s="146">
        <f t="shared" si="17"/>
        <v>4.9900638580993844E-3</v>
      </c>
      <c r="X30" s="146">
        <f t="shared" si="17"/>
        <v>6.3009683905235186E-3</v>
      </c>
      <c r="Y30" s="146">
        <f t="shared" si="17"/>
        <v>7.6515045745758712E-3</v>
      </c>
      <c r="Z30" s="146">
        <f t="shared" si="17"/>
        <v>3.7034868702791692E-3</v>
      </c>
      <c r="AA30" s="146">
        <f t="shared" si="17"/>
        <v>4.9900638580993844E-3</v>
      </c>
      <c r="AB30" s="146">
        <f t="shared" si="17"/>
        <v>6.3009683905235186E-3</v>
      </c>
      <c r="AC30" s="146">
        <f t="shared" si="17"/>
        <v>7.6515045745758712E-3</v>
      </c>
    </row>
    <row r="31" spans="1:29" x14ac:dyDescent="0.25">
      <c r="A31" t="s">
        <v>255</v>
      </c>
      <c r="B31" s="146">
        <v>4.786E-2</v>
      </c>
      <c r="C31" s="146">
        <v>6.4149999999999999E-2</v>
      </c>
      <c r="D31" s="146">
        <v>8.0449999999999994E-2</v>
      </c>
      <c r="E31" s="146">
        <v>9.6740000000000007E-2</v>
      </c>
      <c r="F31" s="146">
        <v>4.786E-2</v>
      </c>
      <c r="G31" s="146">
        <v>6.4149999999999999E-2</v>
      </c>
      <c r="H31" s="146">
        <v>8.0449999999999994E-2</v>
      </c>
      <c r="I31" s="146">
        <v>9.6740000000000007E-2</v>
      </c>
      <c r="K31" t="s">
        <v>97</v>
      </c>
      <c r="L31" s="146">
        <f>B32</f>
        <v>0.22727</v>
      </c>
      <c r="M31" s="146">
        <f t="shared" si="19"/>
        <v>0.30464999999999998</v>
      </c>
      <c r="N31" s="146">
        <f t="shared" si="19"/>
        <v>0.38202999999999998</v>
      </c>
      <c r="O31" s="146">
        <f t="shared" si="19"/>
        <v>0.45940999999999999</v>
      </c>
      <c r="P31" s="146">
        <f t="shared" si="19"/>
        <v>0.22727</v>
      </c>
      <c r="Q31" s="146">
        <f t="shared" si="19"/>
        <v>0.30464999999999998</v>
      </c>
      <c r="R31" s="146">
        <f t="shared" si="19"/>
        <v>0.38202999999999998</v>
      </c>
      <c r="S31" s="146">
        <f t="shared" si="19"/>
        <v>0.45940999999999999</v>
      </c>
      <c r="U31" t="s">
        <v>98</v>
      </c>
      <c r="V31" s="146">
        <f t="shared" si="16"/>
        <v>4.8604447817455022E-2</v>
      </c>
      <c r="W31" s="146">
        <f t="shared" si="17"/>
        <v>6.5351435014376888E-2</v>
      </c>
      <c r="X31" s="146">
        <f t="shared" si="17"/>
        <v>8.2289705967617935E-2</v>
      </c>
      <c r="Y31" s="146">
        <f t="shared" si="17"/>
        <v>9.9511413220768521E-2</v>
      </c>
      <c r="Z31" s="146">
        <f t="shared" si="17"/>
        <v>4.8604447817455022E-2</v>
      </c>
      <c r="AA31" s="146">
        <f t="shared" si="17"/>
        <v>6.5351435014376888E-2</v>
      </c>
      <c r="AB31" s="146">
        <f t="shared" si="17"/>
        <v>8.2289705967617935E-2</v>
      </c>
      <c r="AC31" s="146">
        <f t="shared" si="17"/>
        <v>9.9511413220768521E-2</v>
      </c>
    </row>
    <row r="32" spans="1:29" x14ac:dyDescent="0.25">
      <c r="A32" t="s">
        <v>256</v>
      </c>
      <c r="B32" s="146">
        <v>0.22727</v>
      </c>
      <c r="C32" s="146">
        <v>0.30464999999999998</v>
      </c>
      <c r="D32" s="146">
        <v>0.38202999999999998</v>
      </c>
      <c r="E32" s="146">
        <v>0.45940999999999999</v>
      </c>
      <c r="F32" s="146">
        <v>0.22727</v>
      </c>
      <c r="G32" s="146">
        <v>0.30464999999999998</v>
      </c>
      <c r="H32" s="146">
        <v>0.38202999999999998</v>
      </c>
      <c r="I32" s="146">
        <v>0.45940999999999999</v>
      </c>
      <c r="K32" t="s">
        <v>96</v>
      </c>
      <c r="L32" s="146">
        <f>B33</f>
        <v>0.71189999999999998</v>
      </c>
      <c r="M32" s="146">
        <f t="shared" si="19"/>
        <v>0.95428000000000002</v>
      </c>
      <c r="N32" s="146">
        <f t="shared" si="19"/>
        <v>1.1966600000000001</v>
      </c>
      <c r="O32" s="146">
        <f t="shared" si="19"/>
        <v>1.4390400000000001</v>
      </c>
      <c r="P32" s="146">
        <f t="shared" si="19"/>
        <v>0.71189999999999998</v>
      </c>
      <c r="Q32" s="146">
        <f t="shared" si="19"/>
        <v>0.95428000000000002</v>
      </c>
      <c r="R32" s="146">
        <f t="shared" si="19"/>
        <v>1.1966600000000001</v>
      </c>
      <c r="S32" s="146">
        <f t="shared" si="19"/>
        <v>1.4390400000000001</v>
      </c>
      <c r="U32" t="s">
        <v>97</v>
      </c>
      <c r="V32" s="146">
        <f t="shared" si="16"/>
        <v>0.2308051160775805</v>
      </c>
      <c r="W32" s="146">
        <f t="shared" si="17"/>
        <v>0.31035564578534558</v>
      </c>
      <c r="X32" s="146">
        <f t="shared" si="17"/>
        <v>0.39076614506909979</v>
      </c>
      <c r="Y32" s="146">
        <f t="shared" si="17"/>
        <v>0.47257120475246289</v>
      </c>
      <c r="Z32" s="146">
        <f t="shared" si="17"/>
        <v>0.2308051160775805</v>
      </c>
      <c r="AA32" s="146">
        <f t="shared" si="17"/>
        <v>0.31035564578534558</v>
      </c>
      <c r="AB32" s="146">
        <f t="shared" si="17"/>
        <v>0.39076614506909979</v>
      </c>
      <c r="AC32" s="146">
        <f t="shared" si="17"/>
        <v>0.47257120475246289</v>
      </c>
    </row>
    <row r="33" spans="1:29" x14ac:dyDescent="0.25">
      <c r="A33" t="s">
        <v>257</v>
      </c>
      <c r="B33" s="146">
        <v>0.71189999999999998</v>
      </c>
      <c r="C33" s="146">
        <v>0.95428000000000002</v>
      </c>
      <c r="D33" s="146">
        <v>1.1966600000000001</v>
      </c>
      <c r="E33" s="146">
        <v>1.4390400000000001</v>
      </c>
      <c r="F33" s="146">
        <v>0.71189999999999998</v>
      </c>
      <c r="G33" s="146">
        <v>0.95428000000000002</v>
      </c>
      <c r="H33" s="146">
        <v>1.1966600000000001</v>
      </c>
      <c r="I33" s="146">
        <v>1.4390400000000001</v>
      </c>
      <c r="U33" t="s">
        <v>96</v>
      </c>
      <c r="V33" s="146">
        <f t="shared" si="16"/>
        <v>0.72297338907743891</v>
      </c>
      <c r="W33" s="146">
        <f t="shared" si="17"/>
        <v>0.97215225885455314</v>
      </c>
      <c r="X33" s="146">
        <f t="shared" si="17"/>
        <v>1.2240248544836505</v>
      </c>
      <c r="Y33" s="146">
        <f t="shared" si="17"/>
        <v>1.4802657027208468</v>
      </c>
      <c r="Z33" s="146">
        <f t="shared" si="17"/>
        <v>0.72297338907743891</v>
      </c>
      <c r="AA33" s="146">
        <f t="shared" si="17"/>
        <v>0.97215225885455314</v>
      </c>
      <c r="AB33" s="146">
        <f t="shared" si="17"/>
        <v>1.2240248544836505</v>
      </c>
      <c r="AC33" s="146">
        <f t="shared" si="17"/>
        <v>1.4802657027208468</v>
      </c>
    </row>
    <row r="34" spans="1:29" x14ac:dyDescent="0.25">
      <c r="B34" s="146"/>
      <c r="C34" s="146"/>
      <c r="D34" s="146"/>
      <c r="E34" s="146"/>
      <c r="F34" s="146"/>
      <c r="G34" s="146"/>
      <c r="H34" s="146"/>
      <c r="I34" s="146"/>
    </row>
    <row r="36" spans="1:29" x14ac:dyDescent="0.25">
      <c r="A36" s="43" t="s">
        <v>261</v>
      </c>
      <c r="B36" s="43"/>
      <c r="C36" s="43"/>
      <c r="D36" s="43"/>
      <c r="E36" s="43"/>
      <c r="F36" s="43"/>
      <c r="G36" s="43"/>
      <c r="H36" s="43"/>
      <c r="I36" s="43"/>
      <c r="K36" s="43" t="s">
        <v>262</v>
      </c>
      <c r="L36" s="43"/>
      <c r="M36" s="43"/>
      <c r="N36" s="43"/>
      <c r="O36" s="43"/>
      <c r="P36" s="43"/>
      <c r="Q36" s="43"/>
      <c r="R36" s="43"/>
      <c r="S36" s="43"/>
      <c r="U36" s="43" t="s">
        <v>262</v>
      </c>
    </row>
    <row r="37" spans="1:29" x14ac:dyDescent="0.25">
      <c r="A37" t="str">
        <f>A27</f>
        <v>&gt; 500</v>
      </c>
      <c r="B37" s="146">
        <f t="shared" ref="B37:I42" si="20">1/(B16+B27)</f>
        <v>6.5826595755752697</v>
      </c>
      <c r="C37" s="146">
        <f t="shared" si="20"/>
        <v>5.5012294617685855</v>
      </c>
      <c r="D37" s="146">
        <f t="shared" si="20"/>
        <v>4.4877249044033274</v>
      </c>
      <c r="E37" s="146">
        <f t="shared" si="20"/>
        <v>3.541611439057113</v>
      </c>
      <c r="F37" s="146">
        <f t="shared" si="20"/>
        <v>6.5826595755752697</v>
      </c>
      <c r="G37" s="146">
        <f t="shared" si="20"/>
        <v>5.5012294617685855</v>
      </c>
      <c r="H37" s="146">
        <f t="shared" si="20"/>
        <v>4.4877249044033274</v>
      </c>
      <c r="I37" s="146">
        <f t="shared" si="20"/>
        <v>3.541611439057113</v>
      </c>
      <c r="K37" t="s">
        <v>251</v>
      </c>
      <c r="L37" s="146">
        <f t="shared" ref="L37:S41" si="21">1/(L16+L27)</f>
        <v>6.5826595755752697</v>
      </c>
      <c r="M37" s="146">
        <f t="shared" si="21"/>
        <v>5.5012294617685855</v>
      </c>
      <c r="N37" s="146">
        <f t="shared" si="21"/>
        <v>4.4877249044033274</v>
      </c>
      <c r="O37" s="146">
        <f t="shared" si="21"/>
        <v>3.541611439057113</v>
      </c>
      <c r="P37" s="146">
        <f t="shared" si="21"/>
        <v>6.5826595755752697</v>
      </c>
      <c r="Q37" s="146">
        <f t="shared" si="21"/>
        <v>5.5012294617685855</v>
      </c>
      <c r="R37" s="146">
        <f t="shared" si="21"/>
        <v>4.4877249044033274</v>
      </c>
      <c r="S37" s="146">
        <f t="shared" si="21"/>
        <v>3.541611439057113</v>
      </c>
      <c r="U37" t="s">
        <v>95</v>
      </c>
      <c r="V37" s="146">
        <f>1/(V16+V27)</f>
        <v>0.25</v>
      </c>
      <c r="W37" s="146">
        <f t="shared" ref="W37:AC37" si="22">1/(W16+W27)</f>
        <v>0.25</v>
      </c>
      <c r="X37" s="146">
        <f t="shared" si="22"/>
        <v>0.25</v>
      </c>
      <c r="Y37" s="146">
        <f t="shared" si="22"/>
        <v>0.25</v>
      </c>
      <c r="Z37" s="146">
        <f t="shared" si="22"/>
        <v>0.25</v>
      </c>
      <c r="AA37" s="146">
        <f t="shared" si="22"/>
        <v>0.25</v>
      </c>
      <c r="AB37" s="146">
        <f t="shared" si="22"/>
        <v>0.25</v>
      </c>
      <c r="AC37" s="146">
        <f t="shared" si="22"/>
        <v>0.25</v>
      </c>
    </row>
    <row r="38" spans="1:29" x14ac:dyDescent="0.25">
      <c r="A38" t="str">
        <f t="shared" ref="A38:A43" si="23">A28</f>
        <v>350 - 500</v>
      </c>
      <c r="B38" s="146">
        <f t="shared" si="20"/>
        <v>4.0258342378020355</v>
      </c>
      <c r="C38" s="146">
        <f t="shared" si="20"/>
        <v>3.5451001744729367</v>
      </c>
      <c r="D38" s="146">
        <f t="shared" si="20"/>
        <v>3.0483611946924567</v>
      </c>
      <c r="E38" s="146">
        <f t="shared" si="20"/>
        <v>2.5357987942301539</v>
      </c>
      <c r="F38" s="146">
        <f t="shared" si="20"/>
        <v>4.0258342378020355</v>
      </c>
      <c r="G38" s="146">
        <f t="shared" si="20"/>
        <v>3.5451001744729367</v>
      </c>
      <c r="H38" s="146">
        <f t="shared" si="20"/>
        <v>3.0483611946924567</v>
      </c>
      <c r="I38" s="146">
        <f t="shared" si="20"/>
        <v>2.5357987942301539</v>
      </c>
      <c r="K38" t="s">
        <v>100</v>
      </c>
      <c r="L38" s="146">
        <f t="shared" si="21"/>
        <v>4.0258342378020355</v>
      </c>
      <c r="M38" s="146">
        <f t="shared" si="21"/>
        <v>3.5451001744729367</v>
      </c>
      <c r="N38" s="146">
        <f t="shared" si="21"/>
        <v>3.0483611946924567</v>
      </c>
      <c r="O38" s="146">
        <f t="shared" si="21"/>
        <v>2.5357987942301539</v>
      </c>
      <c r="P38" s="146">
        <f t="shared" si="21"/>
        <v>4.0258342378020355</v>
      </c>
      <c r="Q38" s="146">
        <f t="shared" si="21"/>
        <v>3.5451001744729367</v>
      </c>
      <c r="R38" s="146">
        <f t="shared" si="21"/>
        <v>3.0483611946924567</v>
      </c>
      <c r="S38" s="146">
        <f t="shared" si="21"/>
        <v>2.5357987942301539</v>
      </c>
      <c r="U38" t="s">
        <v>251</v>
      </c>
      <c r="V38" s="146">
        <f t="shared" ref="V38:AC42" si="24">1/(V17+V28)</f>
        <v>6.4818365691604836</v>
      </c>
      <c r="W38" s="146">
        <f t="shared" si="24"/>
        <v>5.4000936612152159</v>
      </c>
      <c r="X38" s="146">
        <f t="shared" si="24"/>
        <v>4.3873952922048431</v>
      </c>
      <c r="Y38" s="146">
        <f t="shared" si="24"/>
        <v>3.4429768357754531</v>
      </c>
      <c r="Z38" s="146">
        <f t="shared" si="24"/>
        <v>6.4818365691604836</v>
      </c>
      <c r="AA38" s="146">
        <f t="shared" si="24"/>
        <v>5.4000936612152159</v>
      </c>
      <c r="AB38" s="146">
        <f t="shared" si="24"/>
        <v>4.3873952922048431</v>
      </c>
      <c r="AC38" s="146">
        <f t="shared" si="24"/>
        <v>3.4429768357754531</v>
      </c>
    </row>
    <row r="39" spans="1:29" x14ac:dyDescent="0.25">
      <c r="A39" t="str">
        <f t="shared" si="23"/>
        <v>250 - 349</v>
      </c>
      <c r="B39" s="146">
        <f t="shared" si="20"/>
        <v>2.9134439286994445</v>
      </c>
      <c r="C39" s="146">
        <f t="shared" si="20"/>
        <v>2.5653299128578602</v>
      </c>
      <c r="D39" s="146">
        <f t="shared" si="20"/>
        <v>2.2070276931519466</v>
      </c>
      <c r="E39" s="146">
        <f t="shared" si="20"/>
        <v>1.8382853495806977</v>
      </c>
      <c r="F39" s="146">
        <f t="shared" si="20"/>
        <v>2.9134439286994445</v>
      </c>
      <c r="G39" s="146">
        <f t="shared" si="20"/>
        <v>2.5653299128578602</v>
      </c>
      <c r="H39" s="146">
        <f t="shared" si="20"/>
        <v>2.2070276931519466</v>
      </c>
      <c r="I39" s="146">
        <f t="shared" si="20"/>
        <v>1.8382853495806977</v>
      </c>
      <c r="K39" t="s">
        <v>99</v>
      </c>
      <c r="L39" s="146">
        <f t="shared" si="21"/>
        <v>4.365435809938595</v>
      </c>
      <c r="M39" s="146">
        <f t="shared" si="21"/>
        <v>3.83107760117753</v>
      </c>
      <c r="N39" s="146">
        <f t="shared" si="21"/>
        <v>3.2856252499955341</v>
      </c>
      <c r="O39" s="146">
        <f t="shared" si="21"/>
        <v>2.7282576708234783</v>
      </c>
      <c r="P39" s="146">
        <f t="shared" si="21"/>
        <v>4.365435809938595</v>
      </c>
      <c r="Q39" s="146">
        <f t="shared" si="21"/>
        <v>3.83107760117753</v>
      </c>
      <c r="R39" s="146">
        <f t="shared" si="21"/>
        <v>3.2856252499955341</v>
      </c>
      <c r="S39" s="146">
        <f t="shared" si="21"/>
        <v>2.7282576708234783</v>
      </c>
      <c r="U39" t="s">
        <v>100</v>
      </c>
      <c r="V39" s="146">
        <f t="shared" si="24"/>
        <v>3.9641727305460854</v>
      </c>
      <c r="W39" s="146">
        <f t="shared" si="24"/>
        <v>3.479926280768102</v>
      </c>
      <c r="X39" s="146">
        <f t="shared" si="24"/>
        <v>2.9802106500357834</v>
      </c>
      <c r="Y39" s="146">
        <f t="shared" si="24"/>
        <v>2.4651762789218137</v>
      </c>
      <c r="Z39" s="146">
        <f t="shared" si="24"/>
        <v>3.9641727305460854</v>
      </c>
      <c r="AA39" s="146">
        <f t="shared" si="24"/>
        <v>3.479926280768102</v>
      </c>
      <c r="AB39" s="146">
        <f t="shared" si="24"/>
        <v>2.9802106500357834</v>
      </c>
      <c r="AC39" s="146">
        <f t="shared" si="24"/>
        <v>2.4651762789218137</v>
      </c>
    </row>
    <row r="40" spans="1:29" x14ac:dyDescent="0.25">
      <c r="A40" t="str">
        <f t="shared" si="23"/>
        <v>200 - 249</v>
      </c>
      <c r="B40" s="146">
        <f t="shared" si="20"/>
        <v>1.5694056589457739</v>
      </c>
      <c r="C40" s="146">
        <f t="shared" si="20"/>
        <v>1.3829164554044593</v>
      </c>
      <c r="D40" s="146">
        <f t="shared" si="20"/>
        <v>1.1922318379584911</v>
      </c>
      <c r="E40" s="146">
        <f t="shared" si="20"/>
        <v>0.99696972557911967</v>
      </c>
      <c r="F40" s="146">
        <f t="shared" si="20"/>
        <v>1.5694056589457739</v>
      </c>
      <c r="G40" s="146">
        <f t="shared" si="20"/>
        <v>1.3829164554044593</v>
      </c>
      <c r="H40" s="146">
        <f t="shared" si="20"/>
        <v>1.1922318379584911</v>
      </c>
      <c r="I40" s="146">
        <f t="shared" si="20"/>
        <v>0.99696972557911967</v>
      </c>
      <c r="K40" t="s">
        <v>98</v>
      </c>
      <c r="L40" s="146">
        <f t="shared" si="21"/>
        <v>2.9594495210906815</v>
      </c>
      <c r="M40" s="146">
        <f t="shared" si="21"/>
        <v>2.5419562330435981</v>
      </c>
      <c r="N40" s="146">
        <f t="shared" si="21"/>
        <v>2.1590171117276391</v>
      </c>
      <c r="O40" s="146">
        <f t="shared" si="21"/>
        <v>1.7967126612686704</v>
      </c>
      <c r="P40" s="146">
        <f t="shared" si="21"/>
        <v>2.9594495210906815</v>
      </c>
      <c r="Q40" s="146">
        <f t="shared" si="21"/>
        <v>2.5419562330435981</v>
      </c>
      <c r="R40" s="146">
        <f t="shared" si="21"/>
        <v>2.1590171117276391</v>
      </c>
      <c r="S40" s="146">
        <f t="shared" si="21"/>
        <v>1.7967126612686704</v>
      </c>
      <c r="U40" t="s">
        <v>99</v>
      </c>
      <c r="V40" s="146">
        <f t="shared" si="24"/>
        <v>4.2985728106272099</v>
      </c>
      <c r="W40" s="146">
        <f t="shared" si="24"/>
        <v>3.7606462361763313</v>
      </c>
      <c r="X40" s="146">
        <f t="shared" si="24"/>
        <v>3.2121703225693552</v>
      </c>
      <c r="Y40" s="146">
        <f t="shared" si="24"/>
        <v>2.6522751364200254</v>
      </c>
      <c r="Z40" s="146">
        <f t="shared" si="24"/>
        <v>4.2985728106272099</v>
      </c>
      <c r="AA40" s="146">
        <f t="shared" si="24"/>
        <v>3.7606462361763313</v>
      </c>
      <c r="AB40" s="146">
        <f t="shared" si="24"/>
        <v>3.2121703225693552</v>
      </c>
      <c r="AC40" s="146">
        <f t="shared" si="24"/>
        <v>2.6522751364200254</v>
      </c>
    </row>
    <row r="41" spans="1:29" x14ac:dyDescent="0.25">
      <c r="A41" t="str">
        <f t="shared" si="23"/>
        <v>100 - 199</v>
      </c>
      <c r="B41" s="146">
        <f t="shared" si="20"/>
        <v>2.9594495210906815</v>
      </c>
      <c r="C41" s="146">
        <f t="shared" si="20"/>
        <v>2.5419562330435981</v>
      </c>
      <c r="D41" s="146">
        <f t="shared" si="20"/>
        <v>2.1590171117276391</v>
      </c>
      <c r="E41" s="146">
        <f t="shared" si="20"/>
        <v>1.7967126612686704</v>
      </c>
      <c r="F41" s="146">
        <f t="shared" si="20"/>
        <v>2.9594495210906815</v>
      </c>
      <c r="G41" s="146">
        <f t="shared" si="20"/>
        <v>2.5419562330435981</v>
      </c>
      <c r="H41" s="146">
        <f t="shared" si="20"/>
        <v>2.1590171117276391</v>
      </c>
      <c r="I41" s="146">
        <f t="shared" si="20"/>
        <v>1.7967126612686704</v>
      </c>
      <c r="K41" t="s">
        <v>97</v>
      </c>
      <c r="L41" s="146">
        <f t="shared" si="21"/>
        <v>1.3977562269058279</v>
      </c>
      <c r="M41" s="146">
        <f t="shared" si="21"/>
        <v>1.1654743684270956</v>
      </c>
      <c r="N41" s="146">
        <f t="shared" si="21"/>
        <v>0.97650266270558161</v>
      </c>
      <c r="O41" s="146">
        <f t="shared" si="21"/>
        <v>0.81389964903022505</v>
      </c>
      <c r="P41" s="146">
        <f t="shared" si="21"/>
        <v>1.3977562269058279</v>
      </c>
      <c r="Q41" s="146">
        <f t="shared" si="21"/>
        <v>1.1654743684270956</v>
      </c>
      <c r="R41" s="146">
        <f t="shared" si="21"/>
        <v>0.97650266270558161</v>
      </c>
      <c r="S41" s="146">
        <f t="shared" si="21"/>
        <v>0.81389964903022505</v>
      </c>
      <c r="U41" t="s">
        <v>98</v>
      </c>
      <c r="V41" s="146">
        <f t="shared" si="24"/>
        <v>2.9141212469146494</v>
      </c>
      <c r="W41" s="146">
        <f t="shared" si="24"/>
        <v>2.4952243560355365</v>
      </c>
      <c r="X41" s="146">
        <f t="shared" si="24"/>
        <v>2.1107491465194808</v>
      </c>
      <c r="Y41" s="146">
        <f t="shared" si="24"/>
        <v>1.7466738459991578</v>
      </c>
      <c r="Z41" s="146">
        <f t="shared" si="24"/>
        <v>2.9141212469146494</v>
      </c>
      <c r="AA41" s="146">
        <f t="shared" si="24"/>
        <v>2.4952243560355365</v>
      </c>
      <c r="AB41" s="146">
        <f t="shared" si="24"/>
        <v>2.1107491465194808</v>
      </c>
      <c r="AC41" s="146">
        <f t="shared" si="24"/>
        <v>1.7466738459991578</v>
      </c>
    </row>
    <row r="42" spans="1:29" x14ac:dyDescent="0.25">
      <c r="A42" t="str">
        <f t="shared" si="23"/>
        <v>50 - 99</v>
      </c>
      <c r="B42" s="146">
        <f t="shared" si="20"/>
        <v>1.3977562269058279</v>
      </c>
      <c r="C42" s="146">
        <f t="shared" si="20"/>
        <v>1.1654743684270956</v>
      </c>
      <c r="D42" s="146">
        <f t="shared" si="20"/>
        <v>0.97650266270558161</v>
      </c>
      <c r="E42" s="146">
        <f t="shared" si="20"/>
        <v>0.81389964903022505</v>
      </c>
      <c r="F42" s="146">
        <f t="shared" si="20"/>
        <v>1.3977562269058279</v>
      </c>
      <c r="G42" s="146">
        <f t="shared" si="20"/>
        <v>1.1654743684270956</v>
      </c>
      <c r="H42" s="146">
        <f t="shared" si="20"/>
        <v>0.97650266270558161</v>
      </c>
      <c r="I42" s="146">
        <f t="shared" si="20"/>
        <v>0.81389964903022505</v>
      </c>
      <c r="K42" t="s">
        <v>96</v>
      </c>
      <c r="L42" s="146">
        <f>1/L32</f>
        <v>1.4046916701783958</v>
      </c>
      <c r="M42" s="146">
        <f t="shared" ref="M42:S42" si="25">1/M32</f>
        <v>1.0479104665297396</v>
      </c>
      <c r="N42" s="146">
        <f t="shared" si="25"/>
        <v>0.83565925158357424</v>
      </c>
      <c r="O42" s="146">
        <f t="shared" si="25"/>
        <v>0.69490771625528125</v>
      </c>
      <c r="P42" s="146">
        <f t="shared" si="25"/>
        <v>1.4046916701783958</v>
      </c>
      <c r="Q42" s="146">
        <f t="shared" si="25"/>
        <v>1.0479104665297396</v>
      </c>
      <c r="R42" s="146">
        <f t="shared" si="25"/>
        <v>0.83565925158357424</v>
      </c>
      <c r="S42" s="146">
        <f t="shared" si="25"/>
        <v>0.69490771625528125</v>
      </c>
      <c r="U42" t="s">
        <v>97</v>
      </c>
      <c r="V42" s="146">
        <f t="shared" si="24"/>
        <v>1.3763475571404136</v>
      </c>
      <c r="W42" s="146">
        <f t="shared" si="24"/>
        <v>1.1440480338059957</v>
      </c>
      <c r="X42" s="146">
        <f t="shared" si="24"/>
        <v>0.95467152654037035</v>
      </c>
      <c r="Y42" s="146">
        <f t="shared" si="24"/>
        <v>0.79123237726013185</v>
      </c>
      <c r="Z42" s="146">
        <f t="shared" si="24"/>
        <v>1.3763475571404136</v>
      </c>
      <c r="AA42" s="146">
        <f t="shared" si="24"/>
        <v>1.1440480338059957</v>
      </c>
      <c r="AB42" s="146">
        <f t="shared" si="24"/>
        <v>0.95467152654037035</v>
      </c>
      <c r="AC42" s="146">
        <f t="shared" si="24"/>
        <v>0.79123237726013185</v>
      </c>
    </row>
    <row r="43" spans="1:29" x14ac:dyDescent="0.25">
      <c r="A43" t="str">
        <f t="shared" si="23"/>
        <v>&lt; 50</v>
      </c>
      <c r="B43" s="146">
        <f>1/B33</f>
        <v>1.4046916701783958</v>
      </c>
      <c r="C43" s="146">
        <f t="shared" ref="C43:I43" si="26">1/C33</f>
        <v>1.0479104665297396</v>
      </c>
      <c r="D43" s="146">
        <f t="shared" si="26"/>
        <v>0.83565925158357424</v>
      </c>
      <c r="E43" s="146">
        <f t="shared" si="26"/>
        <v>0.69490771625528125</v>
      </c>
      <c r="F43" s="146">
        <f t="shared" si="26"/>
        <v>1.4046916701783958</v>
      </c>
      <c r="G43" s="146">
        <f t="shared" si="26"/>
        <v>1.0479104665297396</v>
      </c>
      <c r="H43" s="146">
        <f t="shared" si="26"/>
        <v>0.83565925158357424</v>
      </c>
      <c r="I43" s="146">
        <f t="shared" si="26"/>
        <v>0.69490771625528125</v>
      </c>
      <c r="L43" s="146"/>
      <c r="M43" s="146"/>
      <c r="N43" s="146"/>
      <c r="O43" s="146"/>
      <c r="P43" s="146"/>
      <c r="Q43" s="146"/>
      <c r="R43" s="146"/>
      <c r="S43" s="146"/>
      <c r="U43" t="s">
        <v>96</v>
      </c>
      <c r="V43" s="146">
        <f>1/V33</f>
        <v>1.3831767740110947</v>
      </c>
      <c r="W43" s="146">
        <f t="shared" ref="W43:AC43" si="27">1/W33</f>
        <v>1.0286454522856932</v>
      </c>
      <c r="X43" s="146">
        <f t="shared" si="27"/>
        <v>0.81697687456015389</v>
      </c>
      <c r="Y43" s="146">
        <f t="shared" si="27"/>
        <v>0.67555439416175078</v>
      </c>
      <c r="Z43" s="146">
        <f t="shared" si="27"/>
        <v>1.3831767740110947</v>
      </c>
      <c r="AA43" s="146">
        <f t="shared" si="27"/>
        <v>1.0286454522856932</v>
      </c>
      <c r="AB43" s="146">
        <f t="shared" si="27"/>
        <v>0.81697687456015389</v>
      </c>
      <c r="AC43" s="146">
        <f t="shared" si="27"/>
        <v>0.67555439416175078</v>
      </c>
    </row>
    <row r="44" spans="1:29" x14ac:dyDescent="0.25">
      <c r="V44" s="146"/>
    </row>
    <row r="46" spans="1:29" x14ac:dyDescent="0.25">
      <c r="A46" s="43" t="s">
        <v>263</v>
      </c>
      <c r="K46" s="43" t="s">
        <v>264</v>
      </c>
      <c r="U46" s="43" t="s">
        <v>264</v>
      </c>
    </row>
    <row r="47" spans="1:29" x14ac:dyDescent="0.25">
      <c r="A47" t="str">
        <f t="shared" ref="A47:A53" si="28">A37</f>
        <v>&gt; 500</v>
      </c>
      <c r="B47" s="49">
        <f t="shared" ref="B47:I52" si="29">B37+(B16/(B16+B27))*B48</f>
        <v>19.98183571148493</v>
      </c>
      <c r="C47" s="49">
        <f t="shared" si="29"/>
        <v>16.988400058270415</v>
      </c>
      <c r="D47" s="49">
        <f t="shared" si="29"/>
        <v>14.253211462300039</v>
      </c>
      <c r="E47" s="49">
        <f t="shared" si="29"/>
        <v>11.673639534867529</v>
      </c>
      <c r="F47" s="49">
        <f t="shared" si="29"/>
        <v>19.98183571148493</v>
      </c>
      <c r="G47" s="49">
        <f t="shared" si="29"/>
        <v>16.988400058270415</v>
      </c>
      <c r="H47" s="49">
        <f t="shared" si="29"/>
        <v>14.253211462300039</v>
      </c>
      <c r="I47" s="49">
        <f t="shared" si="29"/>
        <v>11.673639534867529</v>
      </c>
      <c r="K47" t="s">
        <v>251</v>
      </c>
      <c r="L47" s="49">
        <f t="shared" ref="L47:S51" si="30">L37+(L16/(L16+L27))*L48</f>
        <v>19.872452522523389</v>
      </c>
      <c r="M47" s="49">
        <f t="shared" si="30"/>
        <v>16.879630152167582</v>
      </c>
      <c r="N47" s="49">
        <f t="shared" si="30"/>
        <v>14.147476542855618</v>
      </c>
      <c r="O47" s="49">
        <f t="shared" si="30"/>
        <v>11.573368524200465</v>
      </c>
      <c r="P47" s="49">
        <f t="shared" si="30"/>
        <v>19.872452522523389</v>
      </c>
      <c r="Q47" s="49">
        <f t="shared" si="30"/>
        <v>16.879630152167582</v>
      </c>
      <c r="R47" s="49">
        <f t="shared" si="30"/>
        <v>14.147476542855618</v>
      </c>
      <c r="S47" s="49">
        <f t="shared" si="30"/>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28"/>
        <v>350 - 500</v>
      </c>
      <c r="B48" s="49">
        <f t="shared" si="29"/>
        <v>13.399176135909661</v>
      </c>
      <c r="C48" s="49">
        <f t="shared" si="29"/>
        <v>11.48717059650183</v>
      </c>
      <c r="D48" s="49">
        <f t="shared" si="29"/>
        <v>9.7659248257372617</v>
      </c>
      <c r="E48" s="49">
        <f t="shared" si="29"/>
        <v>8.1323161108480573</v>
      </c>
      <c r="F48" s="49">
        <f t="shared" si="29"/>
        <v>13.399176135909661</v>
      </c>
      <c r="G48" s="49">
        <f t="shared" si="29"/>
        <v>11.48717059650183</v>
      </c>
      <c r="H48" s="49">
        <f t="shared" si="29"/>
        <v>9.7659248257372617</v>
      </c>
      <c r="I48" s="49">
        <f t="shared" si="29"/>
        <v>8.1323161108480573</v>
      </c>
      <c r="K48" t="s">
        <v>100</v>
      </c>
      <c r="L48" s="49">
        <f t="shared" si="30"/>
        <v>13.289792946948118</v>
      </c>
      <c r="M48" s="49">
        <f t="shared" si="30"/>
        <v>11.378400690398998</v>
      </c>
      <c r="N48" s="49">
        <f t="shared" si="30"/>
        <v>9.660185160987572</v>
      </c>
      <c r="O48" s="49">
        <f t="shared" si="30"/>
        <v>8.0320415488456369</v>
      </c>
      <c r="P48" s="49">
        <f t="shared" si="30"/>
        <v>13.289792946948118</v>
      </c>
      <c r="Q48" s="49">
        <f t="shared" si="30"/>
        <v>11.378400690398998</v>
      </c>
      <c r="R48" s="49">
        <f t="shared" si="30"/>
        <v>9.660185160987572</v>
      </c>
      <c r="S48" s="49">
        <f t="shared" si="30"/>
        <v>8.0320415488456369</v>
      </c>
      <c r="U48" t="s">
        <v>251</v>
      </c>
      <c r="V48" s="49">
        <f t="shared" ref="V48:AC53" si="31">V38+(V17/(V17+V28))*V49</f>
        <v>19.568077006039108</v>
      </c>
      <c r="W48" s="49">
        <f t="shared" si="31"/>
        <v>16.569311355188074</v>
      </c>
      <c r="X48" s="49">
        <f t="shared" si="31"/>
        <v>13.831189144370221</v>
      </c>
      <c r="Y48" s="49">
        <f t="shared" si="31"/>
        <v>11.251047842595463</v>
      </c>
      <c r="Z48" s="49">
        <f t="shared" si="31"/>
        <v>19.568077006039108</v>
      </c>
      <c r="AA48" s="49">
        <f t="shared" si="31"/>
        <v>16.569311355188074</v>
      </c>
      <c r="AB48" s="49">
        <f t="shared" si="31"/>
        <v>13.831189144370221</v>
      </c>
      <c r="AC48" s="49">
        <f t="shared" si="31"/>
        <v>11.251047842595463</v>
      </c>
    </row>
    <row r="49" spans="1:29" x14ac:dyDescent="0.25">
      <c r="A49" t="str">
        <f t="shared" si="28"/>
        <v>250 - 349</v>
      </c>
      <c r="B49" s="49">
        <f t="shared" si="29"/>
        <v>9.3774946443980909</v>
      </c>
      <c r="C49" s="49">
        <f t="shared" si="29"/>
        <v>7.9462959843209582</v>
      </c>
      <c r="D49" s="49">
        <f t="shared" si="29"/>
        <v>6.7214566222772456</v>
      </c>
      <c r="E49" s="49">
        <f t="shared" si="29"/>
        <v>5.5997832990775862</v>
      </c>
      <c r="F49" s="49">
        <f t="shared" si="29"/>
        <v>9.3774946443980909</v>
      </c>
      <c r="G49" s="49">
        <f t="shared" si="29"/>
        <v>7.9462959843209582</v>
      </c>
      <c r="H49" s="49">
        <f t="shared" si="29"/>
        <v>6.7214566222772456</v>
      </c>
      <c r="I49" s="49">
        <f t="shared" si="29"/>
        <v>5.5997832990775862</v>
      </c>
      <c r="K49" t="s">
        <v>99</v>
      </c>
      <c r="L49" s="49">
        <f t="shared" si="30"/>
        <v>9.2680629945314479</v>
      </c>
      <c r="M49" s="49">
        <f t="shared" si="30"/>
        <v>7.8374682074124902</v>
      </c>
      <c r="N49" s="49">
        <f t="shared" si="30"/>
        <v>6.6156556788243837</v>
      </c>
      <c r="O49" s="49">
        <f t="shared" si="30"/>
        <v>5.4994502194396215</v>
      </c>
      <c r="P49" s="49">
        <f t="shared" si="30"/>
        <v>9.2680629945314479</v>
      </c>
      <c r="Q49" s="49">
        <f t="shared" si="30"/>
        <v>7.8374682074124902</v>
      </c>
      <c r="R49" s="49">
        <f t="shared" si="30"/>
        <v>6.6156556788243837</v>
      </c>
      <c r="S49" s="49">
        <f t="shared" si="30"/>
        <v>5.4994502194396215</v>
      </c>
      <c r="U49" t="s">
        <v>100</v>
      </c>
      <c r="V49" s="49">
        <f t="shared" si="31"/>
        <v>13.086240436878624</v>
      </c>
      <c r="W49" s="49">
        <f t="shared" si="31"/>
        <v>11.169217693972858</v>
      </c>
      <c r="X49" s="49">
        <f t="shared" si="31"/>
        <v>9.4442176826743491</v>
      </c>
      <c r="Y49" s="49">
        <f t="shared" si="31"/>
        <v>7.8083475481499764</v>
      </c>
      <c r="Z49" s="49">
        <f t="shared" si="31"/>
        <v>13.086240436878624</v>
      </c>
      <c r="AA49" s="49">
        <f t="shared" si="31"/>
        <v>11.169217693972858</v>
      </c>
      <c r="AB49" s="49">
        <f t="shared" si="31"/>
        <v>9.4442176826743491</v>
      </c>
      <c r="AC49" s="49">
        <f t="shared" si="31"/>
        <v>7.8083475481499764</v>
      </c>
    </row>
    <row r="50" spans="1:29" x14ac:dyDescent="0.25">
      <c r="A50" t="str">
        <f t="shared" si="28"/>
        <v>200 - 249</v>
      </c>
      <c r="B50" s="49">
        <f t="shared" si="29"/>
        <v>6.493563784713996</v>
      </c>
      <c r="C50" s="49">
        <f t="shared" si="29"/>
        <v>5.4099718493238278</v>
      </c>
      <c r="D50" s="49">
        <f t="shared" si="29"/>
        <v>4.5406850433329735</v>
      </c>
      <c r="E50" s="49">
        <f t="shared" si="29"/>
        <v>3.7834061367257563</v>
      </c>
      <c r="F50" s="49">
        <f t="shared" si="29"/>
        <v>6.493563784713996</v>
      </c>
      <c r="G50" s="49">
        <f t="shared" si="29"/>
        <v>5.4099718493238278</v>
      </c>
      <c r="H50" s="49">
        <f t="shared" si="29"/>
        <v>4.5406850433329735</v>
      </c>
      <c r="I50" s="49">
        <f t="shared" si="29"/>
        <v>3.7834061367257563</v>
      </c>
      <c r="K50" t="s">
        <v>98</v>
      </c>
      <c r="L50" s="49">
        <f t="shared" si="30"/>
        <v>4.9819381856078939</v>
      </c>
      <c r="M50" s="49">
        <f t="shared" si="30"/>
        <v>4.0830118549522538</v>
      </c>
      <c r="N50" s="49">
        <f t="shared" si="30"/>
        <v>3.3988218477516723</v>
      </c>
      <c r="O50" s="49">
        <f t="shared" si="30"/>
        <v>2.828595775236117</v>
      </c>
      <c r="P50" s="49">
        <f t="shared" si="30"/>
        <v>4.9819381856078939</v>
      </c>
      <c r="Q50" s="49">
        <f t="shared" si="30"/>
        <v>4.0830118549522538</v>
      </c>
      <c r="R50" s="49">
        <f t="shared" si="30"/>
        <v>3.3988218477516723</v>
      </c>
      <c r="S50" s="49">
        <f t="shared" si="30"/>
        <v>2.828595775236117</v>
      </c>
      <c r="U50" t="s">
        <v>99</v>
      </c>
      <c r="V50" s="49">
        <f t="shared" si="31"/>
        <v>9.1261091286172089</v>
      </c>
      <c r="W50" s="49">
        <f t="shared" si="31"/>
        <v>7.6933824849432053</v>
      </c>
      <c r="X50" s="49">
        <f t="shared" si="31"/>
        <v>6.4677530816656557</v>
      </c>
      <c r="Y50" s="49">
        <f t="shared" si="31"/>
        <v>5.3462894055006203</v>
      </c>
      <c r="Z50" s="49">
        <f t="shared" si="31"/>
        <v>9.1261091286172089</v>
      </c>
      <c r="AA50" s="49">
        <f t="shared" si="31"/>
        <v>7.6933824849432053</v>
      </c>
      <c r="AB50" s="49">
        <f t="shared" si="31"/>
        <v>6.4677530816656557</v>
      </c>
      <c r="AC50" s="49">
        <f t="shared" si="31"/>
        <v>5.3462894055006203</v>
      </c>
    </row>
    <row r="51" spans="1:29" x14ac:dyDescent="0.25">
      <c r="A51" t="str">
        <f t="shared" si="28"/>
        <v>100 - 199</v>
      </c>
      <c r="B51" s="49">
        <f t="shared" si="29"/>
        <v>4.9819381856078939</v>
      </c>
      <c r="C51" s="49">
        <f t="shared" si="29"/>
        <v>4.0830118549522538</v>
      </c>
      <c r="D51" s="49">
        <f t="shared" si="29"/>
        <v>3.3988218477516723</v>
      </c>
      <c r="E51" s="49">
        <f t="shared" si="29"/>
        <v>2.828595775236117</v>
      </c>
      <c r="F51" s="49">
        <f t="shared" si="29"/>
        <v>4.9819381856078939</v>
      </c>
      <c r="G51" s="49">
        <f t="shared" si="29"/>
        <v>4.0830118549522538</v>
      </c>
      <c r="H51" s="49">
        <f t="shared" si="29"/>
        <v>3.3988218477516723</v>
      </c>
      <c r="I51" s="49">
        <f t="shared" si="29"/>
        <v>2.828595775236117</v>
      </c>
      <c r="K51" t="s">
        <v>97</v>
      </c>
      <c r="L51" s="49">
        <f t="shared" si="30"/>
        <v>2.3562222225668932</v>
      </c>
      <c r="M51" s="49">
        <f t="shared" si="30"/>
        <v>1.8413118937432347</v>
      </c>
      <c r="N51" s="49">
        <f t="shared" si="30"/>
        <v>1.5004164625874084</v>
      </c>
      <c r="O51" s="49">
        <f t="shared" si="30"/>
        <v>1.2489718931923222</v>
      </c>
      <c r="P51" s="49">
        <f t="shared" si="30"/>
        <v>2.3562222225668932</v>
      </c>
      <c r="Q51" s="49">
        <f t="shared" si="30"/>
        <v>1.8413118937432347</v>
      </c>
      <c r="R51" s="49">
        <f t="shared" si="30"/>
        <v>1.5004164625874084</v>
      </c>
      <c r="S51" s="49">
        <f t="shared" si="30"/>
        <v>1.2489718931923222</v>
      </c>
      <c r="U51" t="s">
        <v>98</v>
      </c>
      <c r="V51" s="49">
        <f t="shared" si="31"/>
        <v>4.9056325556601816</v>
      </c>
      <c r="W51" s="49">
        <f t="shared" si="31"/>
        <v>4.0079488757601913</v>
      </c>
      <c r="X51" s="49">
        <f t="shared" si="31"/>
        <v>3.322836245875302</v>
      </c>
      <c r="Y51" s="49">
        <f t="shared" si="31"/>
        <v>2.74981880409304</v>
      </c>
      <c r="Z51" s="49">
        <f t="shared" si="31"/>
        <v>4.9056325556601816</v>
      </c>
      <c r="AA51" s="49">
        <f t="shared" si="31"/>
        <v>4.0079488757601913</v>
      </c>
      <c r="AB51" s="49">
        <f t="shared" si="31"/>
        <v>3.322836245875302</v>
      </c>
      <c r="AC51" s="49">
        <f t="shared" si="31"/>
        <v>2.74981880409304</v>
      </c>
    </row>
    <row r="52" spans="1:29" x14ac:dyDescent="0.25">
      <c r="A52" t="str">
        <f t="shared" si="28"/>
        <v>50 - 99</v>
      </c>
      <c r="B52" s="49">
        <f t="shared" si="29"/>
        <v>2.3562222225668932</v>
      </c>
      <c r="C52" s="49">
        <f t="shared" si="29"/>
        <v>1.8413118937432347</v>
      </c>
      <c r="D52" s="49">
        <f t="shared" si="29"/>
        <v>1.5004164625874084</v>
      </c>
      <c r="E52" s="49">
        <f t="shared" si="29"/>
        <v>1.2489718931923222</v>
      </c>
      <c r="F52" s="49">
        <f t="shared" si="29"/>
        <v>2.3562222225668932</v>
      </c>
      <c r="G52" s="49">
        <f t="shared" si="29"/>
        <v>1.8413118937432347</v>
      </c>
      <c r="H52" s="49">
        <f t="shared" si="29"/>
        <v>1.5004164625874084</v>
      </c>
      <c r="I52" s="49">
        <f t="shared" si="29"/>
        <v>1.2489718931923222</v>
      </c>
      <c r="K52" t="s">
        <v>96</v>
      </c>
      <c r="L52" s="49">
        <f>L42</f>
        <v>1.4046916701783958</v>
      </c>
      <c r="M52" s="49">
        <f t="shared" ref="M52:S52" si="32">M42</f>
        <v>1.0479104665297396</v>
      </c>
      <c r="N52" s="49">
        <f t="shared" si="32"/>
        <v>0.83565925158357424</v>
      </c>
      <c r="O52" s="49">
        <f t="shared" si="32"/>
        <v>0.69490771625528125</v>
      </c>
      <c r="P52" s="49">
        <f t="shared" si="32"/>
        <v>1.4046916701783958</v>
      </c>
      <c r="Q52" s="49">
        <f t="shared" si="32"/>
        <v>1.0479104665297396</v>
      </c>
      <c r="R52" s="49">
        <f t="shared" si="32"/>
        <v>0.83565925158357424</v>
      </c>
      <c r="S52" s="49">
        <f t="shared" si="32"/>
        <v>0.69490771625528125</v>
      </c>
      <c r="U52" t="s">
        <v>97</v>
      </c>
      <c r="V52" s="49">
        <f t="shared" si="31"/>
        <v>2.3201332519110225</v>
      </c>
      <c r="W52" s="49">
        <f t="shared" si="31"/>
        <v>1.8074608148641702</v>
      </c>
      <c r="X52" s="49">
        <f t="shared" si="31"/>
        <v>1.4668724720277571</v>
      </c>
      <c r="Y52" s="49">
        <f t="shared" si="31"/>
        <v>1.2141877703954504</v>
      </c>
      <c r="Z52" s="49">
        <f t="shared" si="31"/>
        <v>2.3201332519110225</v>
      </c>
      <c r="AA52" s="49">
        <f t="shared" si="31"/>
        <v>1.8074608148641702</v>
      </c>
      <c r="AB52" s="49">
        <f t="shared" si="31"/>
        <v>1.4668724720277571</v>
      </c>
      <c r="AC52" s="49">
        <f t="shared" si="31"/>
        <v>1.2141877703954504</v>
      </c>
    </row>
    <row r="53" spans="1:29" x14ac:dyDescent="0.25">
      <c r="A53" t="str">
        <f t="shared" si="28"/>
        <v>&lt; 50</v>
      </c>
      <c r="B53" s="49">
        <f t="shared" ref="B53:I53" si="33">B43</f>
        <v>1.4046916701783958</v>
      </c>
      <c r="C53" s="49">
        <f t="shared" si="33"/>
        <v>1.0479104665297396</v>
      </c>
      <c r="D53" s="49">
        <f t="shared" si="33"/>
        <v>0.83565925158357424</v>
      </c>
      <c r="E53" s="49">
        <f t="shared" si="33"/>
        <v>0.69490771625528125</v>
      </c>
      <c r="F53" s="49">
        <f t="shared" si="33"/>
        <v>1.4046916701783958</v>
      </c>
      <c r="G53" s="49">
        <f t="shared" si="33"/>
        <v>1.0479104665297396</v>
      </c>
      <c r="H53" s="49">
        <f t="shared" si="33"/>
        <v>0.83565925158357424</v>
      </c>
      <c r="I53" s="49">
        <f t="shared" si="33"/>
        <v>0.69490771625528125</v>
      </c>
      <c r="U53" t="s">
        <v>96</v>
      </c>
      <c r="V53" s="49">
        <f t="shared" si="31"/>
        <v>1.3831767740110947</v>
      </c>
      <c r="W53" s="49">
        <f t="shared" si="31"/>
        <v>1.0286454522856932</v>
      </c>
      <c r="X53" s="49">
        <f t="shared" si="31"/>
        <v>0.81697687456015389</v>
      </c>
      <c r="Y53" s="49">
        <f t="shared" si="31"/>
        <v>0.67555439416175078</v>
      </c>
      <c r="Z53" s="49">
        <f t="shared" si="31"/>
        <v>1.3831767740110947</v>
      </c>
      <c r="AA53" s="49">
        <f t="shared" si="31"/>
        <v>1.0286454522856932</v>
      </c>
      <c r="AB53" s="49">
        <f t="shared" si="31"/>
        <v>0.81697687456015389</v>
      </c>
      <c r="AC53" s="49">
        <f t="shared" si="31"/>
        <v>0.67555439416175078</v>
      </c>
    </row>
    <row r="56" spans="1:29" x14ac:dyDescent="0.25">
      <c r="A56" s="43" t="s">
        <v>265</v>
      </c>
      <c r="K56" s="43" t="s">
        <v>266</v>
      </c>
      <c r="U56" s="43" t="s">
        <v>266</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4">W47</f>
        <v>13.598620448120982</v>
      </c>
      <c r="X57" s="49">
        <f t="shared" si="34"/>
        <v>11.182453530083302</v>
      </c>
      <c r="Y57" s="49">
        <f t="shared" si="34"/>
        <v>8.9765947274703048</v>
      </c>
      <c r="Z57" s="49">
        <f t="shared" si="34"/>
        <v>16.322315237491903</v>
      </c>
      <c r="AA57" s="49">
        <f t="shared" si="34"/>
        <v>13.598620448120982</v>
      </c>
      <c r="AB57" s="49">
        <f t="shared" si="34"/>
        <v>11.182453530083302</v>
      </c>
      <c r="AC57" s="49">
        <f t="shared" si="34"/>
        <v>8.9765947274703048</v>
      </c>
    </row>
    <row r="58" spans="1:29" x14ac:dyDescent="0.25">
      <c r="L58" s="147"/>
      <c r="M58" s="147"/>
      <c r="N58" s="147"/>
      <c r="O58" s="147"/>
      <c r="P58" s="147"/>
      <c r="Q58" s="147"/>
      <c r="R58" s="147"/>
      <c r="S58" s="147"/>
    </row>
    <row r="59" spans="1:29" x14ac:dyDescent="0.25">
      <c r="A59" s="43" t="s">
        <v>276</v>
      </c>
      <c r="L59" s="148">
        <f>L57-B57</f>
        <v>0</v>
      </c>
      <c r="M59" s="148">
        <f t="shared" ref="M59:S59" si="35">M57-C57</f>
        <v>0</v>
      </c>
      <c r="N59" s="148">
        <f t="shared" si="35"/>
        <v>0</v>
      </c>
      <c r="O59" s="148">
        <f t="shared" si="35"/>
        <v>0</v>
      </c>
      <c r="P59" s="148">
        <f t="shared" si="35"/>
        <v>0</v>
      </c>
      <c r="Q59" s="148">
        <f t="shared" si="35"/>
        <v>0</v>
      </c>
      <c r="R59" s="148">
        <f t="shared" si="35"/>
        <v>0</v>
      </c>
      <c r="S59" s="148">
        <f t="shared" si="35"/>
        <v>0</v>
      </c>
      <c r="V59" s="147">
        <f>V57-B57</f>
        <v>0</v>
      </c>
      <c r="W59" s="147">
        <f t="shared" ref="W59:AC59" si="36">W57-C57</f>
        <v>0</v>
      </c>
      <c r="X59" s="147">
        <f t="shared" si="36"/>
        <v>0</v>
      </c>
      <c r="Y59" s="147">
        <f t="shared" si="36"/>
        <v>0</v>
      </c>
      <c r="Z59" s="147">
        <f t="shared" si="36"/>
        <v>0</v>
      </c>
      <c r="AA59" s="147">
        <f t="shared" si="36"/>
        <v>0</v>
      </c>
      <c r="AB59" s="147">
        <f t="shared" si="36"/>
        <v>0</v>
      </c>
      <c r="AC59" s="147">
        <f t="shared" si="36"/>
        <v>0</v>
      </c>
    </row>
    <row r="60" spans="1:29" x14ac:dyDescent="0.25">
      <c r="B60" t="s">
        <v>31</v>
      </c>
      <c r="F60" t="s">
        <v>32</v>
      </c>
    </row>
    <row r="61" spans="1:29" x14ac:dyDescent="0.25">
      <c r="B61" t="s">
        <v>86</v>
      </c>
      <c r="C61" t="s">
        <v>87</v>
      </c>
      <c r="D61" t="s">
        <v>88</v>
      </c>
      <c r="E61" t="s">
        <v>249</v>
      </c>
      <c r="F61" t="s">
        <v>86</v>
      </c>
      <c r="G61" t="s">
        <v>87</v>
      </c>
      <c r="H61" t="s">
        <v>88</v>
      </c>
      <c r="I61" t="s">
        <v>249</v>
      </c>
      <c r="K61" s="43" t="s">
        <v>267</v>
      </c>
      <c r="U61" s="43" t="s">
        <v>268</v>
      </c>
    </row>
    <row r="62" spans="1:29" x14ac:dyDescent="0.25">
      <c r="A62" t="s">
        <v>250</v>
      </c>
      <c r="B62" s="146">
        <v>0.15307999999999999</v>
      </c>
      <c r="C62" s="146">
        <v>0.18345</v>
      </c>
      <c r="D62" s="146">
        <v>0.22534000000000001</v>
      </c>
      <c r="E62" s="146">
        <v>0.28641</v>
      </c>
      <c r="F62" s="146">
        <v>0.15307999999999999</v>
      </c>
      <c r="G62" s="146">
        <v>0.18345</v>
      </c>
      <c r="H62" s="146">
        <v>0.22534000000000001</v>
      </c>
      <c r="I62" s="146">
        <v>0.28641</v>
      </c>
      <c r="K62" t="s">
        <v>269</v>
      </c>
      <c r="L62" s="49">
        <f>B5*(L16/(L16+L27))*(L17/(L17+L28))+B6*(L17/(L17+L28))+B7</f>
        <v>92.03399696441133</v>
      </c>
      <c r="M62" s="49">
        <f t="shared" ref="M62:S62" si="37">C5*(M16/(M16+M27))*(M17/(M17+M28))+C6*(M17/(M17+M28))+C7</f>
        <v>91.007878892277006</v>
      </c>
      <c r="N62" s="49">
        <f t="shared" si="37"/>
        <v>89.82306962871931</v>
      </c>
      <c r="O62" s="49">
        <f t="shared" si="37"/>
        <v>88.424953561115728</v>
      </c>
      <c r="P62" s="49">
        <f t="shared" si="37"/>
        <v>92.03399696441133</v>
      </c>
      <c r="Q62" s="49">
        <f t="shared" si="37"/>
        <v>91.007878892277006</v>
      </c>
      <c r="R62" s="49">
        <f t="shared" si="37"/>
        <v>89.82306962871931</v>
      </c>
      <c r="S62" s="49">
        <f t="shared" si="37"/>
        <v>88.424953561115728</v>
      </c>
      <c r="V62" s="149">
        <f t="shared" ref="V62:AC62" si="38">L57/(L57-1/V16)</f>
        <v>1.015554697397723</v>
      </c>
      <c r="W62" s="149">
        <f t="shared" si="38"/>
        <v>1.018728527114215</v>
      </c>
      <c r="X62" s="149">
        <f t="shared" si="38"/>
        <v>1.0228676938175008</v>
      </c>
      <c r="Y62" s="149">
        <f t="shared" si="38"/>
        <v>1.0286480589287628</v>
      </c>
      <c r="Z62" s="149">
        <f t="shared" si="38"/>
        <v>1.015554697397723</v>
      </c>
      <c r="AA62" s="149">
        <f t="shared" si="38"/>
        <v>1.018728527114215</v>
      </c>
      <c r="AB62" s="149">
        <f t="shared" si="38"/>
        <v>1.0228676938175008</v>
      </c>
      <c r="AC62" s="149">
        <f t="shared" si="38"/>
        <v>1.0286480589287628</v>
      </c>
    </row>
    <row r="63" spans="1:29" x14ac:dyDescent="0.25">
      <c r="A63" t="s">
        <v>252</v>
      </c>
      <c r="B63" s="146">
        <v>0.25141999999999998</v>
      </c>
      <c r="C63" s="146">
        <v>0.28598000000000001</v>
      </c>
      <c r="D63" s="146">
        <v>0.33334999999999998</v>
      </c>
      <c r="E63" s="146">
        <v>0.40210000000000001</v>
      </c>
      <c r="F63" s="146">
        <v>0.25141999999999998</v>
      </c>
      <c r="G63" s="146">
        <v>0.28598000000000001</v>
      </c>
      <c r="H63" s="146">
        <v>0.33334999999999998</v>
      </c>
      <c r="I63" s="146">
        <v>0.40210000000000001</v>
      </c>
      <c r="K63" t="s">
        <v>270</v>
      </c>
      <c r="L63" s="49">
        <f t="shared" ref="L63:S63" si="39">B8</f>
        <v>3.63</v>
      </c>
      <c r="M63" s="49">
        <f t="shared" si="39"/>
        <v>4.08</v>
      </c>
      <c r="N63" s="49">
        <f t="shared" si="39"/>
        <v>4.58</v>
      </c>
      <c r="O63" s="49">
        <f t="shared" si="39"/>
        <v>5.17</v>
      </c>
      <c r="P63" s="49">
        <f t="shared" si="39"/>
        <v>3.63</v>
      </c>
      <c r="Q63" s="49">
        <f t="shared" si="39"/>
        <v>4.08</v>
      </c>
      <c r="R63" s="49">
        <f t="shared" si="39"/>
        <v>4.58</v>
      </c>
      <c r="S63" s="49">
        <f t="shared" si="39"/>
        <v>5.17</v>
      </c>
    </row>
    <row r="64" spans="1:29" x14ac:dyDescent="0.25">
      <c r="A64" t="s">
        <v>253</v>
      </c>
      <c r="B64" s="146">
        <v>0.34765000000000001</v>
      </c>
      <c r="C64" s="146">
        <v>0.39544000000000001</v>
      </c>
      <c r="D64" s="146">
        <v>0.46094000000000002</v>
      </c>
      <c r="E64" s="146">
        <v>0.55601</v>
      </c>
      <c r="F64" s="146">
        <v>0.34765000000000001</v>
      </c>
      <c r="G64" s="146">
        <v>0.39544000000000001</v>
      </c>
      <c r="H64" s="146">
        <v>0.46094000000000002</v>
      </c>
      <c r="I64" s="146">
        <v>0.55601</v>
      </c>
    </row>
    <row r="65" spans="1:19" x14ac:dyDescent="0.25">
      <c r="A65" t="s">
        <v>254</v>
      </c>
      <c r="B65" s="146">
        <v>0.65049999999999997</v>
      </c>
      <c r="C65" s="146">
        <v>0.73990999999999996</v>
      </c>
      <c r="D65" s="146">
        <v>0.86248000000000002</v>
      </c>
      <c r="E65" s="146">
        <v>1.0403800000000001</v>
      </c>
      <c r="F65" s="146">
        <v>0.65049999999999997</v>
      </c>
      <c r="G65" s="146">
        <v>0.73990999999999996</v>
      </c>
      <c r="H65" s="146">
        <v>0.86248000000000002</v>
      </c>
      <c r="I65" s="146">
        <v>1.0403800000000001</v>
      </c>
      <c r="K65" s="43" t="s">
        <v>271</v>
      </c>
      <c r="L65" s="146"/>
    </row>
    <row r="66" spans="1:19" x14ac:dyDescent="0.25">
      <c r="A66" t="s">
        <v>255</v>
      </c>
      <c r="B66" s="146">
        <v>0.29432999999999998</v>
      </c>
      <c r="C66" s="146">
        <v>0.33478999999999998</v>
      </c>
      <c r="D66" s="146">
        <v>0.39023999999999998</v>
      </c>
      <c r="E66" s="146">
        <v>0.47073999999999999</v>
      </c>
      <c r="F66" s="146">
        <v>0.29432999999999998</v>
      </c>
      <c r="G66" s="146">
        <v>0.33478999999999998</v>
      </c>
      <c r="H66" s="146">
        <v>0.39023999999999998</v>
      </c>
      <c r="I66" s="146">
        <v>0.47073999999999999</v>
      </c>
      <c r="K66" t="s">
        <v>269</v>
      </c>
      <c r="L66" s="49">
        <f t="shared" ref="L66:S66" si="40">1/(B29+B18)+(B18/(B18+B29))*(1/(B19+B30))</f>
        <v>4.4757166820388115</v>
      </c>
      <c r="M66" s="49">
        <f t="shared" si="40"/>
        <v>3.9408318070367518</v>
      </c>
      <c r="N66" s="49">
        <f t="shared" si="40"/>
        <v>3.392365554760894</v>
      </c>
      <c r="O66" s="49">
        <f t="shared" si="40"/>
        <v>2.8294820234122184</v>
      </c>
      <c r="P66" s="49">
        <f t="shared" si="40"/>
        <v>4.4757166820388115</v>
      </c>
      <c r="Q66" s="49">
        <f t="shared" si="40"/>
        <v>3.9408318070367518</v>
      </c>
      <c r="R66" s="49">
        <f t="shared" si="40"/>
        <v>3.392365554760894</v>
      </c>
      <c r="S66" s="49">
        <f t="shared" si="40"/>
        <v>2.8294820234122184</v>
      </c>
    </row>
    <row r="67" spans="1:19" x14ac:dyDescent="0.25">
      <c r="A67" t="s">
        <v>256</v>
      </c>
      <c r="B67" s="146">
        <v>0.50048000000000004</v>
      </c>
      <c r="C67" s="146">
        <v>0.56927000000000005</v>
      </c>
      <c r="D67" s="146">
        <v>0.66356999999999999</v>
      </c>
      <c r="E67" s="146">
        <v>0.80044000000000004</v>
      </c>
      <c r="F67" s="146">
        <v>0.50048000000000004</v>
      </c>
      <c r="G67" s="146">
        <v>0.56927000000000005</v>
      </c>
      <c r="H67" s="146">
        <v>0.66356999999999999</v>
      </c>
      <c r="I67" s="146">
        <v>0.80044000000000004</v>
      </c>
      <c r="K67" t="s">
        <v>270</v>
      </c>
      <c r="L67" s="49">
        <f>1/(B19+B30)</f>
        <v>1.5694056589457739</v>
      </c>
      <c r="M67" s="49">
        <f t="shared" ref="M67:S67" si="41">1/(C19+C30)</f>
        <v>1.3829164554044593</v>
      </c>
      <c r="N67" s="49">
        <f t="shared" si="41"/>
        <v>1.1922318379584911</v>
      </c>
      <c r="O67" s="49">
        <f t="shared" si="41"/>
        <v>0.99696972557911967</v>
      </c>
      <c r="P67" s="49">
        <f t="shared" si="41"/>
        <v>1.5694056589457739</v>
      </c>
      <c r="Q67" s="49">
        <f t="shared" si="41"/>
        <v>1.3829164554044593</v>
      </c>
      <c r="R67" s="49">
        <f t="shared" si="41"/>
        <v>1.1922318379584911</v>
      </c>
      <c r="S67" s="49">
        <f t="shared" si="41"/>
        <v>0.99696972557911967</v>
      </c>
    </row>
    <row r="68" spans="1:19" x14ac:dyDescent="0.25">
      <c r="K68" t="s">
        <v>272</v>
      </c>
      <c r="L68" s="146">
        <f>SUMPRODUCT(L62:L63,L66:L67)/SUM(L62:L63)</f>
        <v>4.365435809938595</v>
      </c>
      <c r="M68" s="146">
        <f t="shared" ref="M68:S68" si="42">SUMPRODUCT(M62:M63,M66:M67)/SUM(M62:M63)</f>
        <v>3.8310776011775296</v>
      </c>
      <c r="N68" s="146">
        <f t="shared" si="42"/>
        <v>3.2856252499955341</v>
      </c>
      <c r="O68" s="146">
        <f t="shared" si="42"/>
        <v>2.7282576708234783</v>
      </c>
      <c r="P68" s="146">
        <f t="shared" si="42"/>
        <v>4.365435809938595</v>
      </c>
      <c r="Q68" s="146">
        <f t="shared" si="42"/>
        <v>3.8310776011775296</v>
      </c>
      <c r="R68" s="146">
        <f t="shared" si="42"/>
        <v>3.2856252499955341</v>
      </c>
      <c r="S68" s="146">
        <f t="shared" si="42"/>
        <v>2.7282576708234783</v>
      </c>
    </row>
    <row r="70" spans="1:19" x14ac:dyDescent="0.25">
      <c r="K70" s="43" t="s">
        <v>273</v>
      </c>
    </row>
    <row r="71" spans="1:19" x14ac:dyDescent="0.25">
      <c r="K71" t="s">
        <v>269</v>
      </c>
      <c r="L71" s="146">
        <f>(B18/(B18+B29))*(B19/(B19+B30))</f>
        <v>0.9839098318240509</v>
      </c>
      <c r="M71" s="146">
        <f t="shared" ref="M71:S71" si="43">(C18/(C18+C29))*(C19/(C19+C30))</f>
        <v>0.98100723671081436</v>
      </c>
      <c r="N71" s="146">
        <f t="shared" si="43"/>
        <v>0.97948383782414261</v>
      </c>
      <c r="O71" s="146">
        <f t="shared" si="43"/>
        <v>0.97939101087503955</v>
      </c>
      <c r="P71" s="146">
        <f t="shared" si="43"/>
        <v>0.9839098318240509</v>
      </c>
      <c r="Q71" s="146">
        <f t="shared" si="43"/>
        <v>0.98100723671081436</v>
      </c>
      <c r="R71" s="146">
        <f t="shared" si="43"/>
        <v>0.97948383782414261</v>
      </c>
      <c r="S71" s="146">
        <f t="shared" si="43"/>
        <v>0.97939101087503955</v>
      </c>
    </row>
    <row r="72" spans="1:19" x14ac:dyDescent="0.25">
      <c r="K72" t="s">
        <v>270</v>
      </c>
      <c r="L72" s="146">
        <f>B19/(B19+B30)</f>
        <v>0.98840209218039077</v>
      </c>
      <c r="M72" s="146">
        <f t="shared" ref="M72:S72" si="44">C19/(C19+C30)</f>
        <v>0.98629529792694182</v>
      </c>
      <c r="N72" s="146">
        <f t="shared" si="44"/>
        <v>0.98518055825417594</v>
      </c>
      <c r="O72" s="146">
        <f t="shared" si="44"/>
        <v>0.98509530260259215</v>
      </c>
      <c r="P72" s="146">
        <f t="shared" si="44"/>
        <v>0.98840209218039077</v>
      </c>
      <c r="Q72" s="146">
        <f t="shared" si="44"/>
        <v>0.98629529792694182</v>
      </c>
      <c r="R72" s="146">
        <f t="shared" si="44"/>
        <v>0.98518055825417594</v>
      </c>
      <c r="S72" s="146">
        <f t="shared" si="44"/>
        <v>0.98509530260259215</v>
      </c>
    </row>
    <row r="73" spans="1:19" x14ac:dyDescent="0.25">
      <c r="K73" t="s">
        <v>272</v>
      </c>
      <c r="L73" s="149">
        <f>SUMPRODUCT(L71:L72,L62:L63)/SUM(L62:L63)</f>
        <v>0.9840802920349031</v>
      </c>
      <c r="M73" s="149">
        <f t="shared" ref="M73:S73" si="45">SUMPRODUCT(M71:M72,M62:M63)/SUM(M62:M63)</f>
        <v>0.98123413513375901</v>
      </c>
      <c r="N73" s="149">
        <f t="shared" si="45"/>
        <v>0.97976021633251276</v>
      </c>
      <c r="O73" s="149">
        <f t="shared" si="45"/>
        <v>0.97970610466064834</v>
      </c>
      <c r="P73" s="149">
        <f t="shared" si="45"/>
        <v>0.9840802920349031</v>
      </c>
      <c r="Q73" s="149">
        <f t="shared" si="45"/>
        <v>0.98123413513375901</v>
      </c>
      <c r="R73" s="149">
        <f t="shared" si="45"/>
        <v>0.97976021633251276</v>
      </c>
      <c r="S73" s="149">
        <f t="shared" si="45"/>
        <v>0.97970610466064834</v>
      </c>
    </row>
    <row r="75" spans="1:19" x14ac:dyDescent="0.25">
      <c r="L75" s="149"/>
      <c r="M75" s="149"/>
      <c r="N75" s="149"/>
      <c r="O75" s="149"/>
      <c r="P75" s="149"/>
      <c r="Q75" s="149"/>
      <c r="R75" s="149"/>
      <c r="S75" s="149"/>
    </row>
    <row r="76" spans="1:19" x14ac:dyDescent="0.25">
      <c r="L76" s="148"/>
      <c r="M76" s="148"/>
      <c r="N76" s="148"/>
      <c r="O76" s="148"/>
      <c r="P76" s="148"/>
      <c r="Q76" s="148"/>
      <c r="R76" s="148"/>
      <c r="S76" s="148"/>
    </row>
    <row r="77" spans="1:19" x14ac:dyDescent="0.25">
      <c r="B77" s="1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Changelog</vt:lpstr>
      <vt:lpstr>Sources</vt:lpstr>
      <vt:lpstr>Config</vt:lpstr>
      <vt:lpstr>FertilityInputs</vt:lpstr>
      <vt:lpstr>MigrInputs</vt:lpstr>
      <vt:lpstr>PopSizeInputs</vt:lpstr>
      <vt:lpstr>DirectIncidenceInputs</vt:lpstr>
      <vt:lpstr>PartnershipInputs</vt:lpstr>
      <vt:lpstr>MixingMatrix</vt:lpstr>
      <vt:lpstr>ContactInputs</vt:lpstr>
      <vt:lpstr>EpiInputs</vt:lpstr>
      <vt:lpstr>STIPrevInputs</vt:lpstr>
      <vt:lpstr>HIVDiseaseInputs</vt:lpstr>
      <vt:lpstr>HIVFertilityInputs</vt:lpstr>
      <vt:lpstr>ARTAdultInputs</vt:lpstr>
      <vt:lpstr>MCInputs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2024-02-16T22:47:18Z</dcterms:modified>
</cp:coreProperties>
</file>