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88CE3C4F-B8CD-4091-8D20-772A169B77C5}" xr6:coauthVersionLast="47" xr6:coauthVersionMax="47" xr10:uidLastSave="{00000000-0000-0000-0000-000000000000}"/>
  <bookViews>
    <workbookView xWindow="3420" yWindow="2265" windowWidth="23145" windowHeight="13935" firstSheet="16" activeTab="18" xr2:uid="{B8DAC4A5-93A8-4225-A172-E4650AF42255}"/>
  </bookViews>
  <sheets>
    <sheet name="README" sheetId="6" r:id="rId1"/>
    <sheet name="Changelog" sheetId="21" r:id="rId2"/>
    <sheet name="Sources" sheetId="28"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HIVDiseaseInputs" sheetId="10" r:id="rId13"/>
    <sheet name="HIVFertilityInputs" sheetId="13" r:id="rId14"/>
    <sheet name="ARTAdultInputs" sheetId="15" r:id="rId15"/>
    <sheet name="MCInputs" sheetId="11" r:id="rId16"/>
    <sheet name="DirectCLHIV" sheetId="14" r:id="rId17"/>
    <sheet name="LikelihoodInputs" sheetId="27" r:id="rId18"/>
    <sheet name="FittingInputs" sheetId="26" r:id="rId19"/>
    <sheet name="SheetData" sheetId="3" r:id="rId20"/>
    <sheet name="ProgMapping" sheetId="20" r:id="rId21"/>
    <sheet name="Sheet1" sheetId="29"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3" i="26" l="1"/>
  <c r="B22" i="26"/>
  <c r="B21" i="26"/>
  <c r="B20" i="26"/>
  <c r="B6" i="26" l="1"/>
  <c r="B19" i="26"/>
  <c r="B18" i="26"/>
  <c r="B3" i="26" l="1"/>
  <c r="B4" i="26" l="1"/>
  <c r="D7" i="26" l="1"/>
  <c r="D5" i="26"/>
  <c r="E29" i="26"/>
  <c r="E28" i="26"/>
  <c r="D17" i="26"/>
  <c r="D16" i="26"/>
  <c r="B17" i="26"/>
  <c r="B16" i="26"/>
  <c r="B15" i="26" l="1"/>
  <c r="B13" i="26"/>
  <c r="B14" i="26"/>
  <c r="B12" i="26"/>
  <c r="AC8" i="24"/>
  <c r="E51" i="26" l="1"/>
  <c r="O5" i="26"/>
  <c r="C37" i="26"/>
  <c r="C36" i="26"/>
  <c r="C35" i="26"/>
  <c r="B7" i="26"/>
  <c r="B29" i="26"/>
  <c r="B28" i="26"/>
  <c r="B27" i="26"/>
  <c r="B26" i="26"/>
  <c r="B11" i="26"/>
  <c r="B10" i="26"/>
  <c r="B5" i="26"/>
  <c r="C38" i="26" l="1"/>
  <c r="C42" i="26"/>
  <c r="C43" i="26"/>
  <c r="C41" i="26"/>
  <c r="C40" i="26"/>
  <c r="C39" i="26"/>
  <c r="O6" i="26"/>
  <c r="AC13" i="24"/>
  <c r="AC12" i="24"/>
  <c r="Y9" i="24"/>
  <c r="Y10" i="24" s="1"/>
  <c r="V9" i="24"/>
  <c r="AD8" i="24"/>
  <c r="Y8" i="24"/>
  <c r="AD7" i="24"/>
  <c r="AC7" i="24"/>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AC14" i="24" l="1"/>
  <c r="AC19" i="24" s="1"/>
  <c r="AD19" i="24" s="1"/>
  <c r="AF19" i="24" s="1"/>
  <c r="K4" i="22"/>
  <c r="K5" i="22"/>
  <c r="K6" i="22"/>
  <c r="X9" i="24"/>
  <c r="X8" i="24"/>
  <c r="W8" i="24"/>
  <c r="W14" i="24"/>
  <c r="W15" i="24"/>
  <c r="O7" i="26"/>
  <c r="Y11" i="24"/>
  <c r="V10" i="24"/>
  <c r="W9" i="24"/>
  <c r="J7" i="22"/>
  <c r="K7" i="22" s="1"/>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AE19" i="24" l="1"/>
  <c r="O8" i="26"/>
  <c r="Y12" i="24"/>
  <c r="AC20" i="24"/>
  <c r="V11" i="24"/>
  <c r="W10" i="24"/>
  <c r="X10" i="24"/>
  <c r="J8" i="22"/>
  <c r="K8" i="22" s="1"/>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6" l="1"/>
  <c r="AE20" i="24"/>
  <c r="AD20" i="24"/>
  <c r="AF20" i="24" s="1"/>
  <c r="V12" i="24"/>
  <c r="X11" i="24"/>
  <c r="W11" i="24"/>
  <c r="Y13" i="24"/>
  <c r="J9" i="22"/>
  <c r="K9" i="22" s="1"/>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AC21" i="24" l="1"/>
  <c r="AE21" i="24" s="1"/>
  <c r="O10" i="26"/>
  <c r="Y14" i="24"/>
  <c r="W12" i="24"/>
  <c r="V13" i="24"/>
  <c r="X12" i="24"/>
  <c r="J10" i="22"/>
  <c r="K10" i="22" s="1"/>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AD21" i="24" l="1"/>
  <c r="AF21" i="24" s="1"/>
  <c r="O11" i="26"/>
  <c r="V14" i="24"/>
  <c r="W13" i="24"/>
  <c r="X13" i="24"/>
  <c r="Y15" i="24"/>
  <c r="AC22" i="24"/>
  <c r="J11" i="22"/>
  <c r="K11" i="22" s="1"/>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6" l="1"/>
  <c r="AE22" i="24"/>
  <c r="AD22" i="24"/>
  <c r="AF22" i="24" s="1"/>
  <c r="Y16" i="24"/>
  <c r="V15" i="24"/>
  <c r="X14" i="24"/>
  <c r="J12" i="22"/>
  <c r="K12" i="22" s="1"/>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6" l="1"/>
  <c r="X15" i="24"/>
  <c r="V16" i="24"/>
  <c r="Y17" i="24"/>
  <c r="AC23" i="24"/>
  <c r="J13" i="22"/>
  <c r="K13" i="22" s="1"/>
  <c r="X49" i="20"/>
  <c r="X48" i="20" s="1"/>
  <c r="X47" i="20" s="1" a="1"/>
  <c r="X47" i="20" s="1"/>
  <c r="X57" i="20" s="1"/>
  <c r="X59" i="20" s="1"/>
  <c r="O14" i="26" l="1"/>
  <c r="AC15" i="24"/>
  <c r="AD23" i="24"/>
  <c r="AF23" i="24" s="1"/>
  <c r="AE23" i="24"/>
  <c r="AC16" i="24"/>
  <c r="Z17" i="24" s="1"/>
  <c r="Y18" i="24"/>
  <c r="X16" i="24"/>
  <c r="W16" i="24"/>
  <c r="V17" i="24"/>
  <c r="J14" i="22"/>
  <c r="K14" i="22" s="1"/>
  <c r="O15" i="26" l="1"/>
  <c r="V18" i="24"/>
  <c r="X17" i="24"/>
  <c r="W17" i="24"/>
  <c r="Z18" i="24"/>
  <c r="Y19" i="24"/>
  <c r="Z8" i="24"/>
  <c r="Z10" i="24"/>
  <c r="Z9" i="24"/>
  <c r="Z11" i="24"/>
  <c r="Z12" i="24"/>
  <c r="Z13" i="24"/>
  <c r="Z14" i="24"/>
  <c r="Z15" i="24"/>
  <c r="Z16" i="24"/>
  <c r="J15" i="22"/>
  <c r="K15" i="22" s="1"/>
  <c r="O16" i="26" l="1"/>
  <c r="Y20" i="24"/>
  <c r="Z19" i="24"/>
  <c r="W18" i="24"/>
  <c r="V19" i="24"/>
  <c r="X18" i="24"/>
  <c r="J16" i="22"/>
  <c r="K16" i="22" s="1"/>
  <c r="O17" i="26" l="1"/>
  <c r="W19" i="24"/>
  <c r="V20" i="24"/>
  <c r="X19" i="24"/>
  <c r="Y21" i="24"/>
  <c r="Z20" i="24"/>
  <c r="J17" i="22"/>
  <c r="K17" i="22" s="1"/>
  <c r="O18" i="26" l="1"/>
  <c r="Y22" i="24"/>
  <c r="Z21" i="24"/>
  <c r="V21" i="24"/>
  <c r="X20" i="24"/>
  <c r="W20" i="24"/>
  <c r="J18" i="22"/>
  <c r="K18" i="22" s="1"/>
  <c r="O19" i="26" l="1"/>
  <c r="W21" i="24"/>
  <c r="X21" i="24"/>
  <c r="V22" i="24"/>
  <c r="Y23" i="24"/>
  <c r="Z22" i="24"/>
  <c r="J19" i="22"/>
  <c r="K19" i="22" s="1"/>
  <c r="O20" i="26" l="1"/>
  <c r="Z23" i="24"/>
  <c r="Y24" i="24"/>
  <c r="V23" i="24"/>
  <c r="X22" i="24"/>
  <c r="W22" i="24"/>
  <c r="J20" i="22"/>
  <c r="K20" i="22" s="1"/>
  <c r="O21" i="26" l="1"/>
  <c r="Y25" i="24"/>
  <c r="Z24" i="24"/>
  <c r="X23" i="24"/>
  <c r="W23" i="24"/>
  <c r="V24" i="24"/>
  <c r="J21" i="22"/>
  <c r="K21" i="22" s="1"/>
  <c r="O22" i="26" l="1"/>
  <c r="V25" i="24"/>
  <c r="W24" i="24"/>
  <c r="X24" i="24"/>
  <c r="Y26" i="24"/>
  <c r="Z25" i="24"/>
  <c r="J22" i="22"/>
  <c r="K22" i="22" s="1"/>
  <c r="O23" i="26" l="1"/>
  <c r="Z26" i="24"/>
  <c r="Y27" i="24"/>
  <c r="V26" i="24"/>
  <c r="X25" i="24"/>
  <c r="W25" i="24"/>
  <c r="J23" i="22"/>
  <c r="K23" i="22" s="1"/>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26" l="1"/>
  <c r="Y28" i="24"/>
  <c r="Z27" i="24"/>
  <c r="V27" i="24"/>
  <c r="X26" i="24"/>
  <c r="W26" i="24"/>
  <c r="J24" i="22"/>
  <c r="K24" i="22" s="1"/>
  <c r="O25" i="26" l="1"/>
  <c r="W27" i="24"/>
  <c r="X27" i="24"/>
  <c r="V28" i="24"/>
  <c r="Y29" i="24"/>
  <c r="Z28" i="24"/>
  <c r="J25" i="22"/>
  <c r="K25" i="22" s="1"/>
  <c r="O26" i="26" l="1"/>
  <c r="Y30" i="24"/>
  <c r="Z29" i="24"/>
  <c r="X28" i="24"/>
  <c r="W28" i="24"/>
  <c r="V29" i="24"/>
  <c r="J26" i="22"/>
  <c r="K26" i="22" s="1"/>
  <c r="O27" i="26" l="1"/>
  <c r="V30" i="24"/>
  <c r="X29" i="24"/>
  <c r="W29" i="24"/>
  <c r="Z30" i="24"/>
  <c r="Y31" i="24"/>
  <c r="J27" i="22"/>
  <c r="K27" i="22" s="1"/>
  <c r="O28" i="26" l="1"/>
  <c r="Y32" i="24"/>
  <c r="Z31" i="24"/>
  <c r="X30" i="24"/>
  <c r="W30" i="24"/>
  <c r="V31" i="24"/>
  <c r="J28" i="22"/>
  <c r="K28" i="22" s="1"/>
  <c r="O29" i="26" l="1"/>
  <c r="W31" i="24"/>
  <c r="V32" i="24"/>
  <c r="X31" i="24"/>
  <c r="Y33" i="24"/>
  <c r="Z32" i="24"/>
  <c r="J29" i="22"/>
  <c r="K29" i="22" s="1"/>
  <c r="O30" i="26" l="1"/>
  <c r="Y34" i="24"/>
  <c r="Z33" i="24"/>
  <c r="W32" i="24"/>
  <c r="X32" i="24"/>
  <c r="V33" i="24"/>
  <c r="J30" i="22"/>
  <c r="K30" i="22" s="1"/>
  <c r="O31" i="26" l="1"/>
  <c r="V34" i="24"/>
  <c r="X33" i="24"/>
  <c r="W33" i="24"/>
  <c r="Z34" i="24"/>
  <c r="Y35" i="24"/>
  <c r="J31" i="22"/>
  <c r="K31" i="22" s="1"/>
  <c r="O32" i="26" l="1"/>
  <c r="Y36" i="24"/>
  <c r="Z35" i="24"/>
  <c r="X34" i="24"/>
  <c r="V35" i="24"/>
  <c r="W34" i="24"/>
  <c r="J32" i="22"/>
  <c r="K32" i="22" s="1"/>
  <c r="O33" i="26" l="1"/>
  <c r="W35" i="24"/>
  <c r="V36" i="24"/>
  <c r="X35" i="24"/>
  <c r="Y37" i="24"/>
  <c r="Z36" i="24"/>
  <c r="J33" i="22"/>
  <c r="K33" i="22" s="1"/>
  <c r="O34" i="26" l="1"/>
  <c r="Y38" i="24"/>
  <c r="Z37" i="24"/>
  <c r="X36" i="24"/>
  <c r="V37" i="24"/>
  <c r="W36" i="24"/>
  <c r="J34" i="22"/>
  <c r="K34" i="22" s="1"/>
  <c r="O35" i="26" l="1"/>
  <c r="V38" i="24"/>
  <c r="X37" i="24"/>
  <c r="W37" i="24"/>
  <c r="Z38" i="24"/>
  <c r="Y39" i="24"/>
  <c r="J35" i="22"/>
  <c r="K35" i="22" s="1"/>
  <c r="O36" i="26" l="1"/>
  <c r="P35" i="26"/>
  <c r="Q35" i="26" s="1"/>
  <c r="Y40" i="24"/>
  <c r="Z39" i="24"/>
  <c r="X38" i="24"/>
  <c r="V39" i="24"/>
  <c r="W38" i="24"/>
  <c r="J36" i="22"/>
  <c r="K36" i="22" s="1"/>
  <c r="P6" i="26" l="1"/>
  <c r="Q6" i="26" s="1"/>
  <c r="P5" i="26"/>
  <c r="Q5" i="26" s="1"/>
  <c r="P4" i="26"/>
  <c r="Q4" i="26" s="1"/>
  <c r="P36" i="26"/>
  <c r="Q36" i="26" s="1"/>
  <c r="P3" i="26"/>
  <c r="Q3"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W39" i="24"/>
  <c r="X39" i="24"/>
  <c r="V40" i="24"/>
  <c r="Y41" i="24"/>
  <c r="Z40" i="24"/>
  <c r="J37" i="22"/>
  <c r="K37" i="22" s="1"/>
  <c r="R35" i="26" l="1"/>
  <c r="S12" i="26"/>
  <c r="S15" i="26"/>
  <c r="S3" i="26"/>
  <c r="S19" i="26"/>
  <c r="S17" i="26"/>
  <c r="S14" i="26"/>
  <c r="S33" i="26"/>
  <c r="S32" i="26"/>
  <c r="S11" i="26"/>
  <c r="S10" i="26"/>
  <c r="S9" i="26"/>
  <c r="S28" i="26"/>
  <c r="S8" i="26"/>
  <c r="S27" i="26"/>
  <c r="R6" i="26"/>
  <c r="S7" i="26"/>
  <c r="S26" i="26"/>
  <c r="R24" i="26"/>
  <c r="S25" i="26"/>
  <c r="S4" i="26"/>
  <c r="S23" i="26"/>
  <c r="S5" i="26"/>
  <c r="S22" i="26"/>
  <c r="S6" i="26"/>
  <c r="S21" i="26"/>
  <c r="S35" i="26"/>
  <c r="S18" i="26"/>
  <c r="R15" i="26"/>
  <c r="S16" i="26"/>
  <c r="R34" i="26"/>
  <c r="S34" i="26"/>
  <c r="S13" i="26"/>
  <c r="S31" i="26"/>
  <c r="S30" i="26"/>
  <c r="S29" i="26"/>
  <c r="S24" i="26"/>
  <c r="S20" i="26"/>
  <c r="V41" i="24"/>
  <c r="X40" i="24"/>
  <c r="W40" i="24"/>
  <c r="Y42" i="24"/>
  <c r="Z41" i="24"/>
  <c r="J38" i="22"/>
  <c r="K38" i="22" s="1"/>
  <c r="R3" i="26" l="1"/>
  <c r="R28" i="26"/>
  <c r="R9" i="26"/>
  <c r="R16" i="26"/>
  <c r="R4" i="26"/>
  <c r="R22" i="26"/>
  <c r="R12" i="26"/>
  <c r="R18" i="26"/>
  <c r="R19" i="26"/>
  <c r="R30" i="26"/>
  <c r="R29" i="26"/>
  <c r="R13" i="26"/>
  <c r="R32" i="26"/>
  <c r="R26" i="26"/>
  <c r="R10" i="26"/>
  <c r="R7" i="26"/>
  <c r="R20" i="26"/>
  <c r="R27" i="26"/>
  <c r="R14" i="26"/>
  <c r="R31" i="26"/>
  <c r="R25" i="26"/>
  <c r="R17" i="26"/>
  <c r="R5" i="26"/>
  <c r="R23" i="26"/>
  <c r="R33" i="26"/>
  <c r="R21" i="26"/>
  <c r="R8" i="26"/>
  <c r="R11" i="26"/>
  <c r="Z42" i="24"/>
  <c r="Y43" i="24"/>
  <c r="V42" i="24"/>
  <c r="X41" i="24"/>
  <c r="W41" i="24"/>
  <c r="J39" i="22"/>
  <c r="K39" i="22" s="1"/>
  <c r="Y44" i="24" l="1"/>
  <c r="Z43" i="24"/>
  <c r="X42" i="24"/>
  <c r="V43" i="24"/>
  <c r="W42" i="24"/>
  <c r="J40" i="22"/>
  <c r="K40" i="22" s="1"/>
  <c r="W43" i="24" l="1"/>
  <c r="V44" i="24"/>
  <c r="X43" i="24"/>
  <c r="Y45" i="24"/>
  <c r="Z44" i="24"/>
  <c r="J41" i="22"/>
  <c r="K41" i="22" s="1"/>
  <c r="W44" i="24" l="1"/>
  <c r="V45" i="24"/>
  <c r="X44" i="24"/>
  <c r="Y46" i="24"/>
  <c r="Z45" i="24"/>
  <c r="J42" i="22"/>
  <c r="K42" i="22" s="1"/>
  <c r="V46" i="24" l="1"/>
  <c r="X45" i="24"/>
  <c r="W45" i="24"/>
  <c r="Z46" i="24"/>
  <c r="Y47" i="24"/>
  <c r="J43" i="22"/>
  <c r="K43" i="22" s="1"/>
  <c r="Y48" i="24" l="1"/>
  <c r="Z47" i="24"/>
  <c r="X46" i="24"/>
  <c r="V47" i="24"/>
  <c r="W46" i="24"/>
  <c r="J44" i="22"/>
  <c r="K44" i="22" s="1"/>
  <c r="W47" i="24" l="1"/>
  <c r="V48" i="24"/>
  <c r="X47" i="24"/>
  <c r="Y49" i="24"/>
  <c r="Z48" i="24"/>
  <c r="J45" i="22"/>
  <c r="K45" i="22" s="1"/>
  <c r="V49" i="24" l="1"/>
  <c r="X48" i="24"/>
  <c r="W48" i="24"/>
  <c r="Y50" i="24"/>
  <c r="Z49" i="24"/>
  <c r="J46" i="22"/>
  <c r="K46" i="22" s="1"/>
  <c r="Z50" i="24" l="1"/>
  <c r="Y51" i="24"/>
  <c r="V50" i="24"/>
  <c r="X49" i="24"/>
  <c r="W49" i="24"/>
  <c r="J47" i="22"/>
  <c r="K47" i="22" s="1"/>
  <c r="Y52" i="24" l="1"/>
  <c r="Z51" i="24"/>
  <c r="V51" i="24"/>
  <c r="X50" i="24"/>
  <c r="W50" i="24"/>
  <c r="J48" i="22"/>
  <c r="K48" i="22" s="1"/>
  <c r="W51" i="24" l="1"/>
  <c r="X51" i="24"/>
  <c r="V52" i="24"/>
  <c r="Y53" i="24"/>
  <c r="Z52" i="24"/>
  <c r="J49" i="22"/>
  <c r="K49" i="22" s="1"/>
  <c r="Y54" i="24" l="1"/>
  <c r="Z53" i="24"/>
  <c r="X52" i="24"/>
  <c r="W52" i="24"/>
  <c r="V53" i="24"/>
  <c r="J50" i="22"/>
  <c r="K50" i="22" s="1"/>
  <c r="V54" i="24" l="1"/>
  <c r="X53" i="24"/>
  <c r="W53" i="24"/>
  <c r="Z54" i="24"/>
  <c r="Y55" i="24"/>
  <c r="J51" i="22"/>
  <c r="K51" i="22" s="1"/>
  <c r="Y56" i="24" l="1"/>
  <c r="Z55" i="24"/>
  <c r="X54" i="24"/>
  <c r="V55" i="24"/>
  <c r="W54" i="24"/>
  <c r="J52" i="22"/>
  <c r="K52" i="22" s="1"/>
  <c r="W55" i="24" l="1"/>
  <c r="V56" i="24"/>
  <c r="X55" i="24"/>
  <c r="Y57" i="24"/>
  <c r="Z56" i="24"/>
  <c r="J53" i="22"/>
  <c r="K53" i="22" s="1"/>
  <c r="X56" i="24" l="1"/>
  <c r="V57" i="24"/>
  <c r="W56" i="24"/>
  <c r="Y58" i="24"/>
  <c r="Z58" i="24" s="1"/>
  <c r="Z57" i="24"/>
  <c r="J54" i="22"/>
  <c r="K54" i="22" s="1"/>
  <c r="V58" i="24" l="1"/>
  <c r="X57" i="24"/>
  <c r="W57" i="24"/>
  <c r="J55" i="22"/>
  <c r="K55" i="22" s="1"/>
  <c r="X58" i="24" l="1"/>
  <c r="V59" i="24"/>
  <c r="W58" i="24"/>
  <c r="J56" i="22"/>
  <c r="K56" i="22" s="1"/>
  <c r="W59" i="24" l="1"/>
  <c r="V60" i="24"/>
  <c r="X59" i="24"/>
  <c r="J57" i="22"/>
  <c r="K57" i="22" s="1"/>
  <c r="X60" i="24" l="1"/>
  <c r="V61" i="24"/>
  <c r="W60" i="24"/>
  <c r="J58" i="22"/>
  <c r="K58" i="22" s="1"/>
  <c r="W61" i="24" l="1"/>
  <c r="V62" i="24"/>
  <c r="X61" i="24"/>
  <c r="J59" i="22"/>
  <c r="K59" i="22" s="1"/>
  <c r="V63" i="24" l="1"/>
  <c r="X62" i="24"/>
  <c r="W62" i="24"/>
  <c r="J60" i="22"/>
  <c r="K60" i="22" s="1"/>
  <c r="X63" i="24" l="1"/>
  <c r="V64" i="24"/>
  <c r="W63" i="24"/>
  <c r="J61" i="22"/>
  <c r="K61" i="22" s="1"/>
  <c r="X64" i="24" l="1"/>
  <c r="W64" i="24"/>
  <c r="V65" i="24"/>
  <c r="J62" i="22"/>
  <c r="K62" i="22" s="1"/>
  <c r="V66" i="24" l="1"/>
  <c r="W65" i="24"/>
  <c r="X65" i="24"/>
  <c r="J63" i="22"/>
  <c r="K63" i="22" s="1"/>
  <c r="X66" i="24" l="1"/>
  <c r="V67" i="24"/>
  <c r="W66" i="24"/>
  <c r="J64" i="22"/>
  <c r="K64" i="22" s="1"/>
  <c r="V68" i="24" l="1"/>
  <c r="X67" i="24"/>
  <c r="W67" i="24"/>
  <c r="J65" i="22"/>
  <c r="K65" i="22" s="1"/>
  <c r="V69" i="24" l="1"/>
  <c r="X68" i="24"/>
  <c r="W68" i="24"/>
  <c r="J66" i="22"/>
  <c r="K66" i="22" s="1"/>
  <c r="V70" i="24" l="1"/>
  <c r="X69" i="24"/>
  <c r="W69" i="24"/>
  <c r="J67" i="22"/>
  <c r="K67" i="22" s="1"/>
  <c r="V71" i="24" l="1"/>
  <c r="X70" i="24"/>
  <c r="W70" i="24"/>
  <c r="J68" i="22"/>
  <c r="K68" i="22" s="1"/>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<sst xmlns="http://schemas.openxmlformats.org/spreadsheetml/2006/main" count="1663" uniqueCount="601">
  <si>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</si>
  <si>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</si>
  <si>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</si>
  <si>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</si>
  <si>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</si>
  <si>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</si>
  <si>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</si>
  <si>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</si>
  <si>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</si>
  <si>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</si>
  <si>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</si>
  <si>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</si>
  <si>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</si>
  <si>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</si>
  <si>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</si>
  <si>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</si>
  <si>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</si>
  <si>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</si>
  <si>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</si>
  <si>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</si>
  <si>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</si>
  <si>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</si>
  <si>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</si>
  <si>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</si>
  <si>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</si>
  <si>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</si>
  <si>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</si>
  <si>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</si>
  <si>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</si>
  <si>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</si>
  <si>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</si>
  <si>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</si>
  <si>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</si>
  <si>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</si>
  <si>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</si>
  <si>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</si>
  <si>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</si>
  <si>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</si>
  <si>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</si>
  <si>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</si>
  <si>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</si>
  <si>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</si>
  <si>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</si>
  <si>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</si>
  <si>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</si>
  <si>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</si>
  <si>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</si>
  <si>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</si>
  <si>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</si>
  <si>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</si>
  <si>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</si>
  <si>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</si>
  <si>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</si>
  <si>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</si>
  <si>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</si>
  <si>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</si>
  <si>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</si>
  <si>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</si>
  <si>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</si>
  <si>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</si>
  <si>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</si>
  <si>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</si>
  <si>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</si>
  <si>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</si>
  <si>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</si>
  <si>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</si>
  <si>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</si>
  <si>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</si>
  <si>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</si>
  <si>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</si>
  <si>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</si>
  <si>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</si>
  <si>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</si>
  <si>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</si>
  <si>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</si>
  <si>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</si>
  <si>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</si>
  <si>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</si>
  <si>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</si>
  <si>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</si>
  <si>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</si>
  <si>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</si>
  <si>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</si>
  <si>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</si>
  <si>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</si>
  <si>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</si>
  <si>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</si>
  <si>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</si>
  <si>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</si>
  <si>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</si>
  <si>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</si>
  <si>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</si>
  <si>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</si>
  <si>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</si>
  <si>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</si>
  <si>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</si>
  <si>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</si>
  <si>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</si>
  <si>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</si>
  <si>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</si>
  <si>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</si>
  <si>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</si>
  <si>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</si>
  <si>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</si>
  <si>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</si>
  <si>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</si>
  <si>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</si>
  <si>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</si>
  <si>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</si>
  <si>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</si>
  <si>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</si>
  <si>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</si>
  <si>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</si>
  <si>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</si>
  <si>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</si>
  <si>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</si>
  <si>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</si>
  <si>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</si>
  <si>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</si>
  <si>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</si>
  <si>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</si>
  <si>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</si>
  <si>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</si>
  <si>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</si>
  <si>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</si>
  <si>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</si>
  <si>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</si>
  <si>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</si>
  <si>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</si>
  <si>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</si>
  <si>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</si>
  <si>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</si>
  <si>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</si>
  <si>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</si>
  <si>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</si>
  <si>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</si>
  <si>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</si>
  <si>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</si>
  <si>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</si>
  <si>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</si>
  <si>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</si>
  <si>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</si>
  <si>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</si>
  <si>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</si>
  <si>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</si>
  <si>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</si>
  <si>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</si>
  <si>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</si>
  <si>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</si>
  <si>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</si>
  <si>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</si>
  <si>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</si>
  <si>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</si>
  <si>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</si>
  <si>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</si>
  <si>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</si>
  <si>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</si>
  <si>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</si>
  <si>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</si>
  <si>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</si>
  <si>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</si>
  <si>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</si>
  <si>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</si>
  <si>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</si>
  <si>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</si>
  <si>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</si>
  <si>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</si>
  <si>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</si>
  <si>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</si>
  <si>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</si>
  <si>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</si>
  <si>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</si>
  <si>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</si>
  <si>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</si>
  <si>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</si>
  <si>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</si>
  <si>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</si>
  <si>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</si>
  <si>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</si>
  <si>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</si>
  <si>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</si>
  <si>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</si>
  <si>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</si>
  <si>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</si>
  <si>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</si>
  <si>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</si>
  <si>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</si>
  <si>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</si>
  <si>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</si>
  <si>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</si>
  <si>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</si>
  <si>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</si>
  <si>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</si>
  <si>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</si>
  <si>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</si>
  <si>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</si>
  <si>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</si>
  <si>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</si>
  <si>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</si>
  <si>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</si>
  <si>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</si>
  <si>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</si>
  <si>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</si>
  <si>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</si>
  <si>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</si>
  <si>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</si>
  <si>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</si>
  <si>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</si>
  <si>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</si>
  <si>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</si>
  <si>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</si>
  <si>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</si>
  <si>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</si>
  <si>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</si>
  <si>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</si>
  <si>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</si>
  <si>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</si>
  <si>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</si>
  <si>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</si>
  <si>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</si>
  <si>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</si>
  <si>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</si>
  <si>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</si>
  <si>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</si>
  <si>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</si>
  <si>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</si>
  <si>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</si>
  <si>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</si>
  <si>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</si>
  <si>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</si>
  <si>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</si>
  <si>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</si>
  <si>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</si>
  <si>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</si>
  <si>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</si>
  <si>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</si>
  <si>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</si>
  <si>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</si>
  <si>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</si>
  <si>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</si>
  <si>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</si>
  <si>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</si>
  <si>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</si>
  <si>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</si>
  <si>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</si>
  <si>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</si>
  <si>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</si>
  <si>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</si>
  <si>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</si>
  <si>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</si>
  <si>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</si>
  <si>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</si>
  <si>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</si>
  <si>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</si>
  <si>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</si>
  <si>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</si>
  <si>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</si>
  <si>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</si>
  <si>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</si>
  <si>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</si>
  <si>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</si>
  <si>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</si>
  <si>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</si>
  <si>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</si>
  <si>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</si>
  <si>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</si>
  <si>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</si>
  <si>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</si>
  <si>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</si>
  <si>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</si>
  <si>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</si>
  <si>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</si>
  <si>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</si>
  <si>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</si>
  <si>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</si>
  <si>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</si>
  <si>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</si>
  <si>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</si>
  <si>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</si>
  <si>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</si>
  <si>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</si>
  <si>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</si>
  <si>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</si>
  <si>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</si>
  <si>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</si>
  <si>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</si>
  <si>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</si>
  <si>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</si>
  <si>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</si>
  <si>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</si>
  <si>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</si>
  <si>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</si>
  <si>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</si>
  <si>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</si>
  <si>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</si>
  <si>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</si>
  <si>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</si>
  <si>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</si>
  <si>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</si>
  <si>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</si>
  <si>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</si>
  <si>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</si>
  <si>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</si>
  <si>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</si>
  <si>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</si>
  <si>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</si>
  <si>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</si>
  <si>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</si>
  <si>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</si>
  <si>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</si>
  <si>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</si>
  <si>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</si>
  <si>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</si>
  <si>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</si>
  <si>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</si>
  <si>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</si>
  <si>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</si>
  <si>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</si>
  <si>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</si>
  <si>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</si>
  <si>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Parameters needed for model fitting, but not used for HIV epidemic model simulation otherwise.</t>
  </si>
  <si>
    <t>Added a FittingParams sheet to store (currently) ANC prevalence likelihood model parameters</t>
  </si>
  <si>
    <t>ANC-SS bias</t>
  </si>
  <si>
    <t>ANC-RT calibration parameter</t>
  </si>
  <si>
    <t>ancss.bias</t>
  </si>
  <si>
    <t>Average difference between site-level ANC prevalence from sentinel surveillance vs. routine testing, on probit scale</t>
  </si>
  <si>
    <t>Average difference between site-level ANC sentinel surveillance prevalence and prevalence in pregnant women, on probit scale</t>
  </si>
  <si>
    <t>ancrt.bias</t>
  </si>
  <si>
    <t>Variance inflation, ANC site</t>
  </si>
  <si>
    <t>Variance inflation, ANC census</t>
  </si>
  <si>
    <t>var.infl.site</t>
  </si>
  <si>
    <t>var.infl.census</t>
  </si>
  <si>
    <t>Variance inflation parameter, allows for non-sampling error in prevalence estimates from ANC sites</t>
  </si>
  <si>
    <t>Variance inflation parameter, allows for non-sampling error in prevalence estimates from national routine testing at ANC</t>
  </si>
  <si>
    <t>Updated FittingParams sheet with ANC likelihood parameters fitted conditional on other assumptions in this workbook.</t>
  </si>
  <si>
    <t>Tab used for initializing model fitting</t>
  </si>
  <si>
    <t>LikelihoodInputs</t>
  </si>
  <si>
    <t>FittingInputs</t>
  </si>
  <si>
    <t>Updated ANC inputs, male-to-female transmission, male and female partnership exposure, and the HIV fertility local adjustment factor values based on pilot model fitting runs.</t>
  </si>
  <si>
    <t>Added an "LikelihoodInputs" sheet so that these could be stored distinct from the model fitting sheet.</t>
  </si>
  <si>
    <t>Renamed "FittingParams" to "FittingInputs" for consistency with other tab names.</t>
  </si>
  <si>
    <t>Sorted this sheet so that the newest items are on top.</t>
  </si>
  <si>
    <t>Odds ratio of male-to-female transmission relative to female-to-male</t>
  </si>
  <si>
    <t>Epidemiological inputs</t>
  </si>
  <si>
    <t>Likelihood model parameters</t>
  </si>
  <si>
    <t>Behavioral inputs</t>
  </si>
  <si>
    <t>lt.partner.f</t>
  </si>
  <si>
    <t>lt.partner.m</t>
  </si>
  <si>
    <t>HIV fertility reduction local adjustment factor</t>
  </si>
  <si>
    <t>hiv.frr.laf</t>
  </si>
  <si>
    <t>INITIAL VALUE</t>
  </si>
  <si>
    <t>PRIOR</t>
  </si>
  <si>
    <t>Distribution</t>
  </si>
  <si>
    <t>Gamma</t>
  </si>
  <si>
    <t>Beta</t>
  </si>
  <si>
    <t>Normal</t>
  </si>
  <si>
    <t>USE IN FIT?</t>
  </si>
  <si>
    <t>PARAMETER 1</t>
  </si>
  <si>
    <t>PARAMETER 2</t>
  </si>
  <si>
    <t>Shape</t>
  </si>
  <si>
    <t>Std. Dev.</t>
  </si>
  <si>
    <t>Rate</t>
  </si>
  <si>
    <t>Used for proportions</t>
  </si>
  <si>
    <t>Used for non-negative values</t>
  </si>
  <si>
    <t>Used for values that can be positive or negative</t>
  </si>
  <si>
    <t>Lognormal</t>
  </si>
  <si>
    <t>Used for non-negative values. Mean and standard deviation are on log scale.</t>
  </si>
  <si>
    <t>hughes2012jid suggests M2F and F2M transmission rates are the same after adjusting for confounding. Some of these confounders are not included in our model.</t>
  </si>
  <si>
    <t>Overhauled the FittingInputs tab.</t>
  </si>
  <si>
    <t>Initial epidemic pulse</t>
  </si>
  <si>
    <t>This must be expressed as a proportion, not a percentage</t>
  </si>
  <si>
    <t>EPP uses Uniform(1E-13,0.0025). Beta(6.75, 4600) has mode at the midpoint of [0,0.0025] and a 5% chance of exceeding 0.0025. If the fitted value exceeds 0.0025, consider refitting with an earlier epidemic start year.</t>
  </si>
  <si>
    <t>Added the initial prevalence as a fitting parameter.</t>
  </si>
  <si>
    <t>Parameter 1</t>
  </si>
  <si>
    <t>Parameter 2</t>
  </si>
  <si>
    <t>Q97.5%</t>
  </si>
  <si>
    <t>Q02.5%</t>
  </si>
  <si>
    <t>Initial value</t>
  </si>
  <si>
    <t>Index</t>
  </si>
  <si>
    <t>CDF</t>
  </si>
  <si>
    <t>Prob</t>
  </si>
  <si>
    <t>Label</t>
  </si>
  <si>
    <t>VISUALIZATION DATA</t>
  </si>
  <si>
    <t>Select a parameter to display</t>
  </si>
  <si>
    <t>ATTRIBUTE</t>
  </si>
  <si>
    <t>Mode</t>
  </si>
  <si>
    <t>Added diagnostic plots and tables to FittingInputs tab.</t>
  </si>
  <si>
    <t>partner.age.mean.f</t>
  </si>
  <si>
    <t>partner.age.mean.m</t>
  </si>
  <si>
    <t>partner.age.scale.f</t>
  </si>
  <si>
    <t>partner.age.scale.m</t>
  </si>
  <si>
    <t>Average age at partner acquisition, rescaled from [15,80) to [0,1).</t>
  </si>
  <si>
    <t>Expanded the set of parameters that can be adjusted via the FittingInputs tab.</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</si>
  <si>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</si>
  <si>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</si>
  <si>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</si>
  <si>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</si>
  <si>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</si>
  <si>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Partnership exposure by population, male clients of FSW</t>
  </si>
  <si>
    <t>partner.pop.fsw</t>
  </si>
  <si>
    <t>partner.pop.client</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</si>
  <si>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</si>
  <si>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</si>
  <si>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PopSizeInputs: fixed tooltips for FWID and MWID.</t>
  </si>
  <si>
    <t>Female-to-male transmission probability per coital act</t>
  </si>
  <si>
    <t>Beta(8.2, 9991.8) has mode 0.072% and 95% quantile range 0.04%-0.15%. 0.072% point estimate based on Figure 4 of boily2009lancetid, prior 95% quantile range is more diffuse than 95% CI (prior information amounts to seeing 8.2 transmission events in 10000 coital acts)</t>
  </si>
  <si>
    <t>Added the transmission probability per coital act to the FittingInputs tab.</t>
  </si>
  <si>
    <t>Lifetime exposure to non-cohabiting partners, women</t>
  </si>
  <si>
    <t>Lifetime exposure to non-cohabiting partners, men</t>
  </si>
  <si>
    <t>Fitting sets this constant over time.</t>
  </si>
  <si>
    <t>Updated inputs based on pilot model fitting.</t>
  </si>
  <si>
    <t>The denominator should include men and women</t>
  </si>
  <si>
    <t>Changed notes from sex to gender in PopSizeInputs.</t>
  </si>
  <si>
    <t>ProgMapping</t>
  </si>
  <si>
    <t>Mapping of HIV disease progression and mortality rates from AIM to Goals ARM CD4 categories</t>
  </si>
  <si>
    <t>Added a description of the ProgMapping tab to the README tab.</t>
  </si>
  <si>
    <t>Tab</t>
  </si>
  <si>
    <t>Source</t>
  </si>
  <si>
    <t>Changelog</t>
  </si>
  <si>
    <t>Tab used to document changes to this workbook</t>
  </si>
  <si>
    <t>Sources</t>
  </si>
  <si>
    <t>Tab used to document sources for model inputs</t>
  </si>
  <si>
    <t>Added the Sources tab to the workbook.</t>
  </si>
  <si>
    <t>Added "Changelog" and "Sources" to the tabs listed in the README tab.</t>
  </si>
  <si>
    <t>Updated the % married inputs for FSW, clients, MSM. Updated the MSM and Client population sizes. Rationale documented in Sources tab.</t>
  </si>
  <si>
    <t>Updated model fit after including prevalence data on clients of FSW. Some parameters (transmission per coital act, lifetime partnership exposures) do not look reasonable.</t>
  </si>
  <si>
    <t>Entered CLHIV age 14 from Malawi's 2023 AIM file into the DirectCLHIV tab.</t>
  </si>
  <si>
    <t>Created zwe-2023-inputs.xlsx from mwi-2023-inputs.xlsx. Initialized Config, FertilityInputs, MigrInputs</t>
  </si>
  <si>
    <t>Median age at first sex, women</t>
  </si>
  <si>
    <t>Median age at first sex, men</t>
  </si>
  <si>
    <t>Used median age at first sexual intercourse in women 25-49</t>
  </si>
  <si>
    <t>Used median age at first sexual intercourse in men 25-49</t>
  </si>
  <si>
    <t>Median age at first marriage or cohabitation, women</t>
  </si>
  <si>
    <t>Median age at first marriage or cohabitation, men</t>
  </si>
  <si>
    <t>Used median age at first marriage, women 25-49</t>
  </si>
  <si>
    <t>Assumed</t>
  </si>
  <si>
    <t>Need to identify source</t>
  </si>
  <si>
    <t>% of 15-49 year-olds in behavioral risk group, FSW</t>
  </si>
  <si>
    <t>% of 15-49 year-olds in behavioral risk group, MSM</t>
  </si>
  <si>
    <t>Added a validation check to the turnover indicator cells in PopSizeInputs</t>
  </si>
  <si>
    <t>% of 15-49 year-olds in behavioral risk group, FSW clients</t>
  </si>
  <si>
    <t>% of 15-49 year-olds in behavioral risk group, FWID</t>
  </si>
  <si>
    <t>% of 15-49 year-olds in behavioral risk group, MWID</t>
  </si>
  <si>
    <t>% of 15-49 year-olds in behavioral risk group, TGW</t>
  </si>
  <si>
    <t>2023-09-06_key-population-collated-data.xlsx</t>
  </si>
  <si>
    <t>Proportionate estimate shared by Oli Stevens, 2023-09-15. I suspect this was thresholded to 0.1% since the median estimate was the size across ESA countries.</t>
  </si>
  <si>
    <t>2023-09-06_key-population-collated-data.xlsx, doi:10.1016/S2214-109X(17)30375-3</t>
  </si>
  <si>
    <t>Proportionate PWID estimate shared by Oli Stevens, 2023-09-15. Split by sex by assuming 90% of PWID are males per Degenhardt 2017 review.</t>
  </si>
  <si>
    <t>Average duration in PWID population</t>
  </si>
  <si>
    <t>Average duration in FSW population</t>
  </si>
  <si>
    <t>SSA regional estimate of 13.6 years</t>
  </si>
  <si>
    <t>SSA regional estimate of 8.2 years</t>
  </si>
  <si>
    <t>Oli Stevens working paper, shared 2023-06-21. Reported in Eline Korenromp 2023 JAIDS supplement paper.</t>
  </si>
  <si>
    <t>WPP 2022</t>
  </si>
  <si>
    <t>Age distribution of FSW</t>
  </si>
  <si>
    <t>Age distribution of PWID</t>
  </si>
  <si>
    <t>Incidence and incidence rate ratios by age and sex</t>
  </si>
  <si>
    <t>Spectrum defaults</t>
  </si>
  <si>
    <t>Copied from a default Spectrum file with DemProj and AIM created in Spectrum 6.29</t>
  </si>
  <si>
    <t>2015 DHS microdata analysis</t>
  </si>
  <si>
    <t>Heterosexual age difference, mean and variance</t>
  </si>
  <si>
    <t>Partners by behavioral risk group, never/currently/previously married</t>
  </si>
  <si>
    <t>General</t>
  </si>
  <si>
    <t>Parameters shown in red in this tab are placeholder values for model calibration.</t>
  </si>
  <si>
    <t>% married or cohabiting, PWID</t>
  </si>
  <si>
    <t>% married or cohabiting, FSW</t>
  </si>
  <si>
    <t>% married or cohabiting, clients of FSW</t>
  </si>
  <si>
    <t>% married or cohabiting, MSM and TGW</t>
  </si>
  <si>
    <t>2023 Goals RSM file</t>
  </si>
  <si>
    <t>Timing of condom use increase was calibrated in Goals RSM</t>
  </si>
  <si>
    <t>Condom use at last sex, time trends</t>
  </si>
  <si>
    <t>Condom use at last sex, final levels in casual and paid partnerships</t>
  </si>
  <si>
    <t>Condom use at last sex, final levels in MSM partnerships</t>
  </si>
  <si>
    <t>Used weighted average by city of condom use at last sex with main male partners. Used "main" instead of "casual" since ~97% had a main male partner, and median partners in past six months was 1-2.</t>
  </si>
  <si>
    <t>Condom use at last sex, final levels in marital/cohabiting partnerships</t>
  </si>
  <si>
    <t>Sex acts per partner per year, main partnerships</t>
  </si>
  <si>
    <t>DHS analysis by Kristin Beitsch, 2017-06-29</t>
  </si>
  <si>
    <t>Sex acts per partner per year, casual, paid, MSM partnerships</t>
  </si>
  <si>
    <t>Force of infection in PWID</t>
  </si>
  <si>
    <t>Probability of transmission per act</t>
  </si>
  <si>
    <t>To be calibrated</t>
  </si>
  <si>
    <t>Risk of sexual HIV transmission by HIV stage</t>
  </si>
  <si>
    <t>doi:10.1086/590501</t>
  </si>
  <si>
    <t>Risk of sexual HIV transmission by viral suppression status</t>
  </si>
  <si>
    <t>Reduction in male susceptibility when circumcised</t>
  </si>
  <si>
    <t>doi:10.1056/NEJMoa1105243, doi:10.1016/S2352-3018(18)30132-2, doi:10.1016/S0140-6736(19)30418-0</t>
  </si>
  <si>
    <t>doi:10.1371/journal.pmed.0020298, doi:10.2471/blt.08.051482, doi:10.1016/S0140-6736(07)60313-4</t>
  </si>
  <si>
    <t>Condom efficacy</t>
  </si>
  <si>
    <t>doi:10.1002/14651858.CD003255</t>
  </si>
  <si>
    <t>Extent that ART uptake depends on expected mortality</t>
  </si>
  <si>
    <t>doi:10.1002/jia2.25784</t>
  </si>
  <si>
    <t>2023 AIM</t>
  </si>
  <si>
    <t>First year with non-zero HIV incidence in the aggregate of Zimbabwe's subnational Spectrum files</t>
  </si>
  <si>
    <t>HIVFertilityEffects</t>
  </si>
  <si>
    <t>Initialized to 1 before calibration</t>
  </si>
  <si>
    <t>Initialized to values used in Malawi pilot model calibration</t>
  </si>
  <si>
    <t>From ZW_Bulawayo_Final_2023.pjnz</t>
  </si>
  <si>
    <t>Not used</t>
  </si>
  <si>
    <t>Left 0, % coverage levels entered instead.</t>
  </si>
  <si>
    <t>Viral suppression</t>
  </si>
  <si>
    <t>MCInputs</t>
  </si>
  <si>
    <t>Male circumcision uptake rates</t>
  </si>
  <si>
    <t>ANC likelihood bias, calibration, and variance inflation parameters</t>
  </si>
  <si>
    <t>Prior distribution, epidemic pulse</t>
  </si>
  <si>
    <t>Prior distribution, female-to-male transmission probability</t>
  </si>
  <si>
    <t>Prior distribution, male-to-female transmission odds ratio</t>
  </si>
  <si>
    <t>Prior distribution, HIV-related fertility local adjustment factor</t>
  </si>
  <si>
    <t>Unpublished manuscript, Jeff Eaton 2019 "Relative fertility of HIV positive women in the ART era: updated estimates from national household survey data"</t>
  </si>
  <si>
    <t>Posterior distribution of ZWE country effect, read off Figure 3.</t>
  </si>
  <si>
    <t>doi:10.1016/S1473-3099(09)70021-0</t>
  </si>
  <si>
    <t>doi:10.1136/sti.2010.045104</t>
  </si>
  <si>
    <t>doi:10.1016/S1473-3099(09)70021-0, doi:10.1093/infdis/jir747</t>
  </si>
  <si>
    <t>Lifetime partnership exposure, men</t>
  </si>
  <si>
    <t>Lifetime partnership exposure, women</t>
  </si>
  <si>
    <t>Parameter interpretation and prior needs to be refined.</t>
  </si>
  <si>
    <t>Partnership by age location and scale parameters, men</t>
  </si>
  <si>
    <t>Partnership by age location and scale parameters, women</t>
  </si>
  <si>
    <t>2015 DHS microdata analysis, 2022-03-04</t>
  </si>
  <si>
    <t>Partnership rate ratio, FSW</t>
  </si>
  <si>
    <t>Partnership rate ratio, clients of FSW</t>
  </si>
  <si>
    <t>Vaguely informed by Goals RSM and MOT model assumptions. Mode = 8 with substantial variation.</t>
  </si>
  <si>
    <t>Vaguely informed by Goals RSM and MOT model assumptions. Mode = 100 with substantial variation.</t>
  </si>
  <si>
    <t>doi:10.1097/QAD.0000000000001428</t>
  </si>
  <si>
    <t>doi:10.1097/QAD.0000000000001419</t>
  </si>
  <si>
    <t>Moved source notes from the FittingInputs tab to the Sources tab.</t>
  </si>
  <si>
    <t>Specified input values as documented in the Sources tab.</t>
  </si>
  <si>
    <t>Expressed as rate ratios relative to never married people of the same gender.</t>
  </si>
  <si>
    <t>partner.pop.msm</t>
  </si>
  <si>
    <t>partner.pop.tgw</t>
  </si>
  <si>
    <t>Force of infection from unsafe injecting practices in PWID</t>
  </si>
  <si>
    <t>force.pwid</t>
  </si>
  <si>
    <t>Partnership exposure by population, MSM</t>
  </si>
  <si>
    <t>Partnership exposure by population, TGW</t>
  </si>
  <si>
    <t>Added PWID force of infection and partnership rate ratios for MSM and TGW to the FittingInputs form.</t>
  </si>
  <si>
    <t>Uninformative prior</t>
  </si>
  <si>
    <t>Assumed a Uniform(0,1) prior.</t>
  </si>
  <si>
    <t>Partnership rate ratio in MSM</t>
  </si>
  <si>
    <t>Partnership rate ratio in TGW</t>
  </si>
  <si>
    <t>Vague prior</t>
  </si>
  <si>
    <t>Used a Lognormal(1,1) prior so that the most likely assumption under the prior is that partnership rates are the same as for never married women</t>
  </si>
  <si>
    <t>Used a Lognormal(1,1) prior so that the most likely assumption under the prior is that partnership rates are the same as for never married men</t>
  </si>
  <si>
    <t>Assumed proportionate mixing instead of preferential mixing between MSM and TGW</t>
  </si>
  <si>
    <t>Preferential mixing weight, MSM</t>
  </si>
  <si>
    <t>Preferential mixing weight, TGW</t>
  </si>
  <si>
    <t>Preferential mixing weight, remaining populations</t>
  </si>
  <si>
    <t>Applies to never/currently/previously married and PWID</t>
  </si>
  <si>
    <t>Fitting sets this constant over time and by gender.</t>
  </si>
  <si>
    <t>assort.gen</t>
  </si>
  <si>
    <t>assort.fsw</t>
  </si>
  <si>
    <t>assort.msm</t>
  </si>
  <si>
    <t>assort.tgw</t>
  </si>
  <si>
    <t>Preferential mixing weight, FSW and male clients of FSW</t>
  </si>
  <si>
    <t>Added preferential mixing weights for FSW and clients, MSM, TGW, and remaining populations to  the FittingInputs form.</t>
  </si>
  <si>
    <t>Preferential mixing weights</t>
  </si>
  <si>
    <t>Mixing between MSM and TGW</t>
  </si>
  <si>
    <t>doi:10.1016/j.lana.2021.100121</t>
  </si>
  <si>
    <t>Assumed proportionate mixing between TGW and MSM instead of preferential mixing, based on infrequent clustering together of HIV in MSM and TGW in Lima, Peru</t>
  </si>
  <si>
    <t>Copied from a default Spectrum file with DemProj and AIM created in Spectrum 6.29. CD4 [200,350) value calculated as weighted average of Spectrum [200,250) and [250,350) values.</t>
  </si>
  <si>
    <t>Initial CD4 cell counts, HIV disease progression and mortality rates</t>
  </si>
  <si>
    <t>See ProgMapping tab for calculations done to adapt these inputs.</t>
  </si>
  <si>
    <t>Adapted from Spectrum: doi:10.1002/jia2.25784, doi:10.1097/QAD.0000000000002358</t>
  </si>
  <si>
    <t>Flatlined input ART coverage after 2022 at 2022 levels.</t>
  </si>
  <si>
    <t>Sources: Documented several inputs.</t>
  </si>
  <si>
    <t>Same-sex partnerships</t>
  </si>
  <si>
    <t>Corrected % married/cohabiting among PWID from 24% to 27%.</t>
  </si>
  <si>
    <t>FittingInputs tab initial inputs are now greyed out.</t>
  </si>
  <si>
    <t>C:\Users\DeepaJahagirdar\AppData\Roaming\Avenir Health\Spectrum\UNPopDataByCountry\2022\South Africa_710_22.upd</t>
  </si>
  <si>
    <t>2016 DHS, via StatCompiler</t>
  </si>
  <si>
    <t>1998 DHS, via StatCompiler</t>
  </si>
  <si>
    <t>2016 World Bank gender data portal</t>
  </si>
  <si>
    <t>Age group unclear was; Not extracted from DHS because it was only available for Men ages 35+, and overall estimate unavailable (by age group)</t>
  </si>
  <si>
    <r>
      <t xml:space="preserve">4.7% of male respondents age 15-49 reported paying for sex. </t>
    </r>
    <r>
      <rPr>
        <sz val="11"/>
        <color rgb="FFFF0000"/>
        <rFont val="Calibri"/>
        <family val="2"/>
        <scheme val="minor"/>
      </rPr>
      <t>Divided by 2 to convert to a % of the 15-49 population overall.</t>
    </r>
  </si>
  <si>
    <r>
      <rPr>
        <sz val="11"/>
        <color rgb="FFFF0000"/>
        <rFont val="Calibri"/>
        <family val="2"/>
        <scheme val="minor"/>
      </rPr>
      <t>CHECK SOURCE FOR ZAF.</t>
    </r>
    <r>
      <rPr>
        <sz val="11"/>
        <color theme="1"/>
        <rFont val="Calibri"/>
        <family val="2"/>
        <scheme val="minor"/>
      </rPr>
      <t xml:space="preserve"> (for Zwe: J. Stover 2023-06-30 email. ZWE FSW size reported to GAM deemed nationally adequate. Used GAM size divided by 2018 15-49 population from Excel workbook shared by UNAIDS.)</t>
    </r>
  </si>
  <si>
    <r>
      <rPr>
        <sz val="11"/>
        <color rgb="FFFF0000"/>
        <rFont val="Calibri"/>
        <family val="2"/>
        <scheme val="minor"/>
      </rPr>
      <t>CHECK SOURCE FOR ZAF.</t>
    </r>
    <r>
      <rPr>
        <sz val="11"/>
        <color theme="1"/>
        <rFont val="Calibri"/>
        <family val="2"/>
        <scheme val="minor"/>
      </rPr>
      <t xml:space="preserve"> (J. Stover 2023-06-30 email. ZWE MSM size reported to GAM deemed not nationally adequate. Regional median % of males used to calculate % of 15-49 population who are MSM._</t>
    </r>
  </si>
  <si>
    <t>Deepa Jahagirdar</t>
  </si>
  <si>
    <t>2017 HSRC</t>
  </si>
  <si>
    <t>Mcuptake model fit to household survey data. Single age outputs were aggregated to five-year age groups externally. Per email from Rob Nov 7, 2023</t>
  </si>
  <si>
    <t>Used 15+ ART coverage by sex aggregated from official 2023 estimates files. Used % instead of program data #. Should revisit entry of numbers on ART in case of potential effects on model calibration performance - From South Africa 2023 ver05.pjnz</t>
  </si>
  <si>
    <t>Analysis in Durban and Kwazulu-Natal</t>
  </si>
  <si>
    <t>42% (n=19) reported ever sharing needles. 73% (n=33) reported sharing other drug preparation or use materials. doi: 10.1101/2023.01.16.23284613</t>
  </si>
  <si>
    <t>zimbabwe2019ibbs - can redo logistic curve within AIM, adjusting the final value</t>
  </si>
  <si>
    <t>Aggregated from official 2023 estimates files  - ChAged14ByCD4Cat M is the tag in .dp file</t>
  </si>
  <si>
    <t>As per Rob email Nov 28, 2023</t>
  </si>
  <si>
    <t>Special analysis done in March, 2022 to establish inputs for Goals ARM in sub-Saharan Africa with DHS surveys - as per Rob email Nov 28, 2023</t>
  </si>
  <si>
    <t xml:space="preserve">2015 DHS microdata analysis </t>
  </si>
  <si>
    <t>Special analysis done in January 2020 to establish inputs for Goals ASM in sub-Saharan Africa with DHS surveys - taken from 2022 Goals-asm file: zaf-asm-2022-001.pjnz</t>
  </si>
  <si>
    <t>File SouthAfrica 2023, assumed to be the same across all age groups</t>
  </si>
  <si>
    <t>From SouthAfrica2023.pjnz, under adult transition parameters, HIV mortality with ART</t>
  </si>
  <si>
    <t>Oli Stevens working paper, shared 2023-06-21</t>
  </si>
  <si>
    <t>Lognormal distribution parameters were calibrated to the median and IQR age in four SA studies (using weighted average)</t>
  </si>
  <si>
    <t>Lognormal distribution parameters were calibrated to two SA studies, mean and IQR (using weighted average)</t>
  </si>
  <si>
    <t>22.8% (95% CI: 12%-38%) married or living with partner among 15-49 men who paid for sex in the past 12 months.</t>
  </si>
  <si>
    <r>
      <rPr>
        <sz val="11"/>
        <color theme="9" tint="-0.249977111117893"/>
        <rFont val="Calibri"/>
        <family val="2"/>
        <scheme val="minor"/>
      </rPr>
      <t xml:space="preserve">2015 DHS microdata analysis - </t>
    </r>
    <r>
      <rPr>
        <sz val="11"/>
        <color rgb="FFFF0000"/>
        <rFont val="Calibri"/>
        <family val="2"/>
        <scheme val="minor"/>
      </rPr>
      <t>can cross-check with other sources</t>
    </r>
  </si>
  <si>
    <t>Marital: used "married women currently using condom" + "married women currently using female condom" per Yu Teng, 2023-09-25 Skype. Value = 19.2.</t>
  </si>
  <si>
    <t>Casual: average of indicator = Condom use during higher-risk sex (with multiple partners) [Men]=65.3,  Condom use during higher-risk sex (with multiple partners) [Women] = 57.6. Commercial: used condom use at last paid sexual intercourse from 2016 DHS for all ages (83.9).</t>
  </si>
  <si>
    <t>2016 DHS, via DHS API (StatCompiler link broken)</t>
  </si>
  <si>
    <t>2014 SAHMS Report</t>
  </si>
  <si>
    <t>% married in IBBS, taken as a weighted average in Johannesburg, Capetown and Durban = 14%</t>
  </si>
  <si>
    <t>Aggregated the number married to another woman across cities and divided by total sample size for MSM (n=10.6%). For TGW, averaged RDS-weighted proportions across citis (n = 0.35% married, living with or in a sexual relationship with a woman)</t>
  </si>
  <si>
    <t>2019 SAMHMS-II and doi:/10.1016/S2352-3018(23)00059-0</t>
  </si>
  <si>
    <t>Find for SA: Zimbabwe situational analysis of drug use in five provinces to inform HIV and TB programming for people who use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</si>
</sst>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00000"/>
    <numFmt numFmtId="167" formatCode="0.0000"/>
    <numFmt numFmtId="168" formatCode="0.00000"/>
    <numFmt numFmtId="169" formatCode="0.0E+00"/>
    <numFmt numFmtId="170" formatCode="yyyy\-mm\-dd;@"/>
    <numFmt numFmtId="171" formatCode="0.0%"/>
  </numFmts>
  <fonts count="28"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sz val="11"/>
      <color theme="2" tint="-0.499984740745262"/>
      <name val="Calibri"/>
      <family val="2"/>
      <scheme val="minor"/>
    </font>
    <font>
      <b/>
      <i/>
      <sz val="11"/>
      <color theme="2" tint="-0.499984740745262"/>
      <name val="Calibri"/>
      <family val="2"/>
      <scheme val="minor"/>
    </font>
    <font>
      <b/>
      <sz val="11"/>
      <color theme="8"/>
      <name val="Calibri"/>
      <family val="2"/>
      <scheme val="minor"/>
    </font>
    <font>
      <sz val="10"/>
      <name val="Arial"/>
      <family val="2"/>
    </font>
    <font>
      <sz val="11"/>
      <color theme="9" tint="-0.249977111117893"/>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2">
    <xf numFmtId="0" fontId="0" fillId="0" borderId="0"/>
    <xf numFmtId="0" fontId="26" fillId="0" borderId="0"/>
  </cellStyleXfs>
  <cellXfs count="382">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4"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164" fontId="0" fillId="0" borderId="17" xfId="0" applyNumberFormat="1" applyBorder="1"/>
    <xf numFmtId="167" fontId="2" fillId="4" borderId="1" xfId="0" applyNumberFormat="1" applyFont="1" applyFill="1" applyBorder="1" applyAlignment="1">
      <alignment horizontal="center"/>
    </xf>
    <xf numFmtId="167" fontId="0" fillId="3" borderId="1" xfId="0" applyNumberFormat="1" applyFill="1" applyBorder="1"/>
    <xf numFmtId="0" fontId="0" fillId="3" borderId="1" xfId="0" applyFill="1" applyBorder="1" applyAlignment="1">
      <alignment vertical="top"/>
    </xf>
    <xf numFmtId="167" fontId="0" fillId="3" borderId="7" xfId="0" applyNumberFormat="1" applyFill="1" applyBorder="1"/>
    <xf numFmtId="167" fontId="0" fillId="0" borderId="9" xfId="0" applyNumberFormat="1" applyBorder="1"/>
    <xf numFmtId="0" fontId="23" fillId="3" borderId="1" xfId="0" applyFont="1" applyFill="1" applyBorder="1"/>
    <xf numFmtId="167" fontId="23" fillId="0" borderId="1" xfId="0" applyNumberFormat="1" applyFont="1" applyBorder="1"/>
    <xf numFmtId="0" fontId="23" fillId="0" borderId="1" xfId="0" applyFont="1" applyBorder="1"/>
    <xf numFmtId="0" fontId="24" fillId="3" borderId="1" xfId="0" applyFont="1" applyFill="1" applyBorder="1"/>
    <xf numFmtId="165" fontId="0" fillId="0" borderId="1" xfId="0" applyNumberFormat="1" applyBorder="1"/>
    <xf numFmtId="0" fontId="0" fillId="3" borderId="4" xfId="0" applyFill="1" applyBorder="1" applyAlignment="1">
      <alignment horizontal="left"/>
    </xf>
    <xf numFmtId="167" fontId="2" fillId="4" borderId="7" xfId="0" applyNumberFormat="1" applyFont="1" applyFill="1" applyBorder="1" applyAlignment="1">
      <alignment horizontal="center"/>
    </xf>
    <xf numFmtId="167" fontId="0" fillId="3" borderId="9" xfId="0" applyNumberFormat="1" applyFill="1" applyBorder="1"/>
    <xf numFmtId="170" fontId="0" fillId="0" borderId="0" xfId="0" applyNumberFormat="1"/>
    <xf numFmtId="0" fontId="0" fillId="0" borderId="0" xfId="0" applyAlignment="1">
      <alignment horizontal="right"/>
    </xf>
    <xf numFmtId="164" fontId="3" fillId="0" borderId="16" xfId="0" applyNumberFormat="1" applyFont="1" applyBorder="1"/>
    <xf numFmtId="165" fontId="3" fillId="0" borderId="17" xfId="0" applyNumberFormat="1" applyFont="1" applyBorder="1"/>
    <xf numFmtId="165" fontId="3" fillId="0" borderId="18" xfId="0" applyNumberFormat="1" applyFont="1" applyBorder="1"/>
    <xf numFmtId="2" fontId="5" fillId="0" borderId="15" xfId="0" applyNumberFormat="1" applyFont="1" applyBorder="1"/>
    <xf numFmtId="3" fontId="5" fillId="0" borderId="5" xfId="0" applyNumberFormat="1" applyFont="1" applyBorder="1"/>
    <xf numFmtId="3" fontId="5" fillId="0" borderId="16" xfId="0" applyNumberFormat="1" applyFont="1" applyBorder="1"/>
    <xf numFmtId="165" fontId="5" fillId="0" borderId="20" xfId="0" applyNumberFormat="1" applyFont="1" applyBorder="1"/>
    <xf numFmtId="3" fontId="5" fillId="0" borderId="0" xfId="0" applyNumberFormat="1" applyFont="1"/>
    <xf numFmtId="164" fontId="3" fillId="0" borderId="0" xfId="0" applyNumberFormat="1" applyFont="1"/>
    <xf numFmtId="164" fontId="3" fillId="0" borderId="9" xfId="0" applyNumberFormat="1" applyFont="1" applyBorder="1"/>
    <xf numFmtId="2" fontId="3" fillId="0" borderId="5" xfId="0" applyNumberFormat="1" applyFont="1" applyBorder="1"/>
    <xf numFmtId="2" fontId="3" fillId="0" borderId="16" xfId="0" applyNumberFormat="1" applyFont="1" applyBorder="1"/>
    <xf numFmtId="164" fontId="5" fillId="8" borderId="5" xfId="0" applyNumberFormat="1" applyFont="1" applyFill="1" applyBorder="1" applyAlignment="1">
      <alignment horizontal="right"/>
    </xf>
    <xf numFmtId="164" fontId="5" fillId="0" borderId="20" xfId="0" applyNumberFormat="1" applyFont="1" applyBorder="1"/>
    <xf numFmtId="0" fontId="3" fillId="0" borderId="0" xfId="0" applyFont="1"/>
    <xf numFmtId="0" fontId="25" fillId="0" borderId="0" xfId="0" applyFont="1"/>
    <xf numFmtId="0" fontId="4" fillId="3" borderId="4" xfId="0" quotePrefix="1" applyFont="1" applyFill="1" applyBorder="1" applyAlignment="1">
      <alignment horizontal="left" indent="1"/>
    </xf>
    <xf numFmtId="0" fontId="4" fillId="3" borderId="4" xfId="0" applyFont="1" applyFill="1" applyBorder="1" applyAlignment="1">
      <alignment horizontal="left"/>
    </xf>
    <xf numFmtId="2" fontId="4" fillId="3" borderId="4" xfId="0" applyNumberFormat="1" applyFont="1" applyFill="1" applyBorder="1" applyAlignment="1">
      <alignment horizontal="left" indent="1"/>
    </xf>
    <xf numFmtId="167" fontId="0" fillId="0" borderId="3" xfId="0" applyNumberFormat="1" applyBorder="1"/>
    <xf numFmtId="167" fontId="0" fillId="0" borderId="7" xfId="0" applyNumberFormat="1" applyBorder="1"/>
    <xf numFmtId="167" fontId="5" fillId="0" borderId="1" xfId="0" applyNumberFormat="1" applyFont="1" applyBorder="1"/>
    <xf numFmtId="2" fontId="5" fillId="0" borderId="17" xfId="0" applyNumberFormat="1" applyFont="1" applyBorder="1"/>
    <xf numFmtId="2" fontId="5" fillId="0" borderId="18" xfId="0" applyNumberFormat="1" applyFont="1" applyBorder="1"/>
    <xf numFmtId="2" fontId="5" fillId="0" borderId="20" xfId="0" applyNumberFormat="1" applyFont="1" applyBorder="1"/>
    <xf numFmtId="171" fontId="0" fillId="0" borderId="0" xfId="0" applyNumberFormat="1"/>
    <xf numFmtId="0" fontId="2" fillId="4" borderId="7" xfId="0" applyFont="1" applyFill="1" applyBorder="1"/>
    <xf numFmtId="0" fontId="2" fillId="4" borderId="7" xfId="0" applyFont="1" applyFill="1" applyBorder="1" applyAlignment="1">
      <alignment horizontal="left"/>
    </xf>
    <xf numFmtId="0" fontId="0" fillId="2" borderId="15" xfId="0" applyFill="1" applyBorder="1"/>
    <xf numFmtId="0" fontId="2" fillId="4" borderId="1" xfId="0" applyFont="1" applyFill="1" applyBorder="1" applyAlignment="1">
      <alignment horizontal="left"/>
    </xf>
    <xf numFmtId="0" fontId="0" fillId="2" borderId="19" xfId="0" applyFill="1" applyBorder="1"/>
    <xf numFmtId="0" fontId="0" fillId="2" borderId="16" xfId="0" applyFill="1" applyBorder="1"/>
    <xf numFmtId="0" fontId="0" fillId="3" borderId="1" xfId="0" applyFill="1" applyBorder="1" applyAlignment="1">
      <alignment horizontal="left"/>
    </xf>
    <xf numFmtId="0" fontId="0" fillId="2" borderId="5" xfId="0" applyFill="1" applyBorder="1"/>
    <xf numFmtId="0" fontId="0" fillId="2" borderId="5" xfId="0" applyFill="1" applyBorder="1" applyAlignment="1">
      <alignment horizontal="right"/>
    </xf>
    <xf numFmtId="0" fontId="0" fillId="2" borderId="20" xfId="0" applyFill="1" applyBorder="1"/>
    <xf numFmtId="167" fontId="0" fillId="2" borderId="17" xfId="0" applyNumberFormat="1" applyFill="1" applyBorder="1"/>
    <xf numFmtId="0" fontId="0" fillId="2" borderId="17" xfId="0" applyFill="1" applyBorder="1"/>
    <xf numFmtId="0" fontId="0" fillId="2" borderId="18" xfId="0" applyFill="1" applyBorder="1"/>
    <xf numFmtId="2" fontId="5" fillId="8" borderId="5" xfId="0" applyNumberFormat="1" applyFont="1" applyFill="1" applyBorder="1" applyAlignment="1">
      <alignment horizontal="right"/>
    </xf>
    <xf numFmtId="2" fontId="5" fillId="8" borderId="18" xfId="0" applyNumberFormat="1" applyFont="1" applyFill="1" applyBorder="1" applyAlignment="1">
      <alignment horizontal="right"/>
    </xf>
    <xf numFmtId="0" fontId="5" fillId="0" borderId="0" xfId="0" applyFont="1" applyAlignment="1">
      <alignment vertical="top" wrapText="1"/>
    </xf>
    <xf numFmtId="0" fontId="5" fillId="3" borderId="1" xfId="0" applyFont="1" applyFill="1" applyBorder="1"/>
    <xf numFmtId="0" fontId="0" fillId="2" borderId="0" xfId="0" applyFill="1"/>
    <xf numFmtId="167" fontId="0" fillId="2" borderId="0" xfId="0" applyNumberFormat="1" applyFill="1"/>
    <xf numFmtId="167" fontId="4" fillId="2" borderId="0" xfId="0" applyNumberFormat="1" applyFont="1" applyFill="1"/>
    <xf numFmtId="170" fontId="5" fillId="0" borderId="0" xfId="0" applyNumberFormat="1" applyFont="1"/>
    <xf numFmtId="164" fontId="5" fillId="8" borderId="9" xfId="0" applyNumberFormat="1" applyFont="1" applyFill="1" applyBorder="1" applyAlignment="1">
      <alignment horizontal="right"/>
    </xf>
    <xf numFmtId="167" fontId="11" fillId="0" borderId="1" xfId="0" applyNumberFormat="1" applyFont="1" applyBorder="1"/>
    <xf numFmtId="168" fontId="11" fillId="0" borderId="9" xfId="0" applyNumberFormat="1" applyFont="1" applyBorder="1"/>
    <xf numFmtId="167" fontId="11" fillId="0" borderId="9" xfId="0" applyNumberFormat="1" applyFont="1" applyBorder="1"/>
    <xf numFmtId="167" fontId="11" fillId="3" borderId="1" xfId="0" applyNumberFormat="1" applyFont="1" applyFill="1" applyBorder="1"/>
    <xf numFmtId="2" fontId="11" fillId="0" borderId="1" xfId="0" applyNumberFormat="1" applyFont="1" applyBorder="1"/>
    <xf numFmtId="0" fontId="26" fillId="0" borderId="0" xfId="1"/>
    <xf numFmtId="0" fontId="27" fillId="0" borderId="0" xfId="0" applyFont="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7" xfId="0" applyFill="1" applyBorder="1"/>
    <xf numFmtId="0" fontId="0" fillId="6" borderId="14"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2" fillId="4" borderId="13" xfId="0" applyFont="1" applyFill="1" applyBorder="1" applyAlignment="1">
      <alignment horizontal="center"/>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3" xfId="0" applyBorder="1" applyAlignment="1">
      <alignment vertical="top" wrapText="1"/>
    </xf>
    <xf numFmtId="0" fontId="0" fillId="0" borderId="3" xfId="0" applyBorder="1"/>
    <xf numFmtId="0" fontId="0" fillId="0" borderId="9" xfId="0" applyBorder="1"/>
  </cellXfs>
  <cellStyles count="2">
    <cellStyle name="Normal" xfId="0" builtinId="0"/>
    <cellStyle name="Normal_Sheet1" xfId="1" xr:uid="{47BD00A1-43E9-4868-90F4-A86731A8A048}"/>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MWID</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2.7534192820478193E-12</c:v>
                </c:pt>
                <c:pt idx="1">
                  <c:v>1.7332375239124396E-7</c:v>
                </c:pt>
                <c:pt idx="2">
                  <c:v>2.5909285235664856E-5</c:v>
                </c:pt>
                <c:pt idx="3">
                  <c:v>4.5662607486073064E-4</c:v>
                </c:pt>
                <c:pt idx="4">
                  <c:v>2.7585450042004215E-3</c:v>
                </c:pt>
                <c:pt idx="5">
                  <c:v>8.9837487919329669E-3</c:v>
                </c:pt>
                <c:pt idx="6">
                  <c:v>1.9886646611979922E-2</c:v>
                </c:pt>
                <c:pt idx="7">
                  <c:v>3.4090597341020948E-2</c:v>
                </c:pt>
                <c:pt idx="8">
                  <c:v>4.8955515837868176E-2</c:v>
                </c:pt>
                <c:pt idx="9">
                  <c:v>6.1912515632206136E-2</c:v>
                </c:pt>
                <c:pt idx="10">
                  <c:v>7.1287764635259293E-2</c:v>
                </c:pt>
                <c:pt idx="11">
                  <c:v>7.6469085883351426E-2</c:v>
                </c:pt>
                <c:pt idx="12">
                  <c:v>7.7676511558692901E-2</c:v>
                </c:pt>
                <c:pt idx="13">
                  <c:v>7.5615213083866803E-2</c:v>
                </c:pt>
                <c:pt idx="14">
                  <c:v>7.1172351403607462E-2</c:v>
                </c:pt>
                <c:pt idx="15">
                  <c:v>6.5213204711198111E-2</c:v>
                </c:pt>
                <c:pt idx="16">
                  <c:v>5.847259213182953E-2</c:v>
                </c:pt>
                <c:pt idx="17">
                  <c:v>5.1515764213309764E-2</c:v>
                </c:pt>
                <c:pt idx="18">
                  <c:v>4.4741348503334381E-2</c:v>
                </c:pt>
                <c:pt idx="19">
                  <c:v>3.8405136588500761E-2</c:v>
                </c:pt>
                <c:pt idx="20">
                  <c:v>3.2650917013525162E-2</c:v>
                </c:pt>
                <c:pt idx="21">
                  <c:v>2.7540608423525875E-2</c:v>
                </c:pt>
                <c:pt idx="22">
                  <c:v>2.3080080366305745E-2</c:v>
                </c:pt>
                <c:pt idx="23">
                  <c:v>1.923953656351125E-2</c:v>
                </c:pt>
                <c:pt idx="24">
                  <c:v>1.5968653962513422E-2</c:v>
                </c:pt>
                <c:pt idx="25">
                  <c:v>1.3207252768729763E-2</c:v>
                </c:pt>
                <c:pt idx="26">
                  <c:v>1.0892435507386142E-2</c:v>
                </c:pt>
                <c:pt idx="27">
                  <c:v>8.9630840967166708E-3</c:v>
                </c:pt>
                <c:pt idx="28">
                  <c:v>7.3624662857882193E-3</c:v>
                </c:pt>
                <c:pt idx="29">
                  <c:v>6.0395437992290168E-3</c:v>
                </c:pt>
                <c:pt idx="30">
                  <c:v>4.9494267384494308E-3</c:v>
                </c:pt>
                <c:pt idx="31">
                  <c:v>4.0532950716522988E-3</c:v>
                </c:pt>
                <c:pt idx="32">
                  <c:v>3.3180108868745245E-3</c:v>
                </c:pt>
                <c:pt idx="33">
                  <c:v>2.715572124737802E-3</c:v>
                </c:pt>
                <c:pt idx="34">
                  <c:v>2.2225056036156458E-3</c:v>
                </c:pt>
                <c:pt idx="35">
                  <c:v>1.8192599195689971E-3</c:v>
                </c:pt>
                <c:pt idx="36">
                  <c:v>1.4896333322111598E-3</c:v>
                </c:pt>
                <c:pt idx="37">
                  <c:v>1.2202548248453707E-3</c:v>
                </c:pt>
                <c:pt idx="38">
                  <c:v>1.0001256562997309E-3</c:v>
                </c:pt>
                <c:pt idx="39">
                  <c:v>8.2022203320578817E-4</c:v>
                </c:pt>
                <c:pt idx="40">
                  <c:v>6.7315566432304562E-4</c:v>
                </c:pt>
                <c:pt idx="41">
                  <c:v>5.5288694590949086E-4</c:v>
                </c:pt>
                <c:pt idx="42">
                  <c:v>4.5448469618872522E-4</c:v>
                </c:pt>
                <c:pt idx="43">
                  <c:v>3.7392624889131854E-4</c:v>
                </c:pt>
                <c:pt idx="44">
                  <c:v>3.0793202443614394E-4</c:v>
                </c:pt>
                <c:pt idx="45">
                  <c:v>2.5382922295690409E-4</c:v>
                </c:pt>
                <c:pt idx="46">
                  <c:v>2.0943989975680597E-4</c:v>
                </c:pt>
                <c:pt idx="47">
                  <c:v>1.7298931400749882E-4</c:v>
                </c:pt>
                <c:pt idx="48">
                  <c:v>1.4303104142657732E-4</c:v>
                </c:pt>
                <c:pt idx="49">
                  <c:v>1.183858883216361E-4</c:v>
                </c:pt>
                <c:pt idx="50">
                  <c:v>9.8092128127780923E-5</c:v>
                </c:pt>
                <c:pt idx="51">
                  <c:v>8.1365000835053453E-5</c:v>
                </c:pt>
                <c:pt idx="52">
                  <c:v>6.7563773581639803E-5</c:v>
                </c:pt>
                <c:pt idx="53">
                  <c:v>5.6164962606679709E-5</c:v>
                </c:pt>
                <c:pt idx="54">
                  <c:v>4.6740569205175577E-5</c:v>
                </c:pt>
                <c:pt idx="55">
                  <c:v>3.8940391904709975E-5</c:v>
                </c:pt>
                <c:pt idx="56">
                  <c:v>3.2477650105304775E-5</c:v>
                </c:pt>
                <c:pt idx="57">
                  <c:v>2.7117296624128998E-5</c:v>
                </c:pt>
                <c:pt idx="58">
                  <c:v>2.2666513037271367E-5</c:v>
                </c:pt>
                <c:pt idx="59">
                  <c:v>1.8966976807780923E-5</c:v>
                </c:pt>
                <c:pt idx="60">
                  <c:v>1.588856666016024E-5</c:v>
                </c:pt>
                <c:pt idx="61">
                  <c:v>1.3324235674852094E-5</c:v>
                </c:pt>
                <c:pt idx="62">
                  <c:v>1.1185832744017891E-5</c:v>
                </c:pt>
                <c:pt idx="63">
                  <c:v>9.4006945485144554E-6</c:v>
                </c:pt>
                <c:pt idx="64">
                  <c:v>7.9088638655339174E-6</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220.73565685772201</c:v>
                </c:pt>
                <c:pt idx="1">
                  <c:v>220.73565685772201</c:v>
                </c:pt>
                <c:pt idx="2">
                  <c:v>220.73565685772201</c:v>
                </c:pt>
                <c:pt idx="3">
                  <c:v>220.73565685772201</c:v>
                </c:pt>
                <c:pt idx="4">
                  <c:v>220.73565685772201</c:v>
                </c:pt>
                <c:pt idx="5">
                  <c:v>220.73565685772201</c:v>
                </c:pt>
                <c:pt idx="6">
                  <c:v>220.73565685772201</c:v>
                </c:pt>
                <c:pt idx="7">
                  <c:v>220.73565685772201</c:v>
                </c:pt>
                <c:pt idx="8">
                  <c:v>220.73565685772201</c:v>
                </c:pt>
                <c:pt idx="9">
                  <c:v>220.73565685772201</c:v>
                </c:pt>
                <c:pt idx="10">
                  <c:v>220.73565685772201</c:v>
                </c:pt>
                <c:pt idx="11">
                  <c:v>220.73565685772201</c:v>
                </c:pt>
                <c:pt idx="12">
                  <c:v>220.73565685772201</c:v>
                </c:pt>
                <c:pt idx="13">
                  <c:v>220.73565685772201</c:v>
                </c:pt>
                <c:pt idx="14">
                  <c:v>220.73565685772201</c:v>
                </c:pt>
                <c:pt idx="15">
                  <c:v>220.73565685772201</c:v>
                </c:pt>
                <c:pt idx="16">
                  <c:v>220.73565685772201</c:v>
                </c:pt>
                <c:pt idx="17">
                  <c:v>220.73565685772201</c:v>
                </c:pt>
                <c:pt idx="18">
                  <c:v>220.73565685772201</c:v>
                </c:pt>
                <c:pt idx="19">
                  <c:v>220.73565685772201</c:v>
                </c:pt>
                <c:pt idx="20">
                  <c:v>220.73565685772201</c:v>
                </c:pt>
                <c:pt idx="21">
                  <c:v>220.73565685772201</c:v>
                </c:pt>
                <c:pt idx="22">
                  <c:v>220.73565685772201</c:v>
                </c:pt>
                <c:pt idx="23">
                  <c:v>220.73565685772201</c:v>
                </c:pt>
                <c:pt idx="24">
                  <c:v>220.73565685772201</c:v>
                </c:pt>
                <c:pt idx="25">
                  <c:v>220.73565685772201</c:v>
                </c:pt>
                <c:pt idx="26">
                  <c:v>220.73565685772201</c:v>
                </c:pt>
                <c:pt idx="27">
                  <c:v>220.73565685772201</c:v>
                </c:pt>
                <c:pt idx="28">
                  <c:v>220.73565685772201</c:v>
                </c:pt>
                <c:pt idx="29">
                  <c:v>220.73565685772201</c:v>
                </c:pt>
                <c:pt idx="30">
                  <c:v>220.73565685772201</c:v>
                </c:pt>
                <c:pt idx="31">
                  <c:v>220.73565685772201</c:v>
                </c:pt>
                <c:pt idx="32">
                  <c:v>220.73565685772201</c:v>
                </c:pt>
                <c:pt idx="33">
                  <c:v>220.73565685772201</c:v>
                </c:pt>
                <c:pt idx="34">
                  <c:v>220.73565685772201</c:v>
                </c:pt>
                <c:pt idx="35">
                  <c:v>220.73565685772201</c:v>
                </c:pt>
                <c:pt idx="36">
                  <c:v>220.73565685772201</c:v>
                </c:pt>
                <c:pt idx="37">
                  <c:v>220.73565685772201</c:v>
                </c:pt>
                <c:pt idx="38">
                  <c:v>220.73565685772201</c:v>
                </c:pt>
                <c:pt idx="39">
                  <c:v>220.73565685772201</c:v>
                </c:pt>
                <c:pt idx="40">
                  <c:v>220.73565685772201</c:v>
                </c:pt>
                <c:pt idx="41">
                  <c:v>220.73565685772201</c:v>
                </c:pt>
                <c:pt idx="42">
                  <c:v>220.73565685772201</c:v>
                </c:pt>
                <c:pt idx="43">
                  <c:v>220.73565685772201</c:v>
                </c:pt>
                <c:pt idx="44">
                  <c:v>220.73565685772201</c:v>
                </c:pt>
                <c:pt idx="45">
                  <c:v>220.73565685772201</c:v>
                </c:pt>
                <c:pt idx="46">
                  <c:v>220.73565685772201</c:v>
                </c:pt>
                <c:pt idx="47">
                  <c:v>220.73565685772201</c:v>
                </c:pt>
                <c:pt idx="48">
                  <c:v>220.73565685772201</c:v>
                </c:pt>
                <c:pt idx="49">
                  <c:v>220.73565685772201</c:v>
                </c:pt>
                <c:pt idx="50">
                  <c:v>220.73565685772201</c:v>
                </c:pt>
                <c:pt idx="51">
                  <c:v>220.73565685772201</c:v>
                </c:pt>
                <c:pt idx="52">
                  <c:v>220.73565685772201</c:v>
                </c:pt>
                <c:pt idx="53">
                  <c:v>220.73565685772201</c:v>
                </c:pt>
                <c:pt idx="54">
                  <c:v>220.73565685772201</c:v>
                </c:pt>
                <c:pt idx="55">
                  <c:v>220.73565685772201</c:v>
                </c:pt>
                <c:pt idx="56">
                  <c:v>220.73565685772201</c:v>
                </c:pt>
                <c:pt idx="57">
                  <c:v>220.73565685772201</c:v>
                </c:pt>
                <c:pt idx="58">
                  <c:v>220.73565685772201</c:v>
                </c:pt>
                <c:pt idx="59">
                  <c:v>220.73565685772201</c:v>
                </c:pt>
                <c:pt idx="60">
                  <c:v>220.73565685772201</c:v>
                </c:pt>
                <c:pt idx="61">
                  <c:v>220.73565685772201</c:v>
                </c:pt>
                <c:pt idx="62">
                  <c:v>220.73565685772201</c:v>
                </c:pt>
                <c:pt idx="63">
                  <c:v>220.73565685772201</c:v>
                </c:pt>
                <c:pt idx="64">
                  <c:v>220.73565685772201</c:v>
                </c:pt>
                <c:pt idx="65">
                  <c:v>220.73565685772201</c:v>
                </c:pt>
                <c:pt idx="66">
                  <c:v>220.73565685772201</c:v>
                </c:pt>
                <c:pt idx="67">
                  <c:v>220.73565685772201</c:v>
                </c:pt>
                <c:pt idx="68">
                  <c:v>220.73565685772201</c:v>
                </c:pt>
                <c:pt idx="69">
                  <c:v>220.73565685772201</c:v>
                </c:pt>
                <c:pt idx="70">
                  <c:v>220.73565685772201</c:v>
                </c:pt>
                <c:pt idx="71">
                  <c:v>220.73565685772201</c:v>
                </c:pt>
                <c:pt idx="72">
                  <c:v>220.73565685772201</c:v>
                </c:pt>
                <c:pt idx="73">
                  <c:v>220.73565685772201</c:v>
                </c:pt>
                <c:pt idx="74">
                  <c:v>220.73565685772201</c:v>
                </c:pt>
                <c:pt idx="75">
                  <c:v>220.73565685772201</c:v>
                </c:pt>
                <c:pt idx="76">
                  <c:v>220.73565685772201</c:v>
                </c:pt>
                <c:pt idx="77">
                  <c:v>220.73565685772201</c:v>
                </c:pt>
                <c:pt idx="78">
                  <c:v>220.73565685772201</c:v>
                </c:pt>
                <c:pt idx="79">
                  <c:v>220.73565685772201</c:v>
                </c:pt>
                <c:pt idx="80">
                  <c:v>220.73565685772201</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384.41989967141001</c:v>
                </c:pt>
                <c:pt idx="1">
                  <c:v>384.41989967141001</c:v>
                </c:pt>
                <c:pt idx="2">
                  <c:v>384.41989967141001</c:v>
                </c:pt>
                <c:pt idx="3">
                  <c:v>384.41989967141001</c:v>
                </c:pt>
                <c:pt idx="4">
                  <c:v>384.41989967141001</c:v>
                </c:pt>
                <c:pt idx="5">
                  <c:v>384.41989967141001</c:v>
                </c:pt>
                <c:pt idx="6">
                  <c:v>384.41989967141001</c:v>
                </c:pt>
                <c:pt idx="7">
                  <c:v>384.41989967141001</c:v>
                </c:pt>
                <c:pt idx="8">
                  <c:v>384.41989967141001</c:v>
                </c:pt>
                <c:pt idx="9">
                  <c:v>384.41989967141001</c:v>
                </c:pt>
                <c:pt idx="10">
                  <c:v>384.41989967141001</c:v>
                </c:pt>
                <c:pt idx="11">
                  <c:v>384.41989967141001</c:v>
                </c:pt>
                <c:pt idx="12">
                  <c:v>384.41989967141001</c:v>
                </c:pt>
                <c:pt idx="13">
                  <c:v>384.41989967141001</c:v>
                </c:pt>
                <c:pt idx="14">
                  <c:v>384.41989967141001</c:v>
                </c:pt>
                <c:pt idx="15">
                  <c:v>384.41989967141001</c:v>
                </c:pt>
                <c:pt idx="16">
                  <c:v>384.41989967141001</c:v>
                </c:pt>
                <c:pt idx="17">
                  <c:v>384.41989967141001</c:v>
                </c:pt>
                <c:pt idx="18">
                  <c:v>384.41989967141001</c:v>
                </c:pt>
                <c:pt idx="19">
                  <c:v>384.41989967141001</c:v>
                </c:pt>
                <c:pt idx="20">
                  <c:v>384.41989967141001</c:v>
                </c:pt>
                <c:pt idx="21">
                  <c:v>384.41989967141001</c:v>
                </c:pt>
                <c:pt idx="22">
                  <c:v>384.41989967141001</c:v>
                </c:pt>
                <c:pt idx="23">
                  <c:v>384.41989967141001</c:v>
                </c:pt>
                <c:pt idx="24">
                  <c:v>384.41989967141001</c:v>
                </c:pt>
                <c:pt idx="25">
                  <c:v>384.41989967141001</c:v>
                </c:pt>
                <c:pt idx="26">
                  <c:v>384.41989967141001</c:v>
                </c:pt>
                <c:pt idx="27">
                  <c:v>384.41989967141001</c:v>
                </c:pt>
                <c:pt idx="28">
                  <c:v>384.41989967141001</c:v>
                </c:pt>
                <c:pt idx="29">
                  <c:v>384.41989967141001</c:v>
                </c:pt>
                <c:pt idx="30">
                  <c:v>384.41989967141001</c:v>
                </c:pt>
                <c:pt idx="31">
                  <c:v>384.41989967141001</c:v>
                </c:pt>
                <c:pt idx="32">
                  <c:v>384.41989967141001</c:v>
                </c:pt>
                <c:pt idx="33">
                  <c:v>384.41989967141001</c:v>
                </c:pt>
                <c:pt idx="34">
                  <c:v>384.41989967141001</c:v>
                </c:pt>
                <c:pt idx="35">
                  <c:v>384.41989967141001</c:v>
                </c:pt>
                <c:pt idx="36">
                  <c:v>384.41989967141001</c:v>
                </c:pt>
                <c:pt idx="37">
                  <c:v>384.41989967141001</c:v>
                </c:pt>
                <c:pt idx="38">
                  <c:v>384.41989967141001</c:v>
                </c:pt>
                <c:pt idx="39">
                  <c:v>384.41989967141001</c:v>
                </c:pt>
                <c:pt idx="40">
                  <c:v>384.41989967141001</c:v>
                </c:pt>
                <c:pt idx="41">
                  <c:v>384.41989967141001</c:v>
                </c:pt>
                <c:pt idx="42">
                  <c:v>384.41989967141001</c:v>
                </c:pt>
                <c:pt idx="43">
                  <c:v>384.41989967141001</c:v>
                </c:pt>
                <c:pt idx="44">
                  <c:v>384.41989967141001</c:v>
                </c:pt>
                <c:pt idx="45">
                  <c:v>384.41989967141001</c:v>
                </c:pt>
                <c:pt idx="46">
                  <c:v>384.41989967141001</c:v>
                </c:pt>
                <c:pt idx="47">
                  <c:v>384.41989967141001</c:v>
                </c:pt>
                <c:pt idx="48">
                  <c:v>384.41989967141001</c:v>
                </c:pt>
                <c:pt idx="49">
                  <c:v>384.41989967141001</c:v>
                </c:pt>
                <c:pt idx="50">
                  <c:v>384.41989967141001</c:v>
                </c:pt>
                <c:pt idx="51">
                  <c:v>384.41989967141001</c:v>
                </c:pt>
                <c:pt idx="52">
                  <c:v>384.41989967141001</c:v>
                </c:pt>
                <c:pt idx="53">
                  <c:v>384.41989967141001</c:v>
                </c:pt>
                <c:pt idx="54">
                  <c:v>384.41989967141001</c:v>
                </c:pt>
                <c:pt idx="55">
                  <c:v>384.41989967141001</c:v>
                </c:pt>
                <c:pt idx="56">
                  <c:v>384.41989967141001</c:v>
                </c:pt>
                <c:pt idx="57">
                  <c:v>384.41989967141001</c:v>
                </c:pt>
                <c:pt idx="58">
                  <c:v>384.41989967141001</c:v>
                </c:pt>
                <c:pt idx="59">
                  <c:v>384.41989967141001</c:v>
                </c:pt>
                <c:pt idx="60">
                  <c:v>384.41989967141001</c:v>
                </c:pt>
                <c:pt idx="61">
                  <c:v>384.41989967141001</c:v>
                </c:pt>
                <c:pt idx="62">
                  <c:v>384.41989967141001</c:v>
                </c:pt>
                <c:pt idx="63">
                  <c:v>384.41989967141001</c:v>
                </c:pt>
                <c:pt idx="64">
                  <c:v>384.41989967141001</c:v>
                </c:pt>
                <c:pt idx="65">
                  <c:v>384.41989967141001</c:v>
                </c:pt>
                <c:pt idx="66">
                  <c:v>384.41989967141001</c:v>
                </c:pt>
                <c:pt idx="67">
                  <c:v>384.41989967141001</c:v>
                </c:pt>
                <c:pt idx="68">
                  <c:v>384.41989967141001</c:v>
                </c:pt>
                <c:pt idx="69">
                  <c:v>384.41989967141001</c:v>
                </c:pt>
                <c:pt idx="70">
                  <c:v>384.41989967141001</c:v>
                </c:pt>
                <c:pt idx="71">
                  <c:v>384.41989967141001</c:v>
                </c:pt>
                <c:pt idx="72">
                  <c:v>384.41989967141001</c:v>
                </c:pt>
                <c:pt idx="73">
                  <c:v>384.41989967141001</c:v>
                </c:pt>
                <c:pt idx="74">
                  <c:v>384.41989967141001</c:v>
                </c:pt>
                <c:pt idx="75">
                  <c:v>384.41989967141001</c:v>
                </c:pt>
                <c:pt idx="76">
                  <c:v>384.41989967141001</c:v>
                </c:pt>
                <c:pt idx="77">
                  <c:v>384.41989967141001</c:v>
                </c:pt>
                <c:pt idx="78">
                  <c:v>384.41989967141001</c:v>
                </c:pt>
                <c:pt idx="79">
                  <c:v>384.41989967141001</c:v>
                </c:pt>
                <c:pt idx="80">
                  <c:v>384.41989967141001</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8.1827426819343994E-3</c:v>
                </c:pt>
                <c:pt idx="1">
                  <c:v>1.817935211921004E-2</c:v>
                </c:pt>
                <c:pt idx="2">
                  <c:v>2.4994932643927135E-2</c:v>
                </c:pt>
                <c:pt idx="3">
                  <c:v>3.0062711778118478E-2</c:v>
                </c:pt>
                <c:pt idx="4">
                  <c:v>3.3869673315408758E-2</c:v>
                </c:pt>
                <c:pt idx="5">
                  <c:v>3.6690060001128094E-2</c:v>
                </c:pt>
                <c:pt idx="6">
                  <c:v>3.8708254562606403E-2</c:v>
                </c:pt>
                <c:pt idx="7">
                  <c:v>4.0060637298295732E-2</c:v>
                </c:pt>
                <c:pt idx="8">
                  <c:v>4.0854149631164544E-2</c:v>
                </c:pt>
                <c:pt idx="9">
                  <c:v>4.1175922377359342E-2</c:v>
                </c:pt>
                <c:pt idx="10">
                  <c:v>4.1098831986867368E-2</c:v>
                </c:pt>
                <c:pt idx="11">
                  <c:v>4.0684968812886635E-2</c:v>
                </c:pt>
                <c:pt idx="12">
                  <c:v>3.9987937613924385E-2</c:v>
                </c:pt>
                <c:pt idx="13">
                  <c:v>3.9054459622299587E-2</c:v>
                </c:pt>
                <c:pt idx="14">
                  <c:v>3.7925533874330508E-2</c:v>
                </c:pt>
                <c:pt idx="15">
                  <c:v>3.6637307915346251E-2</c:v>
                </c:pt>
                <c:pt idx="16">
                  <c:v>3.5221749681130676E-2</c:v>
                </c:pt>
                <c:pt idx="17">
                  <c:v>3.3707179032874013E-2</c:v>
                </c:pt>
                <c:pt idx="18">
                  <c:v>3.2118697510853167E-2</c:v>
                </c:pt>
                <c:pt idx="19">
                  <c:v>3.0478542513457052E-2</c:v>
                </c:pt>
                <c:pt idx="20">
                  <c:v>2.880638418107917E-2</c:v>
                </c:pt>
                <c:pt idx="21">
                  <c:v>2.7119578031600367E-2</c:v>
                </c:pt>
                <c:pt idx="22">
                  <c:v>2.5433382851176134E-2</c:v>
                </c:pt>
                <c:pt idx="23">
                  <c:v>2.3761150890407312E-2</c:v>
                </c:pt>
                <c:pt idx="24">
                  <c:v>2.2114495682144741E-2</c:v>
                </c:pt>
                <c:pt idx="25">
                  <c:v>2.0503441549439172E-2</c:v>
                </c:pt>
                <c:pt idx="26">
                  <c:v>1.8936557959302935E-2</c:v>
                </c:pt>
                <c:pt idx="27">
                  <c:v>1.7421081199986754E-2</c:v>
                </c:pt>
                <c:pt idx="28">
                  <c:v>1.5963025348973203E-2</c:v>
                </c:pt>
                <c:pt idx="29">
                  <c:v>1.4567284109597733E-2</c:v>
                </c:pt>
                <c:pt idx="30">
                  <c:v>1.3237724793839112E-2</c:v>
                </c:pt>
                <c:pt idx="31">
                  <c:v>1.1977275494530648E-2</c:v>
                </c:pt>
                <c:pt idx="32">
                  <c:v>1.078800630564225E-2</c:v>
                </c:pt>
                <c:pt idx="33">
                  <c:v>9.6712053024290423E-3</c:v>
                </c:pt>
                <c:pt idx="34">
                  <c:v>8.6274498753678985E-3</c:v>
                </c:pt>
                <c:pt idx="35">
                  <c:v>7.6566739163833608E-3</c:v>
                </c:pt>
                <c:pt idx="36">
                  <c:v>6.7582312779643772E-3</c:v>
                </c:pt>
                <c:pt idx="37">
                  <c:v>5.9309558617051117E-3</c:v>
                </c:pt>
                <c:pt idx="38">
                  <c:v>5.1732186396503677E-3</c:v>
                </c:pt>
                <c:pt idx="39">
                  <c:v>4.4829818674319011E-3</c:v>
                </c:pt>
                <c:pt idx="40">
                  <c:v>3.8578507107568383E-3</c:v>
                </c:pt>
                <c:pt idx="41">
                  <c:v>3.2951224750490393E-3</c:v>
                </c:pt>
                <c:pt idx="42">
                  <c:v>2.7918336007966005E-3</c:v>
                </c:pt>
                <c:pt idx="43">
                  <c:v>2.3448045636016435E-3</c:v>
                </c:pt>
                <c:pt idx="44">
                  <c:v>1.950682797301706E-3</c:v>
                </c:pt>
                <c:pt idx="45">
                  <c:v>1.605983740272432E-3</c:v>
                </c:pt>
                <c:pt idx="46">
                  <c:v>1.3071300885800774E-3</c:v>
                </c:pt>
                <c:pt idx="47">
                  <c:v>1.0504893246442437E-3</c:v>
                </c:pt>
                <c:pt idx="48">
                  <c:v>8.3240957600938525E-4</c:v>
                </c:pt>
                <c:pt idx="49">
                  <c:v>6.4925384541647535E-4</c:v>
                </c:pt>
                <c:pt idx="50">
                  <c:v>4.9743264012158672E-4</c:v>
                </c:pt>
                <c:pt idx="51">
                  <c:v>3.7343501498443565E-4</c:v>
                </c:pt>
                <c:pt idx="52">
                  <c:v>2.7385802968560302E-4</c:v>
                </c:pt>
                <c:pt idx="53">
                  <c:v>1.9543460493509635E-4</c:v>
                </c:pt>
                <c:pt idx="54">
                  <c:v>1.3505974489735895E-4</c:v>
                </c:pt>
                <c:pt idx="55">
                  <c:v>8.9815072079613145E-5</c:v>
                </c:pt>
                <c:pt idx="56">
                  <c:v>5.6991595004163287E-5</c:v>
                </c:pt>
                <c:pt idx="57">
                  <c:v>3.4110595428904489E-5</c:v>
                </c:pt>
                <c:pt idx="58">
                  <c:v>1.8942476567862521E-5</c:v>
                </c:pt>
                <c:pt idx="59">
                  <c:v>9.5233494058488688E-6</c:v>
                </c:pt>
                <c:pt idx="60">
                  <c:v>4.1690376598735313E-6</c:v>
                </c:pt>
                <c:pt idx="61">
                  <c:v>1.4860268970906532E-6</c:v>
                </c:pt>
                <c:pt idx="62">
                  <c:v>3.7861137047734417E-7</c:v>
                </c:pt>
                <c:pt idx="63">
                  <c:v>5.0950845875696871E-8</c:v>
                </c:pt>
                <c:pt idx="64">
                  <c:v>1.4159136085822865E-9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6.318381889674822E-2</c:v>
                </c:pt>
                <c:pt idx="1">
                  <c:v>5.6947150595400911E-2</c:v>
                </c:pt>
                <c:pt idx="2">
                  <c:v>5.3355356106059404E-2</c:v>
                </c:pt>
                <c:pt idx="3">
                  <c:v>5.0365412917491276E-2</c:v>
                </c:pt>
                <c:pt idx="4">
                  <c:v>4.7693797618802575E-2</c:v>
                </c:pt>
                <c:pt idx="5">
                  <c:v>4.5234065633331544E-2</c:v>
                </c:pt>
                <c:pt idx="6">
                  <c:v>4.2933622338746313E-2</c:v>
                </c:pt>
                <c:pt idx="7">
                  <c:v>4.0762199593641135E-2</c:v>
                </c:pt>
                <c:pt idx="8">
                  <c:v>3.8700545031346567E-2</c:v>
                </c:pt>
                <c:pt idx="9">
                  <c:v>3.6735500477659166E-2</c:v>
                </c:pt>
                <c:pt idx="10">
                  <c:v>3.4857566836974718E-2</c:v>
                </c:pt>
                <c:pt idx="11">
                  <c:v>3.3059581970456553E-2</c:v>
                </c:pt>
                <c:pt idx="12">
                  <c:v>3.1335950254280487E-2</c:v>
                </c:pt>
                <c:pt idx="13">
                  <c:v>2.9682167825044625E-2</c:v>
                </c:pt>
                <c:pt idx="14">
                  <c:v>2.8094516458150753E-2</c:v>
                </c:pt>
                <c:pt idx="15">
                  <c:v>2.6569858614215791E-2</c:v>
                </c:pt>
                <c:pt idx="16">
                  <c:v>2.5105495792379751E-2</c:v>
                </c:pt>
                <c:pt idx="17">
                  <c:v>2.3699067937430485E-2</c:v>
                </c:pt>
                <c:pt idx="18">
                  <c:v>2.2348480297363138E-2</c:v>
                </c:pt>
                <c:pt idx="19">
                  <c:v>2.1051849129566924E-2</c:v>
                </c:pt>
                <c:pt idx="20">
                  <c:v>1.9807460653927911E-2</c:v>
                </c:pt>
                <c:pt idx="21">
                  <c:v>1.8613739509222293E-2</c:v>
                </c:pt>
                <c:pt idx="22">
                  <c:v>1.7469224152851348E-2</c:v>
                </c:pt>
                <c:pt idx="23">
                  <c:v>1.6372547417102701E-2</c:v>
                </c:pt>
                <c:pt idx="24">
                  <c:v>1.532242095159797E-2</c:v>
                </c:pt>
                <c:pt idx="25">
                  <c:v>1.4317622633511995E-2</c:v>
                </c:pt>
                <c:pt idx="26">
                  <c:v>1.3356986271474525E-2</c:v>
                </c:pt>
                <c:pt idx="27">
                  <c:v>1.2439393101400076E-2</c:v>
                </c:pt>
                <c:pt idx="28">
                  <c:v>1.156376469597542E-2</c:v>
                </c:pt>
                <c:pt idx="29">
                  <c:v>1.0729056999177256E-2</c:v>
                </c:pt>
                <c:pt idx="30">
                  <c:v>9.9342552631500602E-3</c:v>
                </c:pt>
                <c:pt idx="31">
                  <c:v>9.178369713792045E-3</c:v>
                </c:pt>
                <c:pt idx="32">
                  <c:v>8.460431808282376E-3</c:v>
                </c:pt>
                <c:pt idx="33">
                  <c:v>7.7794909757401554E-3</c:v>
                </c:pt>
                <c:pt idx="34">
                  <c:v>7.134611753609521E-3</c:v>
                </c:pt>
                <c:pt idx="35">
                  <c:v>6.5248712488457095E-3</c:v>
                </c:pt>
                <c:pt idx="36">
                  <c:v>5.9493568657512652E-3</c:v>
                </c:pt>
                <c:pt idx="37">
                  <c:v>5.4071642522467434E-3</c:v>
                </c:pt>
                <c:pt idx="38">
                  <c:v>4.897395424078077E-3</c:v>
                </c:pt>
                <c:pt idx="39">
                  <c:v>4.4191570324800811E-3</c:v>
                </c:pt>
                <c:pt idx="40">
                  <c:v>3.9715587454097756E-3</c:v>
                </c:pt>
                <c:pt idx="41">
                  <c:v>3.5537117159559761E-3</c:v>
                </c:pt>
                <c:pt idx="42">
                  <c:v>3.1647271140385902E-3</c:v>
                </c:pt>
                <c:pt idx="43">
                  <c:v>2.8037146991989337E-3</c:v>
                </c:pt>
                <c:pt idx="44">
                  <c:v>2.4697814131784401E-3</c:v>
                </c:pt>
                <c:pt idx="45">
                  <c:v>2.1620299711252455E-3</c:v>
                </c:pt>
                <c:pt idx="46">
                  <c:v>1.879557429618206E-3</c:v>
                </c:pt>
                <c:pt idx="47">
                  <c:v>1.6214537081543634E-3</c:v>
                </c:pt>
                <c:pt idx="48">
                  <c:v>1.3868000381375145E-3</c:v>
                </c:pt>
                <c:pt idx="49">
                  <c:v>1.1746673094787941E-3</c:v>
                </c:pt>
                <c:pt idx="50">
                  <c:v>9.8411427920874761E-4</c:v>
                </c:pt>
                <c:pt idx="51">
                  <c:v>8.1418559840618077E-4</c:v>
                </c:pt>
                <c:pt idx="52">
                  <c:v>6.6390960220241713E-4</c:v>
                </c:pt>
                <c:pt idx="53">
                  <c:v>5.3229579108915459E-4</c:v>
                </c:pt>
                <c:pt idx="54">
                  <c:v>4.1833190761120242E-4</c:v>
                </c:pt>
                <c:pt idx="55">
                  <c:v>3.2098047651674122E-4</c:v>
                </c:pt>
                <c:pt idx="56">
                  <c:v>2.391746211098944E-4</c:v>
                </c:pt>
                <c:pt idx="57">
                  <c:v>1.7181288039025411E-4</c:v>
                </c:pt>
                <c:pt idx="58">
                  <c:v>1.1775260476021288E-4</c:v>
                </c:pt>
                <c:pt idx="59">
                  <c:v>7.5801249507012614E-5</c:v>
                </c:pt>
                <c:pt idx="60">
                  <c:v>4.4704396457873052E-5</c:v>
                </c:pt>
                <c:pt idx="61">
                  <c:v>2.3128319184606561E-5</c:v>
                </c:pt>
                <c:pt idx="62">
                  <c:v>9.632504072043524E-6</c:v>
                </c:pt>
                <c:pt idx="63">
                  <c:v>2.6205749209529117E-6</c:v>
                </c:pt>
                <c:pt idx="64">
                  <c:v>2.2800095900166184E-7</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5.962068199440833E-7</c:v>
                </c:pt>
                <c:pt idx="1">
                  <c:v>2.58907339015259E-5</c:v>
                </c:pt>
                <c:pt idx="2">
                  <c:v>2.171531003013229E-4</c:v>
                </c:pt>
                <c:pt idx="3">
                  <c:v>9.3174090337891434E-4</c:v>
                </c:pt>
                <c:pt idx="4">
                  <c:v>2.8000392058537471E-3</c:v>
                </c:pt>
                <c:pt idx="5">
                  <c:v>6.7354274450838521E-3</c:v>
                </c:pt>
                <c:pt idx="6">
                  <c:v>1.3843460142633704E-2</c:v>
                </c:pt>
                <c:pt idx="7">
                  <c:v>2.5128278928929378E-2</c:v>
                </c:pt>
                <c:pt idx="8">
                  <c:v>4.0905752386038767E-2</c:v>
                </c:pt>
                <c:pt idx="9">
                  <c:v>6.0025318898779975E-2</c:v>
                </c:pt>
                <c:pt idx="10">
                  <c:v>7.9418606748687226E-2</c:v>
                </c:pt>
                <c:pt idx="11">
                  <c:v>9.4749107365456692E-2</c:v>
                </c:pt>
                <c:pt idx="12">
                  <c:v>0.10229695672224942</c:v>
                </c:pt>
                <c:pt idx="13">
                  <c:v>0.10085210956830881</c:v>
                </c:pt>
                <c:pt idx="14">
                  <c:v>9.2049042125208258E-2</c:v>
                </c:pt>
                <c:pt idx="15">
                  <c:v>7.9054884067313314E-2</c:v>
                </c:pt>
                <c:pt idx="16">
                  <c:v>6.4927467171082109E-2</c:v>
                </c:pt>
                <c:pt idx="17">
                  <c:v>5.1721813769803227E-2</c:v>
                </c:pt>
                <c:pt idx="18">
                  <c:v>4.0420528407130285E-2</c:v>
                </c:pt>
                <c:pt idx="19">
                  <c:v>3.1255361493682687E-2</c:v>
                </c:pt>
                <c:pt idx="20">
                  <c:v>2.4060280719086502E-2</c:v>
                </c:pt>
                <c:pt idx="21">
                  <c:v>1.8516813972186408E-2</c:v>
                </c:pt>
                <c:pt idx="22">
                  <c:v>1.4287219991985567E-2</c:v>
                </c:pt>
                <c:pt idx="23">
                  <c:v>1.1072270542025864E-2</c:v>
                </c:pt>
                <c:pt idx="24">
                  <c:v>8.6282271702238234E-3</c:v>
                </c:pt>
                <c:pt idx="25">
                  <c:v>6.7652363326314857E-3</c:v>
                </c:pt>
                <c:pt idx="26">
                  <c:v>5.3390117449984009E-3</c:v>
                </c:pt>
                <c:pt idx="27">
                  <c:v>4.2413231552813624E-3</c:v>
                </c:pt>
                <c:pt idx="28">
                  <c:v>3.3914762151152633E-3</c:v>
                </c:pt>
                <c:pt idx="29">
                  <c:v>2.7294034179673465E-3</c:v>
                </c:pt>
                <c:pt idx="30">
                  <c:v>2.210335180922951E-3</c:v>
                </c:pt>
                <c:pt idx="31">
                  <c:v>1.8007995659176101E-3</c:v>
                </c:pt>
                <c:pt idx="32">
                  <c:v>1.4756630538002025E-3</c:v>
                </c:pt>
                <c:pt idx="33">
                  <c:v>1.2159573498281562E-3</c:v>
                </c:pt>
                <c:pt idx="34">
                  <c:v>1.0072877400419955E-3</c:v>
                </c:pt>
                <c:pt idx="35">
                  <c:v>8.3866707185742406E-4</c:v>
                </c:pt>
                <c:pt idx="36">
                  <c:v>7.01659657111664E-4</c:v>
                </c:pt>
                <c:pt idx="37">
                  <c:v>5.8975052477550083E-4</c:v>
                </c:pt>
                <c:pt idx="38">
                  <c:v>4.9787868674788793E-4</c:v>
                </c:pt>
                <c:pt idx="39">
                  <c:v>4.2209008043614382E-4</c:v>
                </c:pt>
                <c:pt idx="40">
                  <c:v>3.5927815357594817E-4</c:v>
                </c:pt>
                <c:pt idx="41">
                  <c:v>3.0698890991209815E-4</c:v>
                </c:pt>
                <c:pt idx="42">
                  <c:v>2.6327359320410526E-4</c:v>
                </c:pt>
                <c:pt idx="43">
                  <c:v>2.2657675614601303E-4</c:v>
                </c:pt>
                <c:pt idx="44">
                  <c:v>1.9565075036198643E-4</c:v>
                </c:pt>
                <c:pt idx="45">
                  <c:v>1.694900492253959E-4</c:v>
                </c:pt>
                <c:pt idx="46">
                  <c:v>1.4728053730306279E-4</c:v>
                </c:pt>
                <c:pt idx="47">
                  <c:v>1.2836015388839606E-4</c:v>
                </c:pt>
                <c:pt idx="48">
                  <c:v>1.1218819496394694E-4</c:v>
                </c:pt>
                <c:pt idx="49">
                  <c:v>9.8321251748245686E-5</c:v>
                </c:pt>
                <c:pt idx="50">
                  <c:v>8.6394261610944767E-5</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FittingInputs!$E$51</c:f>
              <c:strCache>
                <c:ptCount val="1"/>
                <c:pt idx="0">
                  <c:v>Initial epidemic pulse</c:v>
                </c:pt>
              </c:strCache>
            </c:strRef>
          </c:tx>
          <c:spPr>
            <a:solidFill>
              <a:schemeClr val="accent1"/>
            </a:solidFill>
            <a:ln>
              <a:solidFill>
                <a:schemeClr val="tx1"/>
              </a:solidFill>
            </a:ln>
            <a:effectLst/>
          </c:spPr>
          <c:invertIfNegative val="0"/>
          <c:cat>
            <c:numRef>
              <c:f>FittingInputs!$S$3:$S$35</c:f>
              <c:numCache>
                <c:formatCode>0.0000</c:formatCode>
                <c:ptCount val="33"/>
                <c:pt idx="0">
                  <c:v>6.1045037973449017E-4</c:v>
                </c:pt>
                <c:pt idx="1">
                  <c:v>6.7654410594725971E-4</c:v>
                </c:pt>
                <c:pt idx="2">
                  <c:v>7.4263783216002913E-4</c:v>
                </c:pt>
                <c:pt idx="3">
                  <c:v>8.0873155837279855E-4</c:v>
                </c:pt>
                <c:pt idx="4">
                  <c:v>8.7482528458556808E-4</c:v>
                </c:pt>
                <c:pt idx="5">
                  <c:v>9.4091901079833751E-4</c:v>
                </c:pt>
                <c:pt idx="6">
                  <c:v>1.0070127370111069E-3</c:v>
                </c:pt>
                <c:pt idx="7">
                  <c:v>1.0731064632238762E-3</c:v>
                </c:pt>
                <c:pt idx="8">
                  <c:v>1.139200189436646E-3</c:v>
                </c:pt>
                <c:pt idx="9">
                  <c:v>1.2052939156494153E-3</c:v>
                </c:pt>
                <c:pt idx="10">
                  <c:v>1.2713876418621846E-3</c:v>
                </c:pt>
                <c:pt idx="11">
                  <c:v>1.3374813680749542E-3</c:v>
                </c:pt>
                <c:pt idx="12">
                  <c:v>1.4035750942877237E-3</c:v>
                </c:pt>
                <c:pt idx="13">
                  <c:v>1.469668820500493E-3</c:v>
                </c:pt>
                <c:pt idx="14">
                  <c:v>1.5357625467132623E-3</c:v>
                </c:pt>
                <c:pt idx="15">
                  <c:v>1.6018562729260321E-3</c:v>
                </c:pt>
                <c:pt idx="16">
                  <c:v>1.6679499991388014E-3</c:v>
                </c:pt>
                <c:pt idx="17">
                  <c:v>1.7340437253515707E-3</c:v>
                </c:pt>
                <c:pt idx="18">
                  <c:v>1.8001374515643404E-3</c:v>
                </c:pt>
                <c:pt idx="19">
                  <c:v>1.8662311777771098E-3</c:v>
                </c:pt>
                <c:pt idx="20">
                  <c:v>1.9323249039898791E-3</c:v>
                </c:pt>
                <c:pt idx="21">
                  <c:v>1.9984186302026484E-3</c:v>
                </c:pt>
                <c:pt idx="22">
                  <c:v>2.0645123564154181E-3</c:v>
                </c:pt>
                <c:pt idx="23">
                  <c:v>2.1306060826281874E-3</c:v>
                </c:pt>
                <c:pt idx="24">
                  <c:v>2.1966998088409572E-3</c:v>
                </c:pt>
                <c:pt idx="25">
                  <c:v>2.2627935350537265E-3</c:v>
                </c:pt>
                <c:pt idx="26">
                  <c:v>2.3288872612664958E-3</c:v>
                </c:pt>
                <c:pt idx="27">
                  <c:v>2.3949809874792651E-3</c:v>
                </c:pt>
                <c:pt idx="28">
                  <c:v>2.4610747136920349E-3</c:v>
                </c:pt>
                <c:pt idx="29">
                  <c:v>2.5271684399048042E-3</c:v>
                </c:pt>
                <c:pt idx="30">
                  <c:v>2.5932621661175735E-3</c:v>
                </c:pt>
                <c:pt idx="31">
                  <c:v>2.6593558923303428E-3</c:v>
                </c:pt>
                <c:pt idx="32">
                  <c:v>2.7254496185431126E-3</c:v>
                </c:pt>
              </c:numCache>
            </c:numRef>
          </c:cat>
          <c:val>
            <c:numRef>
              <c:f>FittingInputs!$R$3:$R$35</c:f>
              <c:numCache>
                <c:formatCode>0.0000</c:formatCode>
                <c:ptCount val="33"/>
                <c:pt idx="0">
                  <c:v>1.5415730033570222E-2</c:v>
                </c:pt>
                <c:pt idx="1">
                  <c:v>2.0519906316789863E-2</c:v>
                </c:pt>
                <c:pt idx="2">
                  <c:v>2.5857414078457396E-2</c:v>
                </c:pt>
                <c:pt idx="3">
                  <c:v>3.1133363545912632E-2</c:v>
                </c:pt>
                <c:pt idx="4">
                  <c:v>3.6073451053717995E-2</c:v>
                </c:pt>
                <c:pt idx="5">
                  <c:v>4.0447214994619202E-2</c:v>
                </c:pt>
                <c:pt idx="6">
                  <c:v>4.4081605804349444E-2</c:v>
                </c:pt>
                <c:pt idx="7">
                  <c:v>4.6865842776108113E-2</c:v>
                </c:pt>
                <c:pt idx="8">
                  <c:v>4.8749368218499955E-2</c:v>
                </c:pt>
                <c:pt idx="9">
                  <c:v>4.9734981585511207E-2</c:v>
                </c:pt>
                <c:pt idx="10">
                  <c:v>4.9869133855728109E-2</c:v>
                </c:pt>
                <c:pt idx="11">
                  <c:v>4.9231050205557514E-2</c:v>
                </c:pt>
                <c:pt idx="12">
                  <c:v>4.7921950828864579E-2</c:v>
                </c:pt>
                <c:pt idx="13">
                  <c:v>4.6055238728349712E-2</c:v>
                </c:pt>
                <c:pt idx="14">
                  <c:v>4.3748168214965855E-2</c:v>
                </c:pt>
                <c:pt idx="15">
                  <c:v>4.1115221673177715E-2</c:v>
                </c:pt>
                <c:pt idx="16">
                  <c:v>3.8263210303302486E-2</c:v>
                </c:pt>
                <c:pt idx="17">
                  <c:v>3.528797176794285E-2</c:v>
                </c:pt>
                <c:pt idx="18">
                  <c:v>3.2272453146632518E-2</c:v>
                </c:pt>
                <c:pt idx="19">
                  <c:v>2.9285928567310604E-2</c:v>
                </c:pt>
                <c:pt idx="20">
                  <c:v>2.6384094825308235E-2</c:v>
                </c:pt>
                <c:pt idx="21">
                  <c:v>2.3609804211707552E-2</c:v>
                </c:pt>
                <c:pt idx="22">
                  <c:v>2.0994222687083064E-2</c:v>
                </c:pt>
                <c:pt idx="23">
                  <c:v>1.8558236618922086E-2</c:v>
                </c:pt>
                <c:pt idx="24">
                  <c:v>1.6313967676561791E-2</c:v>
                </c:pt>
                <c:pt idx="25">
                  <c:v>1.4266289928920872E-2</c:v>
                </c:pt>
                <c:pt idx="26">
                  <c:v>1.2414273815273602E-2</c:v>
                </c:pt>
                <c:pt idx="27">
                  <c:v>1.0752507538952516E-2</c:v>
                </c:pt>
                <c:pt idx="28">
                  <c:v>9.2722673416507639E-3</c:v>
                </c:pt>
                <c:pt idx="29">
                  <c:v>7.9625242788594619E-3</c:v>
                </c:pt>
                <c:pt idx="30">
                  <c:v>6.8107870294500383E-3</c:v>
                </c:pt>
                <c:pt idx="31">
                  <c:v>5.8037885599682149E-3</c:v>
                </c:pt>
                <c:pt idx="32">
                  <c:v>4.92802978797513E-3</c:v>
                </c:pt>
              </c:numCache>
            </c:numRef>
          </c:val>
          <c:extLst>
            <c:ext xmlns:c16="http://schemas.microsoft.com/office/drawing/2014/chart" uri="{C3380CC4-5D6E-409C-BE32-E72D297353CC}">
              <c16:uniqueId val="{00000002-9E90-490C-8D4A-A97C4A6463B0}"/>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31</xdr:row>
      <xdr:rowOff>0</xdr:rowOff>
    </xdr:from>
    <xdr:to>
      <xdr:col>8</xdr:col>
      <xdr:colOff>0</xdr:colOff>
      <xdr:row>50</xdr:row>
      <xdr:rowOff>0</xdr:rowOff>
    </xdr:to>
    <xdr:graphicFrame macro="">
      <xdr:nvGraphicFramePr>
        <xdr:cNvPr id="2" name="Chart 1">
          <a:extLst>
            <a:ext uri="{FF2B5EF4-FFF2-40B4-BE49-F238E27FC236}">
              <a16:creationId xmlns:a16="http://schemas.microsoft.com/office/drawing/2014/main" id="{BA6A6958-D538-1CCC-A4DB-92C008BA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6"/>
  <sheetViews>
    <sheetView workbookViewId="0">
      <selection activeCell="B43" sqref="B43"/>
    </sheetView>
  </sheetViews>
  <sheetFormatPr defaultRowHeight="14.5" x14ac:dyDescent="0.35"/>
  <cols>
    <col min="1" max="1" width="20.7265625" customWidth="1"/>
    <col min="2" max="2" width="200.7265625" customWidth="1"/>
  </cols>
  <sheetData>
    <row r="1" spans="1:2" x14ac:dyDescent="0.35">
      <c r="A1" s="305" t="s">
        <v>13</v>
      </c>
      <c r="B1" s="306"/>
    </row>
    <row r="2" spans="1:2" x14ac:dyDescent="0.35">
      <c r="A2" s="308" t="s">
        <v>173</v>
      </c>
      <c r="B2" s="309"/>
    </row>
    <row r="3" spans="1:2" x14ac:dyDescent="0.35">
      <c r="A3" s="310" t="s">
        <v>175</v>
      </c>
      <c r="B3" s="311"/>
    </row>
    <row r="4" spans="1:2" x14ac:dyDescent="0.35">
      <c r="A4" s="310" t="s">
        <v>174</v>
      </c>
      <c r="B4" s="312"/>
    </row>
    <row r="5" spans="1:2" x14ac:dyDescent="0.35">
      <c r="A5" s="303" t="s">
        <v>16</v>
      </c>
      <c r="B5" s="304"/>
    </row>
    <row r="6" spans="1:2" x14ac:dyDescent="0.35">
      <c r="A6" s="12" t="s">
        <v>418</v>
      </c>
      <c r="B6" s="13" t="s">
        <v>419</v>
      </c>
    </row>
    <row r="7" spans="1:2" x14ac:dyDescent="0.35">
      <c r="A7" s="12" t="s">
        <v>420</v>
      </c>
      <c r="B7" s="13" t="s">
        <v>421</v>
      </c>
    </row>
    <row r="8" spans="1:2" x14ac:dyDescent="0.35">
      <c r="A8" s="12" t="s">
        <v>14</v>
      </c>
      <c r="B8" s="13" t="s">
        <v>15</v>
      </c>
    </row>
    <row r="9" spans="1:2" x14ac:dyDescent="0.35">
      <c r="A9" s="12" t="s">
        <v>20</v>
      </c>
      <c r="B9" s="13" t="s">
        <v>59</v>
      </c>
    </row>
    <row r="10" spans="1:2" x14ac:dyDescent="0.35">
      <c r="A10" s="12" t="s">
        <v>56</v>
      </c>
      <c r="B10" s="13" t="s">
        <v>60</v>
      </c>
    </row>
    <row r="11" spans="1:2" x14ac:dyDescent="0.35">
      <c r="A11" s="12" t="s">
        <v>57</v>
      </c>
      <c r="B11" s="13" t="s">
        <v>58</v>
      </c>
    </row>
    <row r="12" spans="1:2" x14ac:dyDescent="0.35">
      <c r="A12" s="12" t="s">
        <v>211</v>
      </c>
      <c r="B12" s="13" t="s">
        <v>212</v>
      </c>
    </row>
    <row r="13" spans="1:2" x14ac:dyDescent="0.35">
      <c r="A13" s="12" t="s">
        <v>213</v>
      </c>
      <c r="B13" s="13" t="s">
        <v>214</v>
      </c>
    </row>
    <row r="14" spans="1:2" x14ac:dyDescent="0.35">
      <c r="A14" s="12" t="s">
        <v>215</v>
      </c>
      <c r="B14" s="13" t="s">
        <v>216</v>
      </c>
    </row>
    <row r="15" spans="1:2" x14ac:dyDescent="0.35">
      <c r="A15" s="12" t="s">
        <v>139</v>
      </c>
      <c r="B15" s="13" t="s">
        <v>140</v>
      </c>
    </row>
    <row r="16" spans="1:2" x14ac:dyDescent="0.35">
      <c r="A16" s="12" t="s">
        <v>221</v>
      </c>
      <c r="B16" s="13" t="s">
        <v>232</v>
      </c>
    </row>
    <row r="17" spans="1:2" x14ac:dyDescent="0.35">
      <c r="A17" s="12" t="s">
        <v>222</v>
      </c>
      <c r="B17" s="13" t="s">
        <v>223</v>
      </c>
    </row>
    <row r="18" spans="1:2" x14ac:dyDescent="0.35">
      <c r="A18" s="12" t="s">
        <v>224</v>
      </c>
      <c r="B18" s="13" t="s">
        <v>225</v>
      </c>
    </row>
    <row r="19" spans="1:2" x14ac:dyDescent="0.35">
      <c r="A19" s="12" t="s">
        <v>126</v>
      </c>
      <c r="B19" s="13" t="s">
        <v>127</v>
      </c>
    </row>
    <row r="20" spans="1:2" x14ac:dyDescent="0.35">
      <c r="A20" s="12" t="s">
        <v>336</v>
      </c>
      <c r="B20" s="13" t="s">
        <v>320</v>
      </c>
    </row>
    <row r="21" spans="1:2" x14ac:dyDescent="0.35">
      <c r="A21" s="12" t="s">
        <v>337</v>
      </c>
      <c r="B21" s="13" t="s">
        <v>335</v>
      </c>
    </row>
    <row r="22" spans="1:2" x14ac:dyDescent="0.35">
      <c r="A22" s="12" t="s">
        <v>413</v>
      </c>
      <c r="B22" s="13" t="s">
        <v>414</v>
      </c>
    </row>
    <row r="23" spans="1:2" x14ac:dyDescent="0.35">
      <c r="A23" s="12" t="s">
        <v>17</v>
      </c>
      <c r="B23" s="13" t="s">
        <v>18</v>
      </c>
    </row>
    <row r="24" spans="1:2" x14ac:dyDescent="0.35">
      <c r="A24" s="303" t="s">
        <v>24</v>
      </c>
      <c r="B24" s="307"/>
    </row>
    <row r="25" spans="1:2" x14ac:dyDescent="0.35">
      <c r="A25" s="12" t="s">
        <v>23</v>
      </c>
      <c r="B25" s="13" t="s">
        <v>27</v>
      </c>
    </row>
    <row r="26" spans="1:2" x14ac:dyDescent="0.35">
      <c r="A26" s="14" t="s">
        <v>25</v>
      </c>
      <c r="B26" s="15" t="s">
        <v>26</v>
      </c>
    </row>
  </sheetData>
  <mergeCells count="6">
    <mergeCell ref="A5:B5"/>
    <mergeCell ref="A1:B1"/>
    <mergeCell ref="A24:B24"/>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45"/>
  <sheetViews>
    <sheetView zoomScale="75" zoomScaleNormal="75" workbookViewId="0">
      <selection activeCell="C37" sqref="C37"/>
    </sheetView>
  </sheetViews>
  <sheetFormatPr defaultRowHeight="14.5" x14ac:dyDescent="0.35"/>
  <cols>
    <col min="1" max="1" width="12.7265625" style="148" customWidth="1"/>
    <col min="2" max="2" width="20.7265625" style="149" customWidth="1"/>
    <col min="3" max="3" width="200.7265625" style="138" customWidth="1"/>
  </cols>
  <sheetData>
    <row r="1" spans="1:3" x14ac:dyDescent="0.35">
      <c r="A1" s="146" t="s">
        <v>277</v>
      </c>
      <c r="B1" s="147" t="s">
        <v>278</v>
      </c>
      <c r="C1" s="150" t="s">
        <v>280</v>
      </c>
    </row>
    <row r="2" spans="1:3" x14ac:dyDescent="0.35">
      <c r="A2" s="148">
        <v>45232</v>
      </c>
      <c r="B2" s="149" t="s">
        <v>279</v>
      </c>
      <c r="C2" s="289" t="s">
        <v>565</v>
      </c>
    </row>
    <row r="3" spans="1:3" x14ac:dyDescent="0.35">
      <c r="A3" s="148">
        <v>45201</v>
      </c>
      <c r="B3" s="149" t="s">
        <v>279</v>
      </c>
      <c r="C3" s="289" t="s">
        <v>564</v>
      </c>
    </row>
    <row r="4" spans="1:3" x14ac:dyDescent="0.35">
      <c r="A4" s="148">
        <v>45201</v>
      </c>
      <c r="B4" s="149" t="s">
        <v>279</v>
      </c>
      <c r="C4" s="289" t="s">
        <v>561</v>
      </c>
    </row>
    <row r="5" spans="1:3" x14ac:dyDescent="0.35">
      <c r="A5" s="148">
        <v>45201</v>
      </c>
      <c r="B5" s="149" t="s">
        <v>279</v>
      </c>
      <c r="C5" s="289" t="s">
        <v>562</v>
      </c>
    </row>
    <row r="6" spans="1:3" x14ac:dyDescent="0.35">
      <c r="A6" s="148">
        <v>45198</v>
      </c>
      <c r="B6" s="149" t="s">
        <v>279</v>
      </c>
      <c r="C6" s="289" t="s">
        <v>552</v>
      </c>
    </row>
    <row r="7" spans="1:3" x14ac:dyDescent="0.35">
      <c r="A7" s="148">
        <v>45198</v>
      </c>
      <c r="B7" s="149" t="s">
        <v>279</v>
      </c>
      <c r="C7" s="289" t="s">
        <v>541</v>
      </c>
    </row>
    <row r="8" spans="1:3" x14ac:dyDescent="0.35">
      <c r="A8" s="148">
        <v>45197</v>
      </c>
      <c r="B8" s="149" t="s">
        <v>279</v>
      </c>
      <c r="C8" s="289" t="s">
        <v>533</v>
      </c>
    </row>
    <row r="9" spans="1:3" x14ac:dyDescent="0.35">
      <c r="A9" s="148">
        <v>45197</v>
      </c>
      <c r="B9" s="149" t="s">
        <v>279</v>
      </c>
      <c r="C9" s="289" t="s">
        <v>410</v>
      </c>
    </row>
    <row r="10" spans="1:3" x14ac:dyDescent="0.35">
      <c r="A10" s="148">
        <v>45194</v>
      </c>
      <c r="B10" s="149" t="s">
        <v>279</v>
      </c>
      <c r="C10" s="138" t="s">
        <v>524</v>
      </c>
    </row>
    <row r="11" spans="1:3" x14ac:dyDescent="0.35">
      <c r="A11" s="148">
        <v>45194</v>
      </c>
      <c r="B11" s="149" t="s">
        <v>279</v>
      </c>
      <c r="C11" s="138" t="s">
        <v>525</v>
      </c>
    </row>
    <row r="12" spans="1:3" x14ac:dyDescent="0.35">
      <c r="A12" s="148">
        <v>45191</v>
      </c>
      <c r="B12" s="149" t="s">
        <v>279</v>
      </c>
      <c r="C12" s="138" t="s">
        <v>525</v>
      </c>
    </row>
    <row r="13" spans="1:3" x14ac:dyDescent="0.35">
      <c r="A13" s="148">
        <v>45190</v>
      </c>
      <c r="B13" s="149" t="s">
        <v>279</v>
      </c>
      <c r="C13" s="138" t="s">
        <v>525</v>
      </c>
    </row>
    <row r="14" spans="1:3" x14ac:dyDescent="0.35">
      <c r="A14" s="148">
        <v>45188</v>
      </c>
      <c r="B14" s="149" t="s">
        <v>279</v>
      </c>
      <c r="C14" s="138" t="s">
        <v>525</v>
      </c>
    </row>
    <row r="15" spans="1:3" x14ac:dyDescent="0.35">
      <c r="A15" s="148">
        <v>45188</v>
      </c>
      <c r="B15" s="149" t="s">
        <v>279</v>
      </c>
      <c r="C15" s="138" t="s">
        <v>439</v>
      </c>
    </row>
    <row r="16" spans="1:3" x14ac:dyDescent="0.35">
      <c r="A16" s="148">
        <v>45188</v>
      </c>
      <c r="B16" s="149" t="s">
        <v>279</v>
      </c>
      <c r="C16" s="138" t="s">
        <v>427</v>
      </c>
    </row>
    <row r="17" spans="1:3" x14ac:dyDescent="0.35">
      <c r="A17" s="148">
        <v>45182</v>
      </c>
      <c r="B17" s="149" t="s">
        <v>279</v>
      </c>
      <c r="C17" s="138" t="s">
        <v>426</v>
      </c>
    </row>
    <row r="18" spans="1:3" x14ac:dyDescent="0.35">
      <c r="A18" s="148">
        <v>45181</v>
      </c>
      <c r="B18" s="149" t="s">
        <v>279</v>
      </c>
      <c r="C18" s="138" t="s">
        <v>425</v>
      </c>
    </row>
    <row r="19" spans="1:3" x14ac:dyDescent="0.35">
      <c r="A19" s="148">
        <v>45180</v>
      </c>
      <c r="B19" s="149" t="s">
        <v>279</v>
      </c>
      <c r="C19" s="138" t="s">
        <v>424</v>
      </c>
    </row>
    <row r="20" spans="1:3" x14ac:dyDescent="0.35">
      <c r="A20" s="148">
        <v>45180</v>
      </c>
      <c r="B20" s="149" t="s">
        <v>279</v>
      </c>
      <c r="C20" s="138" t="s">
        <v>423</v>
      </c>
    </row>
    <row r="21" spans="1:3" x14ac:dyDescent="0.35">
      <c r="A21" s="148">
        <v>45180</v>
      </c>
      <c r="B21" s="149" t="s">
        <v>279</v>
      </c>
      <c r="C21" s="138" t="s">
        <v>422</v>
      </c>
    </row>
    <row r="22" spans="1:3" x14ac:dyDescent="0.35">
      <c r="A22" s="148">
        <v>45175</v>
      </c>
      <c r="B22" s="149" t="s">
        <v>279</v>
      </c>
      <c r="C22" s="138" t="s">
        <v>415</v>
      </c>
    </row>
    <row r="23" spans="1:3" x14ac:dyDescent="0.35">
      <c r="A23" s="148">
        <v>45175</v>
      </c>
      <c r="B23" s="149" t="s">
        <v>279</v>
      </c>
      <c r="C23" s="138" t="s">
        <v>410</v>
      </c>
    </row>
    <row r="24" spans="1:3" x14ac:dyDescent="0.35">
      <c r="A24" s="148">
        <v>45174</v>
      </c>
      <c r="B24" s="149" t="s">
        <v>279</v>
      </c>
      <c r="C24" s="138" t="s">
        <v>412</v>
      </c>
    </row>
    <row r="25" spans="1:3" x14ac:dyDescent="0.35">
      <c r="A25" s="148">
        <v>45169</v>
      </c>
      <c r="B25" s="149" t="s">
        <v>279</v>
      </c>
      <c r="C25" s="138" t="s">
        <v>410</v>
      </c>
    </row>
    <row r="26" spans="1:3" x14ac:dyDescent="0.35">
      <c r="A26" s="148">
        <v>45167</v>
      </c>
      <c r="B26" s="149" t="s">
        <v>279</v>
      </c>
      <c r="C26" s="138" t="s">
        <v>406</v>
      </c>
    </row>
    <row r="27" spans="1:3" x14ac:dyDescent="0.35">
      <c r="A27" s="148">
        <v>45155</v>
      </c>
      <c r="B27" s="149" t="s">
        <v>279</v>
      </c>
      <c r="C27" s="138" t="s">
        <v>403</v>
      </c>
    </row>
    <row r="28" spans="1:3" x14ac:dyDescent="0.35">
      <c r="A28" s="148">
        <v>45155</v>
      </c>
      <c r="B28" s="149" t="s">
        <v>279</v>
      </c>
      <c r="C28" s="138" t="s">
        <v>402</v>
      </c>
    </row>
    <row r="29" spans="1:3" x14ac:dyDescent="0.35">
      <c r="A29" s="148">
        <v>45154</v>
      </c>
      <c r="B29" s="149" t="s">
        <v>279</v>
      </c>
      <c r="C29" s="138" t="s">
        <v>401</v>
      </c>
    </row>
    <row r="30" spans="1:3" x14ac:dyDescent="0.35">
      <c r="A30" s="148">
        <v>45153</v>
      </c>
      <c r="B30" s="149" t="s">
        <v>279</v>
      </c>
      <c r="C30" s="138" t="s">
        <v>392</v>
      </c>
    </row>
    <row r="31" spans="1:3" x14ac:dyDescent="0.35">
      <c r="A31" s="148">
        <v>45152</v>
      </c>
      <c r="B31" s="149" t="s">
        <v>279</v>
      </c>
      <c r="C31" s="138" t="s">
        <v>392</v>
      </c>
    </row>
    <row r="32" spans="1:3" x14ac:dyDescent="0.35">
      <c r="A32" s="148">
        <v>45149</v>
      </c>
      <c r="B32" s="149" t="s">
        <v>279</v>
      </c>
      <c r="C32" s="138" t="s">
        <v>386</v>
      </c>
    </row>
    <row r="33" spans="1:3" x14ac:dyDescent="0.35">
      <c r="A33" s="148">
        <v>45149</v>
      </c>
      <c r="B33" s="149" t="s">
        <v>279</v>
      </c>
      <c r="C33" s="138" t="s">
        <v>372</v>
      </c>
    </row>
    <row r="34" spans="1:3" x14ac:dyDescent="0.35">
      <c r="A34" s="148">
        <v>45148</v>
      </c>
      <c r="B34" s="149" t="s">
        <v>279</v>
      </c>
      <c r="C34" s="138" t="s">
        <v>368</v>
      </c>
    </row>
    <row r="35" spans="1:3" x14ac:dyDescent="0.35">
      <c r="A35" s="148">
        <v>45148</v>
      </c>
      <c r="B35" s="149" t="s">
        <v>279</v>
      </c>
      <c r="C35" s="138" t="s">
        <v>340</v>
      </c>
    </row>
    <row r="36" spans="1:3" x14ac:dyDescent="0.35">
      <c r="A36" s="148">
        <v>45148</v>
      </c>
      <c r="B36" s="149" t="s">
        <v>279</v>
      </c>
      <c r="C36" s="138" t="s">
        <v>339</v>
      </c>
    </row>
    <row r="37" spans="1:3" x14ac:dyDescent="0.35">
      <c r="A37" s="148">
        <v>45147</v>
      </c>
      <c r="B37" s="149" t="s">
        <v>279</v>
      </c>
      <c r="C37" s="138" t="s">
        <v>338</v>
      </c>
    </row>
    <row r="38" spans="1:3" x14ac:dyDescent="0.35">
      <c r="A38" s="148">
        <v>45147</v>
      </c>
      <c r="B38" s="149" t="s">
        <v>279</v>
      </c>
      <c r="C38" s="138" t="s">
        <v>341</v>
      </c>
    </row>
    <row r="39" spans="1:3" x14ac:dyDescent="0.35">
      <c r="A39" s="148">
        <v>45147</v>
      </c>
      <c r="B39" s="149" t="s">
        <v>279</v>
      </c>
      <c r="C39" s="138" t="s">
        <v>334</v>
      </c>
    </row>
    <row r="40" spans="1:3" x14ac:dyDescent="0.35">
      <c r="A40" s="148">
        <v>45145</v>
      </c>
      <c r="B40" s="149" t="s">
        <v>279</v>
      </c>
      <c r="C40" s="138" t="s">
        <v>321</v>
      </c>
    </row>
    <row r="41" spans="1:3" x14ac:dyDescent="0.35">
      <c r="A41" s="148">
        <v>45141</v>
      </c>
      <c r="B41" s="149" t="s">
        <v>279</v>
      </c>
      <c r="C41" s="138" t="s">
        <v>319</v>
      </c>
    </row>
    <row r="42" spans="1:3" x14ac:dyDescent="0.35">
      <c r="A42" s="148">
        <v>45103</v>
      </c>
      <c r="B42" s="149" t="s">
        <v>279</v>
      </c>
      <c r="C42" s="138" t="s">
        <v>318</v>
      </c>
    </row>
    <row r="43" spans="1:3" x14ac:dyDescent="0.35">
      <c r="A43" s="148">
        <v>45096</v>
      </c>
      <c r="B43" s="149" t="s">
        <v>279</v>
      </c>
      <c r="C43" s="138" t="s">
        <v>315</v>
      </c>
    </row>
    <row r="44" spans="1:3" x14ac:dyDescent="0.35">
      <c r="A44" s="148">
        <v>45089</v>
      </c>
      <c r="B44" s="149" t="s">
        <v>279</v>
      </c>
      <c r="C44" s="138" t="s">
        <v>314</v>
      </c>
    </row>
    <row r="45" spans="1:3" ht="29" x14ac:dyDescent="0.35">
      <c r="A45" s="148">
        <v>45086</v>
      </c>
      <c r="B45" s="149" t="s">
        <v>279</v>
      </c>
      <c r="C45" s="138" t="s">
        <v>281</v>
      </c>
    </row>
  </sheetData>
  <sortState xmlns:xlrd2="http://schemas.microsoft.com/office/spreadsheetml/2017/richdata2" ref="A38:C45">
    <sortCondition descending="1" ref="A39:A4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E843-164D-4143-B74C-F4CA53C1BC3E}">
  <dimension ref="A1:F80"/>
  <sheetViews>
    <sheetView topLeftCell="B1" zoomScale="120" zoomScaleNormal="120" workbookViewId="0">
      <pane ySplit="1" topLeftCell="A10" activePane="bottomLeft" state="frozen"/>
      <selection pane="bottomLeft" activeCell="D14" sqref="D14"/>
    </sheetView>
  </sheetViews>
  <sheetFormatPr defaultRowHeight="14.5" x14ac:dyDescent="0.35"/>
  <cols>
    <col min="1" max="1" width="12.7265625" customWidth="1"/>
    <col min="2" max="2" width="15.7265625" customWidth="1"/>
    <col min="3" max="3" width="25.7265625" customWidth="1"/>
    <col min="4" max="4" width="70.7265625" customWidth="1"/>
    <col min="5" max="5" width="120.7265625" customWidth="1"/>
    <col min="6" max="6" width="200.7265625" customWidth="1"/>
  </cols>
  <sheetData>
    <row r="1" spans="1:6" x14ac:dyDescent="0.35">
      <c r="A1" s="42" t="s">
        <v>277</v>
      </c>
      <c r="B1" s="42" t="s">
        <v>278</v>
      </c>
      <c r="C1" s="42" t="s">
        <v>416</v>
      </c>
      <c r="D1" s="42" t="s">
        <v>283</v>
      </c>
      <c r="E1" s="42" t="s">
        <v>417</v>
      </c>
      <c r="F1" s="42" t="s">
        <v>142</v>
      </c>
    </row>
    <row r="2" spans="1:6" x14ac:dyDescent="0.35">
      <c r="A2" s="294">
        <v>45201</v>
      </c>
      <c r="B2" t="s">
        <v>279</v>
      </c>
      <c r="C2" t="s">
        <v>224</v>
      </c>
      <c r="D2" t="s">
        <v>244</v>
      </c>
      <c r="E2" s="262" t="s">
        <v>435</v>
      </c>
      <c r="F2" s="42"/>
    </row>
    <row r="3" spans="1:6" x14ac:dyDescent="0.35">
      <c r="A3" s="294">
        <v>45201</v>
      </c>
      <c r="B3" t="s">
        <v>279</v>
      </c>
      <c r="C3" t="s">
        <v>222</v>
      </c>
      <c r="D3" t="s">
        <v>558</v>
      </c>
      <c r="E3" t="s">
        <v>560</v>
      </c>
      <c r="F3" t="s">
        <v>559</v>
      </c>
    </row>
    <row r="4" spans="1:6" x14ac:dyDescent="0.35">
      <c r="A4" s="246">
        <v>45201</v>
      </c>
      <c r="B4" t="s">
        <v>279</v>
      </c>
      <c r="C4" t="s">
        <v>213</v>
      </c>
      <c r="D4" t="s">
        <v>554</v>
      </c>
      <c r="E4" t="s">
        <v>555</v>
      </c>
      <c r="F4" t="s">
        <v>556</v>
      </c>
    </row>
    <row r="5" spans="1:6" x14ac:dyDescent="0.35">
      <c r="A5" s="246">
        <v>45198</v>
      </c>
      <c r="B5" t="s">
        <v>279</v>
      </c>
      <c r="C5" t="s">
        <v>337</v>
      </c>
      <c r="D5" t="s">
        <v>553</v>
      </c>
      <c r="E5" s="262" t="s">
        <v>534</v>
      </c>
      <c r="F5" t="s">
        <v>535</v>
      </c>
    </row>
    <row r="6" spans="1:6" x14ac:dyDescent="0.35">
      <c r="A6" s="246">
        <v>45197</v>
      </c>
      <c r="B6" t="s">
        <v>279</v>
      </c>
      <c r="C6" t="s">
        <v>337</v>
      </c>
      <c r="D6" t="s">
        <v>537</v>
      </c>
      <c r="E6" s="262" t="s">
        <v>538</v>
      </c>
      <c r="F6" t="s">
        <v>539</v>
      </c>
    </row>
    <row r="7" spans="1:6" x14ac:dyDescent="0.35">
      <c r="A7" s="246">
        <v>45197</v>
      </c>
      <c r="B7" t="s">
        <v>279</v>
      </c>
      <c r="C7" t="s">
        <v>337</v>
      </c>
      <c r="D7" t="s">
        <v>536</v>
      </c>
      <c r="E7" s="262" t="s">
        <v>538</v>
      </c>
      <c r="F7" t="s">
        <v>540</v>
      </c>
    </row>
    <row r="8" spans="1:6" x14ac:dyDescent="0.35">
      <c r="A8" s="246">
        <v>45197</v>
      </c>
      <c r="B8" t="s">
        <v>279</v>
      </c>
      <c r="C8" t="s">
        <v>337</v>
      </c>
      <c r="D8" t="s">
        <v>478</v>
      </c>
      <c r="E8" s="262" t="s">
        <v>534</v>
      </c>
      <c r="F8" t="s">
        <v>535</v>
      </c>
    </row>
    <row r="9" spans="1:6" x14ac:dyDescent="0.35">
      <c r="A9" s="246">
        <v>45194</v>
      </c>
      <c r="B9" t="s">
        <v>279</v>
      </c>
      <c r="C9" t="s">
        <v>337</v>
      </c>
      <c r="D9" t="s">
        <v>322</v>
      </c>
      <c r="E9" t="s">
        <v>522</v>
      </c>
    </row>
    <row r="10" spans="1:6" x14ac:dyDescent="0.35">
      <c r="A10" s="246">
        <v>45194</v>
      </c>
      <c r="B10" t="s">
        <v>279</v>
      </c>
      <c r="C10" t="s">
        <v>337</v>
      </c>
      <c r="D10" t="s">
        <v>323</v>
      </c>
      <c r="E10" t="s">
        <v>522</v>
      </c>
    </row>
    <row r="11" spans="1:6" x14ac:dyDescent="0.35">
      <c r="A11" s="246">
        <v>45194</v>
      </c>
      <c r="B11" t="s">
        <v>279</v>
      </c>
      <c r="C11" t="s">
        <v>337</v>
      </c>
      <c r="D11" t="s">
        <v>328</v>
      </c>
      <c r="E11" t="s">
        <v>523</v>
      </c>
    </row>
    <row r="12" spans="1:6" x14ac:dyDescent="0.35">
      <c r="A12" s="246">
        <v>45194</v>
      </c>
      <c r="B12" t="s">
        <v>279</v>
      </c>
      <c r="C12" t="s">
        <v>337</v>
      </c>
      <c r="D12" t="s">
        <v>329</v>
      </c>
      <c r="E12" t="s">
        <v>523</v>
      </c>
    </row>
    <row r="13" spans="1:6" x14ac:dyDescent="0.35">
      <c r="A13" s="246">
        <v>45194</v>
      </c>
      <c r="B13" t="s">
        <v>279</v>
      </c>
      <c r="C13" t="s">
        <v>337</v>
      </c>
      <c r="D13" t="s">
        <v>518</v>
      </c>
      <c r="E13" s="262" t="s">
        <v>435</v>
      </c>
      <c r="F13" t="s">
        <v>521</v>
      </c>
    </row>
    <row r="14" spans="1:6" x14ac:dyDescent="0.35">
      <c r="A14" s="246">
        <v>45194</v>
      </c>
      <c r="B14" t="s">
        <v>279</v>
      </c>
      <c r="C14" t="s">
        <v>337</v>
      </c>
      <c r="D14" t="s">
        <v>519</v>
      </c>
      <c r="E14" s="262" t="s">
        <v>435</v>
      </c>
      <c r="F14" t="s">
        <v>520</v>
      </c>
    </row>
    <row r="15" spans="1:6" x14ac:dyDescent="0.35">
      <c r="A15" s="246">
        <v>45194</v>
      </c>
      <c r="B15" t="s">
        <v>279</v>
      </c>
      <c r="C15" t="s">
        <v>337</v>
      </c>
      <c r="D15" t="s">
        <v>516</v>
      </c>
      <c r="E15" s="302" t="s">
        <v>517</v>
      </c>
      <c r="F15" t="s">
        <v>582</v>
      </c>
    </row>
    <row r="16" spans="1:6" x14ac:dyDescent="0.35">
      <c r="A16" s="246">
        <v>45194</v>
      </c>
      <c r="B16" t="s">
        <v>279</v>
      </c>
      <c r="C16" t="s">
        <v>337</v>
      </c>
      <c r="D16" t="s">
        <v>515</v>
      </c>
      <c r="E16" s="302" t="s">
        <v>517</v>
      </c>
      <c r="F16" t="s">
        <v>582</v>
      </c>
    </row>
    <row r="17" spans="1:6" x14ac:dyDescent="0.35">
      <c r="A17" s="246">
        <v>45194</v>
      </c>
      <c r="B17" t="s">
        <v>279</v>
      </c>
      <c r="C17" t="s">
        <v>337</v>
      </c>
      <c r="D17" t="s">
        <v>513</v>
      </c>
      <c r="E17" s="262" t="s">
        <v>435</v>
      </c>
      <c r="F17" t="s">
        <v>514</v>
      </c>
    </row>
    <row r="18" spans="1:6" x14ac:dyDescent="0.35">
      <c r="A18" s="246">
        <v>45194</v>
      </c>
      <c r="B18" t="s">
        <v>279</v>
      </c>
      <c r="C18" t="s">
        <v>337</v>
      </c>
      <c r="D18" t="s">
        <v>512</v>
      </c>
      <c r="E18" s="262" t="s">
        <v>435</v>
      </c>
      <c r="F18" t="s">
        <v>514</v>
      </c>
    </row>
    <row r="19" spans="1:6" x14ac:dyDescent="0.35">
      <c r="A19" s="246">
        <v>45194</v>
      </c>
      <c r="B19" t="s">
        <v>279</v>
      </c>
      <c r="C19" t="s">
        <v>337</v>
      </c>
      <c r="D19" t="s">
        <v>506</v>
      </c>
      <c r="E19" t="s">
        <v>507</v>
      </c>
      <c r="F19" s="142" t="s">
        <v>508</v>
      </c>
    </row>
    <row r="20" spans="1:6" x14ac:dyDescent="0.35">
      <c r="A20" s="246">
        <v>45194</v>
      </c>
      <c r="B20" t="s">
        <v>279</v>
      </c>
      <c r="C20" t="s">
        <v>337</v>
      </c>
      <c r="D20" t="s">
        <v>505</v>
      </c>
      <c r="E20" s="137" t="s">
        <v>511</v>
      </c>
      <c r="F20" t="s">
        <v>367</v>
      </c>
    </row>
    <row r="21" spans="1:6" x14ac:dyDescent="0.35">
      <c r="A21" s="246">
        <v>45194</v>
      </c>
      <c r="B21" t="s">
        <v>279</v>
      </c>
      <c r="C21" t="s">
        <v>337</v>
      </c>
      <c r="D21" t="s">
        <v>504</v>
      </c>
      <c r="E21" s="137" t="s">
        <v>509</v>
      </c>
      <c r="F21" t="s">
        <v>405</v>
      </c>
    </row>
    <row r="22" spans="1:6" x14ac:dyDescent="0.35">
      <c r="A22" s="246">
        <v>45194</v>
      </c>
      <c r="B22" t="s">
        <v>279</v>
      </c>
      <c r="C22" t="s">
        <v>337</v>
      </c>
      <c r="D22" t="s">
        <v>503</v>
      </c>
      <c r="E22" s="137" t="s">
        <v>510</v>
      </c>
      <c r="F22" t="s">
        <v>371</v>
      </c>
    </row>
    <row r="23" spans="1:6" x14ac:dyDescent="0.35">
      <c r="A23" s="246">
        <v>45194</v>
      </c>
      <c r="B23" t="s">
        <v>279</v>
      </c>
      <c r="C23" t="s">
        <v>336</v>
      </c>
      <c r="D23" t="s">
        <v>502</v>
      </c>
      <c r="E23" s="263" t="s">
        <v>480</v>
      </c>
    </row>
    <row r="24" spans="1:6" x14ac:dyDescent="0.35">
      <c r="A24" s="246">
        <v>45194</v>
      </c>
      <c r="B24" t="s">
        <v>279</v>
      </c>
      <c r="C24" t="s">
        <v>126</v>
      </c>
      <c r="D24" t="s">
        <v>109</v>
      </c>
      <c r="E24" s="302" t="s">
        <v>491</v>
      </c>
      <c r="F24" t="s">
        <v>581</v>
      </c>
    </row>
    <row r="25" spans="1:6" x14ac:dyDescent="0.35">
      <c r="A25" s="246">
        <v>45257</v>
      </c>
      <c r="B25" t="s">
        <v>574</v>
      </c>
      <c r="C25" t="s">
        <v>500</v>
      </c>
      <c r="D25" t="s">
        <v>501</v>
      </c>
      <c r="E25" s="302" t="s">
        <v>575</v>
      </c>
      <c r="F25" t="s">
        <v>576</v>
      </c>
    </row>
    <row r="26" spans="1:6" x14ac:dyDescent="0.35">
      <c r="A26" s="246">
        <v>45194</v>
      </c>
      <c r="B26" t="s">
        <v>279</v>
      </c>
      <c r="C26" t="s">
        <v>215</v>
      </c>
      <c r="D26" t="s">
        <v>474</v>
      </c>
      <c r="E26" s="302" t="s">
        <v>568</v>
      </c>
      <c r="F26" t="s">
        <v>593</v>
      </c>
    </row>
    <row r="27" spans="1:6" x14ac:dyDescent="0.35">
      <c r="A27" s="246">
        <v>45264</v>
      </c>
      <c r="B27" t="s">
        <v>574</v>
      </c>
      <c r="C27" t="s">
        <v>224</v>
      </c>
      <c r="D27" t="s">
        <v>499</v>
      </c>
      <c r="E27" s="302" t="s">
        <v>491</v>
      </c>
      <c r="F27" t="s">
        <v>586</v>
      </c>
    </row>
    <row r="28" spans="1:6" x14ac:dyDescent="0.35">
      <c r="A28" s="246">
        <v>45264</v>
      </c>
      <c r="B28" t="s">
        <v>574</v>
      </c>
      <c r="C28" t="s">
        <v>224</v>
      </c>
      <c r="D28" t="s">
        <v>131</v>
      </c>
      <c r="E28" s="302" t="s">
        <v>491</v>
      </c>
      <c r="F28" t="s">
        <v>587</v>
      </c>
    </row>
    <row r="29" spans="1:6" x14ac:dyDescent="0.35">
      <c r="A29" s="246">
        <v>45191</v>
      </c>
      <c r="B29" t="s">
        <v>279</v>
      </c>
      <c r="C29" t="s">
        <v>224</v>
      </c>
      <c r="D29" t="s">
        <v>129</v>
      </c>
      <c r="E29" t="s">
        <v>497</v>
      </c>
      <c r="F29" t="s">
        <v>498</v>
      </c>
    </row>
    <row r="30" spans="1:6" x14ac:dyDescent="0.35">
      <c r="A30" s="246">
        <v>45264</v>
      </c>
      <c r="B30" t="s">
        <v>574</v>
      </c>
      <c r="C30" t="s">
        <v>224</v>
      </c>
      <c r="D30" t="s">
        <v>130</v>
      </c>
      <c r="E30" s="302" t="s">
        <v>491</v>
      </c>
      <c r="F30" t="s">
        <v>577</v>
      </c>
    </row>
    <row r="31" spans="1:6" x14ac:dyDescent="0.35">
      <c r="A31" s="246">
        <v>45264</v>
      </c>
      <c r="B31" t="s">
        <v>574</v>
      </c>
      <c r="C31" t="s">
        <v>224</v>
      </c>
      <c r="D31" t="s">
        <v>132</v>
      </c>
      <c r="E31" s="302" t="s">
        <v>491</v>
      </c>
      <c r="F31" t="s">
        <v>496</v>
      </c>
    </row>
    <row r="32" spans="1:6" x14ac:dyDescent="0.35">
      <c r="A32" s="246">
        <v>45191</v>
      </c>
      <c r="B32" t="s">
        <v>279</v>
      </c>
      <c r="C32" t="s">
        <v>493</v>
      </c>
      <c r="D32" t="s">
        <v>106</v>
      </c>
      <c r="E32" s="263" t="s">
        <v>480</v>
      </c>
      <c r="F32" t="s">
        <v>494</v>
      </c>
    </row>
    <row r="33" spans="1:6" x14ac:dyDescent="0.35">
      <c r="A33" s="246">
        <v>45264</v>
      </c>
      <c r="B33" t="s">
        <v>574</v>
      </c>
      <c r="C33" t="s">
        <v>493</v>
      </c>
      <c r="D33" t="s">
        <v>104</v>
      </c>
      <c r="E33" s="302" t="s">
        <v>491</v>
      </c>
      <c r="F33" t="s">
        <v>458</v>
      </c>
    </row>
    <row r="34" spans="1:6" x14ac:dyDescent="0.35">
      <c r="A34" s="246">
        <v>45264</v>
      </c>
      <c r="B34" t="s">
        <v>574</v>
      </c>
      <c r="C34" t="s">
        <v>493</v>
      </c>
      <c r="D34" t="s">
        <v>103</v>
      </c>
      <c r="E34" s="302" t="s">
        <v>491</v>
      </c>
      <c r="F34" t="s">
        <v>458</v>
      </c>
    </row>
    <row r="35" spans="1:6" x14ac:dyDescent="0.35">
      <c r="A35" s="246">
        <v>45264</v>
      </c>
      <c r="B35" t="s">
        <v>574</v>
      </c>
      <c r="C35" t="s">
        <v>493</v>
      </c>
      <c r="D35" t="s">
        <v>105</v>
      </c>
      <c r="E35" s="302" t="s">
        <v>491</v>
      </c>
      <c r="F35" t="s">
        <v>557</v>
      </c>
    </row>
    <row r="36" spans="1:6" x14ac:dyDescent="0.35">
      <c r="A36" s="246">
        <v>45191</v>
      </c>
      <c r="B36" t="s">
        <v>279</v>
      </c>
      <c r="C36" t="s">
        <v>221</v>
      </c>
      <c r="D36" t="s">
        <v>369</v>
      </c>
      <c r="E36" s="263" t="s">
        <v>480</v>
      </c>
      <c r="F36" t="s">
        <v>495</v>
      </c>
    </row>
    <row r="37" spans="1:6" x14ac:dyDescent="0.35">
      <c r="A37" s="246">
        <v>45264</v>
      </c>
      <c r="B37" t="s">
        <v>574</v>
      </c>
      <c r="C37" t="s">
        <v>221</v>
      </c>
      <c r="D37" t="s">
        <v>228</v>
      </c>
      <c r="E37" s="302" t="s">
        <v>491</v>
      </c>
      <c r="F37" t="s">
        <v>492</v>
      </c>
    </row>
    <row r="38" spans="1:6" x14ac:dyDescent="0.35">
      <c r="A38" s="246">
        <v>45191</v>
      </c>
      <c r="B38" t="s">
        <v>279</v>
      </c>
      <c r="C38" t="s">
        <v>221</v>
      </c>
      <c r="D38" t="s">
        <v>489</v>
      </c>
      <c r="E38" t="s">
        <v>490</v>
      </c>
    </row>
    <row r="39" spans="1:6" x14ac:dyDescent="0.35">
      <c r="A39" s="246">
        <v>45191</v>
      </c>
      <c r="B39" t="s">
        <v>279</v>
      </c>
      <c r="C39" t="s">
        <v>221</v>
      </c>
      <c r="D39" t="s">
        <v>487</v>
      </c>
      <c r="E39" t="s">
        <v>488</v>
      </c>
    </row>
    <row r="40" spans="1:6" x14ac:dyDescent="0.35">
      <c r="A40" s="246">
        <v>45191</v>
      </c>
      <c r="B40" t="s">
        <v>279</v>
      </c>
      <c r="C40" t="s">
        <v>221</v>
      </c>
      <c r="D40" t="s">
        <v>484</v>
      </c>
      <c r="E40" t="s">
        <v>486</v>
      </c>
    </row>
    <row r="41" spans="1:6" x14ac:dyDescent="0.35">
      <c r="A41" s="246">
        <v>45191</v>
      </c>
      <c r="B41" t="s">
        <v>279</v>
      </c>
      <c r="C41" t="s">
        <v>221</v>
      </c>
      <c r="D41" t="s">
        <v>483</v>
      </c>
      <c r="E41" t="s">
        <v>485</v>
      </c>
    </row>
    <row r="42" spans="1:6" x14ac:dyDescent="0.35">
      <c r="A42" s="246">
        <v>45191</v>
      </c>
      <c r="B42" t="s">
        <v>279</v>
      </c>
      <c r="C42" t="s">
        <v>221</v>
      </c>
      <c r="D42" t="s">
        <v>481</v>
      </c>
      <c r="E42" t="s">
        <v>482</v>
      </c>
    </row>
    <row r="43" spans="1:6" x14ac:dyDescent="0.35">
      <c r="A43" s="246">
        <v>45191</v>
      </c>
      <c r="B43" t="s">
        <v>279</v>
      </c>
      <c r="C43" t="s">
        <v>221</v>
      </c>
      <c r="D43" t="s">
        <v>479</v>
      </c>
      <c r="E43" s="263" t="s">
        <v>480</v>
      </c>
      <c r="F43" t="s">
        <v>495</v>
      </c>
    </row>
    <row r="44" spans="1:6" x14ac:dyDescent="0.35">
      <c r="A44" s="246">
        <v>45191</v>
      </c>
      <c r="B44" t="s">
        <v>279</v>
      </c>
      <c r="C44" t="s">
        <v>215</v>
      </c>
      <c r="D44" t="s">
        <v>478</v>
      </c>
      <c r="E44" s="262" t="s">
        <v>435</v>
      </c>
      <c r="F44" s="137"/>
    </row>
    <row r="45" spans="1:6" x14ac:dyDescent="0.35">
      <c r="A45" s="246">
        <v>45191</v>
      </c>
      <c r="B45" t="s">
        <v>279</v>
      </c>
      <c r="C45" t="s">
        <v>215</v>
      </c>
      <c r="D45" t="s">
        <v>317</v>
      </c>
      <c r="E45" s="302" t="s">
        <v>578</v>
      </c>
      <c r="F45" t="s">
        <v>579</v>
      </c>
    </row>
    <row r="46" spans="1:6" x14ac:dyDescent="0.35">
      <c r="A46" s="246">
        <v>45191</v>
      </c>
      <c r="B46" t="s">
        <v>279</v>
      </c>
      <c r="C46" t="s">
        <v>215</v>
      </c>
      <c r="D46" t="s">
        <v>477</v>
      </c>
      <c r="E46" s="262" t="s">
        <v>435</v>
      </c>
    </row>
    <row r="47" spans="1:6" x14ac:dyDescent="0.35">
      <c r="A47" s="246">
        <v>45191</v>
      </c>
      <c r="B47" t="s">
        <v>279</v>
      </c>
      <c r="C47" t="s">
        <v>215</v>
      </c>
      <c r="D47" t="s">
        <v>475</v>
      </c>
      <c r="E47" t="s">
        <v>476</v>
      </c>
    </row>
    <row r="48" spans="1:6" x14ac:dyDescent="0.35">
      <c r="A48" s="246">
        <v>45191</v>
      </c>
      <c r="B48" t="s">
        <v>279</v>
      </c>
      <c r="C48" t="s">
        <v>215</v>
      </c>
      <c r="D48" t="s">
        <v>472</v>
      </c>
      <c r="E48" t="s">
        <v>580</v>
      </c>
      <c r="F48" t="s">
        <v>473</v>
      </c>
    </row>
    <row r="49" spans="1:6" x14ac:dyDescent="0.35">
      <c r="A49" s="246">
        <v>45191</v>
      </c>
      <c r="B49" t="s">
        <v>279</v>
      </c>
      <c r="C49" t="s">
        <v>215</v>
      </c>
      <c r="D49" t="s">
        <v>471</v>
      </c>
      <c r="E49" s="302" t="s">
        <v>595</v>
      </c>
      <c r="F49" t="s">
        <v>594</v>
      </c>
    </row>
    <row r="50" spans="1:6" x14ac:dyDescent="0.35">
      <c r="A50" s="246">
        <v>45257</v>
      </c>
      <c r="B50" t="s">
        <v>574</v>
      </c>
      <c r="C50" t="s">
        <v>215</v>
      </c>
      <c r="D50" t="s">
        <v>470</v>
      </c>
      <c r="E50" s="302" t="s">
        <v>468</v>
      </c>
      <c r="F50" t="s">
        <v>469</v>
      </c>
    </row>
    <row r="51" spans="1:6" x14ac:dyDescent="0.35">
      <c r="A51" s="246">
        <v>45191</v>
      </c>
      <c r="B51" t="s">
        <v>279</v>
      </c>
      <c r="C51" t="s">
        <v>211</v>
      </c>
      <c r="D51" t="s">
        <v>467</v>
      </c>
      <c r="E51" s="302" t="s">
        <v>599</v>
      </c>
      <c r="F51" t="s">
        <v>598</v>
      </c>
    </row>
    <row r="52" spans="1:6" x14ac:dyDescent="0.35">
      <c r="A52" s="246">
        <v>45190</v>
      </c>
      <c r="B52" t="s">
        <v>279</v>
      </c>
      <c r="C52" t="s">
        <v>211</v>
      </c>
      <c r="D52" t="s">
        <v>464</v>
      </c>
      <c r="E52" s="262" t="s">
        <v>600</v>
      </c>
    </row>
    <row r="53" spans="1:6" x14ac:dyDescent="0.35">
      <c r="A53" s="246">
        <v>45190</v>
      </c>
      <c r="B53" t="s">
        <v>279</v>
      </c>
      <c r="C53" t="s">
        <v>211</v>
      </c>
      <c r="D53" t="s">
        <v>465</v>
      </c>
      <c r="E53" s="302" t="s">
        <v>596</v>
      </c>
      <c r="F53" t="s">
        <v>597</v>
      </c>
    </row>
    <row r="54" spans="1:6" x14ac:dyDescent="0.35">
      <c r="A54" s="246">
        <v>45190</v>
      </c>
      <c r="B54" t="s">
        <v>279</v>
      </c>
      <c r="C54" t="s">
        <v>211</v>
      </c>
      <c r="D54" t="s">
        <v>466</v>
      </c>
      <c r="E54" s="262" t="s">
        <v>592</v>
      </c>
      <c r="F54" t="s">
        <v>591</v>
      </c>
    </row>
    <row r="55" spans="1:6" x14ac:dyDescent="0.35">
      <c r="A55" s="246">
        <v>45190</v>
      </c>
      <c r="B55" t="s">
        <v>279</v>
      </c>
      <c r="C55" t="s">
        <v>211</v>
      </c>
      <c r="D55" t="s">
        <v>461</v>
      </c>
      <c r="E55" s="302" t="s">
        <v>459</v>
      </c>
      <c r="F55" t="s">
        <v>583</v>
      </c>
    </row>
    <row r="56" spans="1:6" x14ac:dyDescent="0.35">
      <c r="A56" s="246">
        <v>45190</v>
      </c>
      <c r="B56" t="s">
        <v>279</v>
      </c>
      <c r="C56" t="s">
        <v>211</v>
      </c>
      <c r="D56" t="s">
        <v>460</v>
      </c>
      <c r="E56" s="302" t="s">
        <v>584</v>
      </c>
      <c r="F56" t="s">
        <v>585</v>
      </c>
    </row>
    <row r="57" spans="1:6" x14ac:dyDescent="0.35">
      <c r="A57" s="246">
        <v>45190</v>
      </c>
      <c r="B57" t="s">
        <v>279</v>
      </c>
      <c r="C57" t="s">
        <v>211</v>
      </c>
      <c r="D57" t="s">
        <v>462</v>
      </c>
      <c r="E57" s="262" t="s">
        <v>435</v>
      </c>
      <c r="F57" t="s">
        <v>463</v>
      </c>
    </row>
    <row r="58" spans="1:6" x14ac:dyDescent="0.35">
      <c r="A58" s="246">
        <v>45190</v>
      </c>
      <c r="B58" t="s">
        <v>279</v>
      </c>
      <c r="C58" t="s">
        <v>139</v>
      </c>
      <c r="D58" t="s">
        <v>456</v>
      </c>
      <c r="E58" s="302" t="s">
        <v>457</v>
      </c>
      <c r="F58" t="s">
        <v>458</v>
      </c>
    </row>
    <row r="59" spans="1:6" x14ac:dyDescent="0.35">
      <c r="A59" s="246">
        <v>45190</v>
      </c>
      <c r="B59" t="s">
        <v>279</v>
      </c>
      <c r="C59" t="s">
        <v>57</v>
      </c>
      <c r="D59" t="s">
        <v>455</v>
      </c>
      <c r="E59" s="302" t="s">
        <v>588</v>
      </c>
      <c r="F59" s="137" t="s">
        <v>590</v>
      </c>
    </row>
    <row r="60" spans="1:6" x14ac:dyDescent="0.35">
      <c r="A60" s="246">
        <v>45190</v>
      </c>
      <c r="B60" t="s">
        <v>279</v>
      </c>
      <c r="C60" t="s">
        <v>57</v>
      </c>
      <c r="D60" t="s">
        <v>454</v>
      </c>
      <c r="E60" s="302" t="s">
        <v>588</v>
      </c>
      <c r="F60" s="137" t="s">
        <v>589</v>
      </c>
    </row>
    <row r="61" spans="1:6" x14ac:dyDescent="0.35">
      <c r="A61" s="246">
        <v>45190</v>
      </c>
      <c r="B61" t="s">
        <v>279</v>
      </c>
      <c r="C61" t="s">
        <v>57</v>
      </c>
      <c r="D61" t="s">
        <v>448</v>
      </c>
      <c r="E61" s="302" t="s">
        <v>452</v>
      </c>
      <c r="F61" t="s">
        <v>450</v>
      </c>
    </row>
    <row r="62" spans="1:6" x14ac:dyDescent="0.35">
      <c r="A62" s="246">
        <v>45190</v>
      </c>
      <c r="B62" t="s">
        <v>279</v>
      </c>
      <c r="C62" t="s">
        <v>57</v>
      </c>
      <c r="D62" t="s">
        <v>449</v>
      </c>
      <c r="E62" s="302" t="s">
        <v>452</v>
      </c>
      <c r="F62" t="s">
        <v>451</v>
      </c>
    </row>
    <row r="63" spans="1:6" x14ac:dyDescent="0.35">
      <c r="A63" s="246">
        <v>45257</v>
      </c>
      <c r="B63" t="s">
        <v>574</v>
      </c>
      <c r="C63" t="s">
        <v>20</v>
      </c>
      <c r="D63" t="s">
        <v>52</v>
      </c>
      <c r="E63" s="302" t="s">
        <v>453</v>
      </c>
      <c r="F63" t="s">
        <v>458</v>
      </c>
    </row>
    <row r="64" spans="1:6" x14ac:dyDescent="0.35">
      <c r="A64" s="246">
        <v>45257</v>
      </c>
      <c r="B64" t="s">
        <v>574</v>
      </c>
      <c r="C64" t="s">
        <v>56</v>
      </c>
      <c r="D64" t="s">
        <v>30</v>
      </c>
      <c r="E64" s="302" t="s">
        <v>453</v>
      </c>
      <c r="F64" t="s">
        <v>458</v>
      </c>
    </row>
    <row r="65" spans="1:6" x14ac:dyDescent="0.35">
      <c r="A65" s="246">
        <v>45257</v>
      </c>
      <c r="B65" t="s">
        <v>574</v>
      </c>
      <c r="C65" t="s">
        <v>56</v>
      </c>
      <c r="D65" t="s">
        <v>33</v>
      </c>
      <c r="E65" s="302" t="s">
        <v>453</v>
      </c>
      <c r="F65" t="s">
        <v>458</v>
      </c>
    </row>
    <row r="66" spans="1:6" x14ac:dyDescent="0.35">
      <c r="A66" s="246">
        <v>45257</v>
      </c>
      <c r="B66" t="s">
        <v>574</v>
      </c>
      <c r="C66" t="s">
        <v>56</v>
      </c>
      <c r="D66" t="s">
        <v>51</v>
      </c>
      <c r="E66" s="302" t="s">
        <v>453</v>
      </c>
      <c r="F66" t="s">
        <v>458</v>
      </c>
    </row>
    <row r="67" spans="1:6" x14ac:dyDescent="0.35">
      <c r="A67" s="246">
        <v>45257</v>
      </c>
      <c r="B67" t="s">
        <v>574</v>
      </c>
      <c r="C67" t="s">
        <v>57</v>
      </c>
      <c r="D67" t="s">
        <v>428</v>
      </c>
      <c r="E67" s="302" t="s">
        <v>567</v>
      </c>
      <c r="F67" t="s">
        <v>430</v>
      </c>
    </row>
    <row r="68" spans="1:6" x14ac:dyDescent="0.35">
      <c r="A68" s="246">
        <v>45257</v>
      </c>
      <c r="B68" t="s">
        <v>574</v>
      </c>
      <c r="C68" t="s">
        <v>57</v>
      </c>
      <c r="D68" t="s">
        <v>429</v>
      </c>
      <c r="E68" s="302" t="s">
        <v>567</v>
      </c>
      <c r="F68" t="s">
        <v>431</v>
      </c>
    </row>
    <row r="69" spans="1:6" x14ac:dyDescent="0.35">
      <c r="A69" s="246">
        <v>45257</v>
      </c>
      <c r="B69" t="s">
        <v>574</v>
      </c>
      <c r="C69" t="s">
        <v>57</v>
      </c>
      <c r="D69" t="s">
        <v>432</v>
      </c>
      <c r="E69" s="302" t="s">
        <v>568</v>
      </c>
      <c r="F69" t="s">
        <v>434</v>
      </c>
    </row>
    <row r="70" spans="1:6" x14ac:dyDescent="0.35">
      <c r="A70" s="246">
        <v>45257</v>
      </c>
      <c r="B70" t="s">
        <v>574</v>
      </c>
      <c r="C70" t="s">
        <v>57</v>
      </c>
      <c r="D70" t="s">
        <v>433</v>
      </c>
      <c r="E70" s="302" t="s">
        <v>569</v>
      </c>
      <c r="F70" t="s">
        <v>570</v>
      </c>
    </row>
    <row r="71" spans="1:6" x14ac:dyDescent="0.35">
      <c r="A71" s="246">
        <v>45188</v>
      </c>
      <c r="B71" t="s">
        <v>279</v>
      </c>
      <c r="C71" t="s">
        <v>57</v>
      </c>
      <c r="D71" t="s">
        <v>288</v>
      </c>
      <c r="E71" s="262" t="s">
        <v>435</v>
      </c>
      <c r="F71" t="s">
        <v>436</v>
      </c>
    </row>
    <row r="72" spans="1:6" x14ac:dyDescent="0.35">
      <c r="A72" s="246">
        <v>45257</v>
      </c>
      <c r="B72" t="s">
        <v>574</v>
      </c>
      <c r="C72" t="s">
        <v>57</v>
      </c>
      <c r="D72" t="s">
        <v>437</v>
      </c>
      <c r="E72" s="302" t="s">
        <v>444</v>
      </c>
      <c r="F72" t="s">
        <v>572</v>
      </c>
    </row>
    <row r="73" spans="1:6" x14ac:dyDescent="0.35">
      <c r="A73" s="246">
        <v>45257</v>
      </c>
      <c r="B73" t="s">
        <v>574</v>
      </c>
      <c r="C73" t="s">
        <v>57</v>
      </c>
      <c r="D73" t="s">
        <v>438</v>
      </c>
      <c r="E73" s="302" t="s">
        <v>444</v>
      </c>
      <c r="F73" t="s">
        <v>573</v>
      </c>
    </row>
    <row r="74" spans="1:6" x14ac:dyDescent="0.35">
      <c r="A74" s="246">
        <v>45257</v>
      </c>
      <c r="B74" t="s">
        <v>574</v>
      </c>
      <c r="C74" t="s">
        <v>57</v>
      </c>
      <c r="D74" t="s">
        <v>440</v>
      </c>
      <c r="E74" s="302" t="s">
        <v>567</v>
      </c>
      <c r="F74" t="s">
        <v>571</v>
      </c>
    </row>
    <row r="75" spans="1:6" x14ac:dyDescent="0.35">
      <c r="A75" s="246">
        <v>45257</v>
      </c>
      <c r="B75" t="s">
        <v>574</v>
      </c>
      <c r="C75" t="s">
        <v>57</v>
      </c>
      <c r="D75" t="s">
        <v>441</v>
      </c>
      <c r="E75" s="302" t="s">
        <v>446</v>
      </c>
      <c r="F75" t="s">
        <v>447</v>
      </c>
    </row>
    <row r="76" spans="1:6" x14ac:dyDescent="0.35">
      <c r="A76" s="246">
        <v>45257</v>
      </c>
      <c r="B76" t="s">
        <v>574</v>
      </c>
      <c r="C76" t="s">
        <v>57</v>
      </c>
      <c r="D76" t="s">
        <v>442</v>
      </c>
      <c r="E76" s="302" t="s">
        <v>446</v>
      </c>
      <c r="F76" t="s">
        <v>447</v>
      </c>
    </row>
    <row r="77" spans="1:6" x14ac:dyDescent="0.35">
      <c r="A77" s="246">
        <v>45257</v>
      </c>
      <c r="B77" t="s">
        <v>574</v>
      </c>
      <c r="C77" t="s">
        <v>57</v>
      </c>
      <c r="D77" t="s">
        <v>443</v>
      </c>
      <c r="E77" s="302" t="s">
        <v>444</v>
      </c>
      <c r="F77" t="s">
        <v>445</v>
      </c>
    </row>
    <row r="80" spans="1:6" x14ac:dyDescent="0.35">
      <c r="A80" s="2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9" sqref="B9"/>
    </sheetView>
  </sheetViews>
  <sheetFormatPr defaultRowHeight="14.5" x14ac:dyDescent="0.35"/>
  <cols>
    <col min="1" max="1" width="30.7265625" customWidth="1"/>
    <col min="2" max="2" width="30.7265625" style="1" customWidth="1"/>
    <col min="3" max="3" width="100.7265625" style="2" customWidth="1"/>
    <col min="4" max="4" width="15.7265625" customWidth="1"/>
  </cols>
  <sheetData>
    <row r="1" spans="1:4" x14ac:dyDescent="0.35">
      <c r="A1" s="5" t="s">
        <v>22</v>
      </c>
      <c r="B1" s="6" t="s">
        <v>5</v>
      </c>
      <c r="C1" s="7" t="s">
        <v>11</v>
      </c>
      <c r="D1" s="5" t="s">
        <v>4</v>
      </c>
    </row>
    <row r="2" spans="1:4" x14ac:dyDescent="0.35">
      <c r="A2" s="8" t="s">
        <v>2</v>
      </c>
      <c r="B2" s="9">
        <v>1970</v>
      </c>
      <c r="C2" s="10" t="s">
        <v>12</v>
      </c>
      <c r="D2" s="8" t="s">
        <v>6</v>
      </c>
    </row>
    <row r="3" spans="1:4" x14ac:dyDescent="0.35">
      <c r="A3" s="8" t="s">
        <v>3</v>
      </c>
      <c r="B3" s="9">
        <v>2022</v>
      </c>
      <c r="C3" s="10" t="s">
        <v>12</v>
      </c>
      <c r="D3" s="8" t="s">
        <v>7</v>
      </c>
    </row>
    <row r="4" spans="1:4" x14ac:dyDescent="0.35">
      <c r="A4" s="8" t="s">
        <v>108</v>
      </c>
      <c r="B4" s="247" t="s">
        <v>566</v>
      </c>
      <c r="C4" s="10" t="s">
        <v>19</v>
      </c>
      <c r="D4" s="8" t="s">
        <v>8</v>
      </c>
    </row>
    <row r="5" spans="1:4" x14ac:dyDescent="0.35">
      <c r="A5" s="8" t="s">
        <v>10</v>
      </c>
      <c r="B5" s="9" t="b">
        <v>1</v>
      </c>
      <c r="C5" s="10" t="s">
        <v>64</v>
      </c>
      <c r="D5" s="8" t="s">
        <v>21</v>
      </c>
    </row>
    <row r="6" spans="1:4" x14ac:dyDescent="0.35">
      <c r="A6" s="27" t="s">
        <v>28</v>
      </c>
      <c r="B6" s="28" t="b">
        <v>1</v>
      </c>
      <c r="C6" s="29" t="s">
        <v>65</v>
      </c>
      <c r="D6" s="27" t="s">
        <v>29</v>
      </c>
    </row>
    <row r="7" spans="1:4" x14ac:dyDescent="0.35">
      <c r="A7" s="44" t="s">
        <v>68</v>
      </c>
      <c r="B7" s="45" t="b">
        <v>0</v>
      </c>
      <c r="C7" s="46" t="s">
        <v>69</v>
      </c>
      <c r="D7" s="44" t="s">
        <v>70</v>
      </c>
    </row>
    <row r="8" spans="1:4" x14ac:dyDescent="0.35">
      <c r="A8" s="8" t="s">
        <v>123</v>
      </c>
      <c r="B8" s="47"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B2" activePane="bottomRight" state="frozen"/>
      <selection pane="topRight" activeCell="B1" sqref="B1"/>
      <selection pane="bottomLeft" activeCell="A2" sqref="A2"/>
      <selection pane="bottomRight" activeCell="BR29" sqref="BR29"/>
    </sheetView>
  </sheetViews>
  <sheetFormatPr defaultRowHeight="14.5" x14ac:dyDescent="0.35"/>
  <cols>
    <col min="1" max="1" width="40.7265625" customWidth="1"/>
  </cols>
  <sheetData>
    <row r="1" spans="1:82" x14ac:dyDescent="0.3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35">
      <c r="A2" s="19" t="s">
        <v>37</v>
      </c>
      <c r="B2">
        <v>6.6782000000000004</v>
      </c>
      <c r="C2">
        <v>6.9862000000000002</v>
      </c>
      <c r="D2">
        <v>7.3563999999999998</v>
      </c>
      <c r="E2">
        <v>7.6994999999999996</v>
      </c>
      <c r="F2">
        <v>7.9855</v>
      </c>
      <c r="G2">
        <v>8.2859999999999996</v>
      </c>
      <c r="H2">
        <v>8.5914999999999999</v>
      </c>
      <c r="I2">
        <v>8.8863000000000003</v>
      </c>
      <c r="J2">
        <v>9.1513000000000009</v>
      </c>
      <c r="K2">
        <v>9.3832000000000004</v>
      </c>
      <c r="L2">
        <v>9.6000999999999994</v>
      </c>
      <c r="M2">
        <v>9.8143999999999991</v>
      </c>
      <c r="N2">
        <v>10.035399999999999</v>
      </c>
      <c r="O2">
        <v>10.2699</v>
      </c>
      <c r="P2">
        <v>10.5366</v>
      </c>
      <c r="Q2">
        <v>10.846399999999999</v>
      </c>
      <c r="R2">
        <v>11.1938</v>
      </c>
      <c r="S2">
        <v>11.563599999999999</v>
      </c>
      <c r="T2">
        <v>11.9199</v>
      </c>
      <c r="U2">
        <v>12.2728</v>
      </c>
      <c r="V2">
        <v>12.6485</v>
      </c>
      <c r="W2">
        <v>13.016</v>
      </c>
      <c r="X2">
        <v>13.339700000000001</v>
      </c>
      <c r="Y2">
        <v>13.5799</v>
      </c>
      <c r="Z2">
        <v>13.7258</v>
      </c>
      <c r="AA2">
        <v>13.796200000000001</v>
      </c>
      <c r="AB2">
        <v>13.7981</v>
      </c>
      <c r="AC2">
        <v>13.741899999999999</v>
      </c>
      <c r="AD2">
        <v>13.64</v>
      </c>
      <c r="AE2">
        <v>13.502800000000001</v>
      </c>
      <c r="AF2">
        <v>13.3315</v>
      </c>
      <c r="AG2">
        <v>13.125999999999999</v>
      </c>
      <c r="AH2">
        <v>12.888</v>
      </c>
      <c r="AI2">
        <v>12.620100000000001</v>
      </c>
      <c r="AJ2">
        <v>12.2643</v>
      </c>
      <c r="AK2">
        <v>11.8719</v>
      </c>
      <c r="AL2">
        <v>11.5334</v>
      </c>
      <c r="AM2">
        <v>11.261900000000001</v>
      </c>
      <c r="AN2">
        <v>11.0501</v>
      </c>
      <c r="AO2">
        <v>10.903600000000001</v>
      </c>
      <c r="AP2">
        <v>10.817299999999999</v>
      </c>
      <c r="AQ2">
        <v>10.777200000000001</v>
      </c>
      <c r="AR2">
        <v>10.7494</v>
      </c>
      <c r="AS2">
        <v>10.659000000000001</v>
      </c>
      <c r="AT2">
        <v>10.487500000000001</v>
      </c>
      <c r="AU2">
        <v>10.2913</v>
      </c>
      <c r="AV2">
        <v>10.0867</v>
      </c>
      <c r="AW2">
        <v>9.8862000000000005</v>
      </c>
      <c r="AX2">
        <v>9.6963000000000008</v>
      </c>
      <c r="AY2">
        <v>9.5154999999999994</v>
      </c>
      <c r="AZ2">
        <v>9.3391999999999999</v>
      </c>
      <c r="BA2">
        <v>9.1666000000000007</v>
      </c>
      <c r="BB2">
        <v>8.9968000000000004</v>
      </c>
      <c r="BC2">
        <v>8.8292999999999999</v>
      </c>
      <c r="BD2">
        <v>8.6654</v>
      </c>
      <c r="BE2">
        <v>8.5059000000000005</v>
      </c>
      <c r="BF2">
        <v>8.5059000000000005</v>
      </c>
      <c r="BG2">
        <v>8.5059000000000005</v>
      </c>
      <c r="BH2">
        <v>8.5059000000000005</v>
      </c>
      <c r="BI2">
        <v>8.5059000000000005</v>
      </c>
      <c r="BJ2">
        <v>8.5059000000000005</v>
      </c>
      <c r="BK2">
        <v>8.5059000000000005</v>
      </c>
      <c r="BL2">
        <v>8.5059000000000005</v>
      </c>
      <c r="BM2">
        <v>8.5059000000000005</v>
      </c>
      <c r="BN2">
        <v>8.5059000000000005</v>
      </c>
      <c r="BO2">
        <v>8.5059000000000005</v>
      </c>
      <c r="BP2">
        <v>8.5059000000000005</v>
      </c>
      <c r="BQ2">
        <v>8.5059000000000005</v>
      </c>
      <c r="BR2">
        <v>8.5059000000000005</v>
      </c>
      <c r="BS2">
        <v>8.5059000000000005</v>
      </c>
      <c r="BT2">
        <v>8.5059000000000005</v>
      </c>
      <c r="BU2">
        <v>8.5059000000000005</v>
      </c>
      <c r="BV2">
        <v>8.5059000000000005</v>
      </c>
      <c r="BW2">
        <v>8.5059000000000005</v>
      </c>
      <c r="BX2">
        <v>8.5059000000000005</v>
      </c>
      <c r="BY2">
        <v>8.5059000000000005</v>
      </c>
      <c r="BZ2">
        <v>8.5059000000000005</v>
      </c>
      <c r="CA2">
        <v>8.5059000000000005</v>
      </c>
      <c r="CB2">
        <v>8.5059000000000005</v>
      </c>
      <c r="CC2">
        <v>8.5059000000000005</v>
      </c>
      <c r="CD2">
        <v>8.5059000000000005</v>
      </c>
    </row>
    <row r="3" spans="1:82" x14ac:dyDescent="0.35">
      <c r="A3" s="11" t="s">
        <v>38</v>
      </c>
      <c r="B3">
        <v>20.931100000000001</v>
      </c>
      <c r="C3">
        <v>21.029399999999999</v>
      </c>
      <c r="D3">
        <v>21.123200000000001</v>
      </c>
      <c r="E3">
        <v>21.210100000000001</v>
      </c>
      <c r="F3">
        <v>21.293500000000002</v>
      </c>
      <c r="G3">
        <v>21.369800000000001</v>
      </c>
      <c r="H3">
        <v>21.442900000000002</v>
      </c>
      <c r="I3">
        <v>21.518000000000001</v>
      </c>
      <c r="J3">
        <v>21.601299999999998</v>
      </c>
      <c r="K3">
        <v>21.692599999999999</v>
      </c>
      <c r="L3">
        <v>21.786200000000001</v>
      </c>
      <c r="M3">
        <v>21.880800000000001</v>
      </c>
      <c r="N3">
        <v>21.9757</v>
      </c>
      <c r="O3">
        <v>22.069900000000001</v>
      </c>
      <c r="P3">
        <v>22.157299999999999</v>
      </c>
      <c r="Q3">
        <v>22.2318</v>
      </c>
      <c r="R3">
        <v>22.296500000000002</v>
      </c>
      <c r="S3">
        <v>22.355599999999999</v>
      </c>
      <c r="T3">
        <v>22.419899999999998</v>
      </c>
      <c r="U3">
        <v>22.480399999999999</v>
      </c>
      <c r="V3">
        <v>22.5275</v>
      </c>
      <c r="W3">
        <v>22.577200000000001</v>
      </c>
      <c r="X3">
        <v>22.650600000000001</v>
      </c>
      <c r="Y3">
        <v>22.77</v>
      </c>
      <c r="Z3">
        <v>22.9405</v>
      </c>
      <c r="AA3">
        <v>23.140599999999999</v>
      </c>
      <c r="AB3">
        <v>23.3551</v>
      </c>
      <c r="AC3">
        <v>23.571300000000001</v>
      </c>
      <c r="AD3">
        <v>23.78</v>
      </c>
      <c r="AE3">
        <v>23.9818</v>
      </c>
      <c r="AF3">
        <v>24.183599999999998</v>
      </c>
      <c r="AG3">
        <v>24.386399999999998</v>
      </c>
      <c r="AH3">
        <v>24.591699999999999</v>
      </c>
      <c r="AI3">
        <v>24.8001</v>
      </c>
      <c r="AJ3">
        <v>25.042200000000001</v>
      </c>
      <c r="AK3">
        <v>25.3019</v>
      </c>
      <c r="AL3">
        <v>25.532699999999998</v>
      </c>
      <c r="AM3">
        <v>25.710899999999999</v>
      </c>
      <c r="AN3">
        <v>25.82</v>
      </c>
      <c r="AO3">
        <v>25.864699999999999</v>
      </c>
      <c r="AP3">
        <v>25.8703</v>
      </c>
      <c r="AQ3">
        <v>25.8489</v>
      </c>
      <c r="AR3">
        <v>25.8185</v>
      </c>
      <c r="AS3">
        <v>25.8096</v>
      </c>
      <c r="AT3">
        <v>25.850999999999999</v>
      </c>
      <c r="AU3">
        <v>25.9314</v>
      </c>
      <c r="AV3">
        <v>26.028400000000001</v>
      </c>
      <c r="AW3">
        <v>26.120100000000001</v>
      </c>
      <c r="AX3">
        <v>26.1877</v>
      </c>
      <c r="AY3">
        <v>26.2318</v>
      </c>
      <c r="AZ3">
        <v>26.265999999999998</v>
      </c>
      <c r="BA3">
        <v>26.2896</v>
      </c>
      <c r="BB3">
        <v>26.302499999999998</v>
      </c>
      <c r="BC3">
        <v>26.304099999999998</v>
      </c>
      <c r="BD3">
        <v>26.2956</v>
      </c>
      <c r="BE3">
        <v>26.278300000000002</v>
      </c>
      <c r="BF3">
        <v>26.278300000000002</v>
      </c>
      <c r="BG3">
        <v>26.278300000000002</v>
      </c>
      <c r="BH3">
        <v>26.278300000000002</v>
      </c>
      <c r="BI3">
        <v>26.278300000000002</v>
      </c>
      <c r="BJ3">
        <v>26.278300000000002</v>
      </c>
      <c r="BK3">
        <v>26.278300000000002</v>
      </c>
      <c r="BL3">
        <v>26.278300000000002</v>
      </c>
      <c r="BM3">
        <v>26.278300000000002</v>
      </c>
      <c r="BN3">
        <v>26.278300000000002</v>
      </c>
      <c r="BO3">
        <v>26.278300000000002</v>
      </c>
      <c r="BP3">
        <v>26.278300000000002</v>
      </c>
      <c r="BQ3">
        <v>26.278300000000002</v>
      </c>
      <c r="BR3">
        <v>26.278300000000002</v>
      </c>
      <c r="BS3">
        <v>26.278300000000002</v>
      </c>
      <c r="BT3">
        <v>26.278300000000002</v>
      </c>
      <c r="BU3">
        <v>26.278300000000002</v>
      </c>
      <c r="BV3">
        <v>26.278300000000002</v>
      </c>
      <c r="BW3">
        <v>26.278300000000002</v>
      </c>
      <c r="BX3">
        <v>26.278300000000002</v>
      </c>
      <c r="BY3">
        <v>26.278300000000002</v>
      </c>
      <c r="BZ3">
        <v>26.278300000000002</v>
      </c>
      <c r="CA3">
        <v>26.278300000000002</v>
      </c>
      <c r="CB3">
        <v>26.278300000000002</v>
      </c>
      <c r="CC3">
        <v>26.278300000000002</v>
      </c>
      <c r="CD3">
        <v>26.278300000000002</v>
      </c>
    </row>
    <row r="4" spans="1:82" x14ac:dyDescent="0.35">
      <c r="A4" s="11" t="s">
        <v>39</v>
      </c>
      <c r="B4">
        <v>22.946300000000001</v>
      </c>
      <c r="C4">
        <v>22.972100000000001</v>
      </c>
      <c r="D4">
        <v>22.986799999999999</v>
      </c>
      <c r="E4">
        <v>22.995799999999999</v>
      </c>
      <c r="F4">
        <v>23.006900000000002</v>
      </c>
      <c r="G4">
        <v>23.013200000000001</v>
      </c>
      <c r="H4">
        <v>23.0181</v>
      </c>
      <c r="I4">
        <v>23.0261</v>
      </c>
      <c r="J4">
        <v>23.0427</v>
      </c>
      <c r="K4">
        <v>23.0688</v>
      </c>
      <c r="L4">
        <v>23.099299999999999</v>
      </c>
      <c r="M4">
        <v>23.1313</v>
      </c>
      <c r="N4">
        <v>23.162299999999998</v>
      </c>
      <c r="O4">
        <v>23.19</v>
      </c>
      <c r="P4">
        <v>23.209900000000001</v>
      </c>
      <c r="Q4">
        <v>23.219000000000001</v>
      </c>
      <c r="R4">
        <v>23.219000000000001</v>
      </c>
      <c r="S4">
        <v>23.212800000000001</v>
      </c>
      <c r="T4">
        <v>23.21</v>
      </c>
      <c r="U4">
        <v>23.1967</v>
      </c>
      <c r="V4">
        <v>23.1646</v>
      </c>
      <c r="W4">
        <v>23.138300000000001</v>
      </c>
      <c r="X4">
        <v>23.1464</v>
      </c>
      <c r="Y4">
        <v>23.219899999999999</v>
      </c>
      <c r="Z4">
        <v>23.352599999999999</v>
      </c>
      <c r="AA4">
        <v>23.512599999999999</v>
      </c>
      <c r="AB4">
        <v>23.694600000000001</v>
      </c>
      <c r="AC4">
        <v>23.896599999999999</v>
      </c>
      <c r="AD4">
        <v>24.12</v>
      </c>
      <c r="AE4">
        <v>24.355799999999999</v>
      </c>
      <c r="AF4">
        <v>24.5928</v>
      </c>
      <c r="AG4">
        <v>24.831099999999999</v>
      </c>
      <c r="AH4">
        <v>25.0702</v>
      </c>
      <c r="AI4">
        <v>25.310099999999998</v>
      </c>
      <c r="AJ4">
        <v>25.582000000000001</v>
      </c>
      <c r="AK4">
        <v>25.872199999999999</v>
      </c>
      <c r="AL4">
        <v>26.1341</v>
      </c>
      <c r="AM4">
        <v>26.345099999999999</v>
      </c>
      <c r="AN4">
        <v>26.489899999999999</v>
      </c>
      <c r="AO4">
        <v>26.580300000000001</v>
      </c>
      <c r="AP4">
        <v>26.645499999999998</v>
      </c>
      <c r="AQ4">
        <v>26.692900000000002</v>
      </c>
      <c r="AR4">
        <v>26.7362</v>
      </c>
      <c r="AS4">
        <v>26.802299999999999</v>
      </c>
      <c r="AT4">
        <v>26.913599999999999</v>
      </c>
      <c r="AU4">
        <v>27.058900000000001</v>
      </c>
      <c r="AV4">
        <v>27.221499999999999</v>
      </c>
      <c r="AW4">
        <v>27.3855</v>
      </c>
      <c r="AX4">
        <v>27.537199999999999</v>
      </c>
      <c r="AY4">
        <v>27.6782</v>
      </c>
      <c r="AZ4">
        <v>27.818100000000001</v>
      </c>
      <c r="BA4">
        <v>27.956199999999999</v>
      </c>
      <c r="BB4">
        <v>28.092199999999998</v>
      </c>
      <c r="BC4">
        <v>28.2254</v>
      </c>
      <c r="BD4">
        <v>28.3568</v>
      </c>
      <c r="BE4">
        <v>28.487400000000001</v>
      </c>
      <c r="BF4">
        <v>28.487400000000001</v>
      </c>
      <c r="BG4">
        <v>28.487400000000001</v>
      </c>
      <c r="BH4">
        <v>28.487400000000001</v>
      </c>
      <c r="BI4">
        <v>28.487400000000001</v>
      </c>
      <c r="BJ4">
        <v>28.487400000000001</v>
      </c>
      <c r="BK4">
        <v>28.487400000000001</v>
      </c>
      <c r="BL4">
        <v>28.487400000000001</v>
      </c>
      <c r="BM4">
        <v>28.487400000000001</v>
      </c>
      <c r="BN4">
        <v>28.487400000000001</v>
      </c>
      <c r="BO4">
        <v>28.487400000000001</v>
      </c>
      <c r="BP4">
        <v>28.487400000000001</v>
      </c>
      <c r="BQ4">
        <v>28.487400000000001</v>
      </c>
      <c r="BR4">
        <v>28.487400000000001</v>
      </c>
      <c r="BS4">
        <v>28.487400000000001</v>
      </c>
      <c r="BT4">
        <v>28.487400000000001</v>
      </c>
      <c r="BU4">
        <v>28.487400000000001</v>
      </c>
      <c r="BV4">
        <v>28.487400000000001</v>
      </c>
      <c r="BW4">
        <v>28.487400000000001</v>
      </c>
      <c r="BX4">
        <v>28.487400000000001</v>
      </c>
      <c r="BY4">
        <v>28.487400000000001</v>
      </c>
      <c r="BZ4">
        <v>28.487400000000001</v>
      </c>
      <c r="CA4">
        <v>28.487400000000001</v>
      </c>
      <c r="CB4">
        <v>28.487400000000001</v>
      </c>
      <c r="CC4">
        <v>28.487400000000001</v>
      </c>
      <c r="CD4">
        <v>28.487400000000001</v>
      </c>
    </row>
    <row r="5" spans="1:82" x14ac:dyDescent="0.35">
      <c r="A5" s="11" t="s">
        <v>40</v>
      </c>
      <c r="B5">
        <v>19.052499999999998</v>
      </c>
      <c r="C5">
        <v>19.087700000000002</v>
      </c>
      <c r="D5">
        <v>19.114999999999998</v>
      </c>
      <c r="E5">
        <v>19.136700000000001</v>
      </c>
      <c r="F5">
        <v>19.159500000000001</v>
      </c>
      <c r="G5">
        <v>19.178999999999998</v>
      </c>
      <c r="H5">
        <v>19.197299999999998</v>
      </c>
      <c r="I5">
        <v>19.218</v>
      </c>
      <c r="J5">
        <v>19.2453</v>
      </c>
      <c r="K5">
        <v>19.28</v>
      </c>
      <c r="L5">
        <v>19.318200000000001</v>
      </c>
      <c r="M5">
        <v>19.357099999999999</v>
      </c>
      <c r="N5">
        <v>19.3949</v>
      </c>
      <c r="O5">
        <v>19.43</v>
      </c>
      <c r="P5">
        <v>19.456900000000001</v>
      </c>
      <c r="Q5">
        <v>19.473099999999999</v>
      </c>
      <c r="R5">
        <v>19.480499999999999</v>
      </c>
      <c r="S5">
        <v>19.4832</v>
      </c>
      <c r="T5">
        <v>19.489999999999998</v>
      </c>
      <c r="U5">
        <v>19.523800000000001</v>
      </c>
      <c r="V5">
        <v>19.577000000000002</v>
      </c>
      <c r="W5">
        <v>19.6187</v>
      </c>
      <c r="X5">
        <v>19.621600000000001</v>
      </c>
      <c r="Y5">
        <v>19.559899999999999</v>
      </c>
      <c r="Z5">
        <v>19.434000000000001</v>
      </c>
      <c r="AA5">
        <v>19.2774</v>
      </c>
      <c r="AB5">
        <v>19.114899999999999</v>
      </c>
      <c r="AC5">
        <v>18.972799999999999</v>
      </c>
      <c r="AD5">
        <v>18.88</v>
      </c>
      <c r="AE5">
        <v>18.8414</v>
      </c>
      <c r="AF5">
        <v>18.832599999999999</v>
      </c>
      <c r="AG5">
        <v>18.839400000000001</v>
      </c>
      <c r="AH5">
        <v>18.846800000000002</v>
      </c>
      <c r="AI5">
        <v>18.8399</v>
      </c>
      <c r="AJ5">
        <v>18.825299999999999</v>
      </c>
      <c r="AK5">
        <v>18.806799999999999</v>
      </c>
      <c r="AL5">
        <v>18.784099999999999</v>
      </c>
      <c r="AM5">
        <v>18.774000000000001</v>
      </c>
      <c r="AN5">
        <v>18.8</v>
      </c>
      <c r="AO5">
        <v>18.854600000000001</v>
      </c>
      <c r="AP5">
        <v>18.914400000000001</v>
      </c>
      <c r="AQ5">
        <v>18.975200000000001</v>
      </c>
      <c r="AR5">
        <v>19.036799999999999</v>
      </c>
      <c r="AS5">
        <v>19.109000000000002</v>
      </c>
      <c r="AT5">
        <v>19.174399999999999</v>
      </c>
      <c r="AU5">
        <v>19.213999999999999</v>
      </c>
      <c r="AV5">
        <v>19.240400000000001</v>
      </c>
      <c r="AW5">
        <v>19.267299999999999</v>
      </c>
      <c r="AX5">
        <v>19.309999999999999</v>
      </c>
      <c r="AY5">
        <v>19.367000000000001</v>
      </c>
      <c r="AZ5">
        <v>19.427600000000002</v>
      </c>
      <c r="BA5">
        <v>19.4937</v>
      </c>
      <c r="BB5">
        <v>19.5669</v>
      </c>
      <c r="BC5">
        <v>19.6496</v>
      </c>
      <c r="BD5">
        <v>19.7377</v>
      </c>
      <c r="BE5">
        <v>19.828099999999999</v>
      </c>
      <c r="BF5">
        <v>19.828099999999999</v>
      </c>
      <c r="BG5">
        <v>19.828099999999999</v>
      </c>
      <c r="BH5">
        <v>19.828099999999999</v>
      </c>
      <c r="BI5">
        <v>19.828099999999999</v>
      </c>
      <c r="BJ5">
        <v>19.828099999999999</v>
      </c>
      <c r="BK5">
        <v>19.828099999999999</v>
      </c>
      <c r="BL5">
        <v>19.828099999999999</v>
      </c>
      <c r="BM5">
        <v>19.828099999999999</v>
      </c>
      <c r="BN5">
        <v>19.828099999999999</v>
      </c>
      <c r="BO5">
        <v>19.828099999999999</v>
      </c>
      <c r="BP5">
        <v>19.828099999999999</v>
      </c>
      <c r="BQ5">
        <v>19.828099999999999</v>
      </c>
      <c r="BR5">
        <v>19.828099999999999</v>
      </c>
      <c r="BS5">
        <v>19.828099999999999</v>
      </c>
      <c r="BT5">
        <v>19.828099999999999</v>
      </c>
      <c r="BU5">
        <v>19.828099999999999</v>
      </c>
      <c r="BV5">
        <v>19.828099999999999</v>
      </c>
      <c r="BW5">
        <v>19.828099999999999</v>
      </c>
      <c r="BX5">
        <v>19.828099999999999</v>
      </c>
      <c r="BY5">
        <v>19.828099999999999</v>
      </c>
      <c r="BZ5">
        <v>19.828099999999999</v>
      </c>
      <c r="CA5">
        <v>19.828099999999999</v>
      </c>
      <c r="CB5">
        <v>19.828099999999999</v>
      </c>
      <c r="CC5">
        <v>19.828099999999999</v>
      </c>
      <c r="CD5">
        <v>19.828099999999999</v>
      </c>
    </row>
    <row r="6" spans="1:82" x14ac:dyDescent="0.35">
      <c r="A6" s="11" t="s">
        <v>41</v>
      </c>
      <c r="B6">
        <v>14.793200000000001</v>
      </c>
      <c r="C6">
        <v>14.7098</v>
      </c>
      <c r="D6">
        <v>14.613899999999999</v>
      </c>
      <c r="E6">
        <v>14.5236</v>
      </c>
      <c r="F6">
        <v>14.446300000000001</v>
      </c>
      <c r="G6">
        <v>14.3687</v>
      </c>
      <c r="H6">
        <v>14.291700000000001</v>
      </c>
      <c r="I6">
        <v>14.2166</v>
      </c>
      <c r="J6">
        <v>14.145799999999999</v>
      </c>
      <c r="K6">
        <v>14.079599999999999</v>
      </c>
      <c r="L6">
        <v>14.016299999999999</v>
      </c>
      <c r="M6">
        <v>13.953099999999999</v>
      </c>
      <c r="N6">
        <v>13.888299999999999</v>
      </c>
      <c r="O6">
        <v>13.82</v>
      </c>
      <c r="P6">
        <v>13.7468</v>
      </c>
      <c r="Q6">
        <v>13.668200000000001</v>
      </c>
      <c r="R6">
        <v>13.584099999999999</v>
      </c>
      <c r="S6">
        <v>13.496600000000001</v>
      </c>
      <c r="T6">
        <v>13.41</v>
      </c>
      <c r="U6">
        <v>13.33</v>
      </c>
      <c r="V6">
        <v>13.2522</v>
      </c>
      <c r="W6">
        <v>13.1713</v>
      </c>
      <c r="X6">
        <v>13.0845</v>
      </c>
      <c r="Y6">
        <v>12.9901</v>
      </c>
      <c r="Z6">
        <v>12.9064</v>
      </c>
      <c r="AA6">
        <v>12.8406</v>
      </c>
      <c r="AB6">
        <v>12.775600000000001</v>
      </c>
      <c r="AC6">
        <v>12.696300000000001</v>
      </c>
      <c r="AD6">
        <v>12.59</v>
      </c>
      <c r="AE6">
        <v>12.4566</v>
      </c>
      <c r="AF6">
        <v>12.3163</v>
      </c>
      <c r="AG6">
        <v>12.186</v>
      </c>
      <c r="AH6">
        <v>12.082000000000001</v>
      </c>
      <c r="AI6">
        <v>12.020099999999999</v>
      </c>
      <c r="AJ6">
        <v>12.0061</v>
      </c>
      <c r="AK6">
        <v>12.0139</v>
      </c>
      <c r="AL6">
        <v>12.021699999999999</v>
      </c>
      <c r="AM6">
        <v>12.0192</v>
      </c>
      <c r="AN6">
        <v>12</v>
      </c>
      <c r="AO6">
        <v>11.9762</v>
      </c>
      <c r="AP6">
        <v>11.960800000000001</v>
      </c>
      <c r="AQ6">
        <v>11.9467</v>
      </c>
      <c r="AR6">
        <v>11.9299</v>
      </c>
      <c r="AS6">
        <v>11.9122</v>
      </c>
      <c r="AT6">
        <v>11.898899999999999</v>
      </c>
      <c r="AU6">
        <v>11.8912</v>
      </c>
      <c r="AV6">
        <v>11.887</v>
      </c>
      <c r="AW6">
        <v>11.884499999999999</v>
      </c>
      <c r="AX6">
        <v>11.8833</v>
      </c>
      <c r="AY6">
        <v>11.883699999999999</v>
      </c>
      <c r="AZ6">
        <v>11.885899999999999</v>
      </c>
      <c r="BA6">
        <v>11.8901</v>
      </c>
      <c r="BB6">
        <v>11.8964</v>
      </c>
      <c r="BC6">
        <v>11.905200000000001</v>
      </c>
      <c r="BD6">
        <v>11.915800000000001</v>
      </c>
      <c r="BE6">
        <v>11.928599999999999</v>
      </c>
      <c r="BF6">
        <v>11.928599999999999</v>
      </c>
      <c r="BG6">
        <v>11.928599999999999</v>
      </c>
      <c r="BH6">
        <v>11.928599999999999</v>
      </c>
      <c r="BI6">
        <v>11.928599999999999</v>
      </c>
      <c r="BJ6">
        <v>11.928599999999999</v>
      </c>
      <c r="BK6">
        <v>11.928599999999999</v>
      </c>
      <c r="BL6">
        <v>11.928599999999999</v>
      </c>
      <c r="BM6">
        <v>11.928599999999999</v>
      </c>
      <c r="BN6">
        <v>11.928599999999999</v>
      </c>
      <c r="BO6">
        <v>11.928599999999999</v>
      </c>
      <c r="BP6">
        <v>11.928599999999999</v>
      </c>
      <c r="BQ6">
        <v>11.928599999999999</v>
      </c>
      <c r="BR6">
        <v>11.928599999999999</v>
      </c>
      <c r="BS6">
        <v>11.928599999999999</v>
      </c>
      <c r="BT6">
        <v>11.928599999999999</v>
      </c>
      <c r="BU6">
        <v>11.928599999999999</v>
      </c>
      <c r="BV6">
        <v>11.928599999999999</v>
      </c>
      <c r="BW6">
        <v>11.928599999999999</v>
      </c>
      <c r="BX6">
        <v>11.928599999999999</v>
      </c>
      <c r="BY6">
        <v>11.928599999999999</v>
      </c>
      <c r="BZ6">
        <v>11.928599999999999</v>
      </c>
      <c r="CA6">
        <v>11.928599999999999</v>
      </c>
      <c r="CB6">
        <v>11.928599999999999</v>
      </c>
      <c r="CC6">
        <v>11.928599999999999</v>
      </c>
      <c r="CD6">
        <v>11.928599999999999</v>
      </c>
    </row>
    <row r="7" spans="1:82" x14ac:dyDescent="0.35">
      <c r="A7" s="11" t="s">
        <v>42</v>
      </c>
      <c r="B7">
        <v>10.1358</v>
      </c>
      <c r="C7">
        <v>9.9389000000000003</v>
      </c>
      <c r="D7">
        <v>9.7266999999999992</v>
      </c>
      <c r="E7">
        <v>9.5336999999999996</v>
      </c>
      <c r="F7">
        <v>9.3635000000000002</v>
      </c>
      <c r="G7">
        <v>9.1933000000000007</v>
      </c>
      <c r="H7">
        <v>9.0234000000000005</v>
      </c>
      <c r="I7">
        <v>8.8546999999999993</v>
      </c>
      <c r="J7">
        <v>8.6882999999999999</v>
      </c>
      <c r="K7">
        <v>8.5246999999999993</v>
      </c>
      <c r="L7">
        <v>8.3627000000000002</v>
      </c>
      <c r="M7">
        <v>8.2004999999999999</v>
      </c>
      <c r="N7">
        <v>8.0365000000000002</v>
      </c>
      <c r="O7">
        <v>7.87</v>
      </c>
      <c r="P7">
        <v>7.7003000000000004</v>
      </c>
      <c r="Q7">
        <v>7.5282</v>
      </c>
      <c r="R7">
        <v>7.3529999999999998</v>
      </c>
      <c r="S7">
        <v>7.1761999999999997</v>
      </c>
      <c r="T7">
        <v>7</v>
      </c>
      <c r="U7">
        <v>6.8292000000000002</v>
      </c>
      <c r="V7">
        <v>6.6614000000000004</v>
      </c>
      <c r="W7">
        <v>6.4912000000000001</v>
      </c>
      <c r="X7">
        <v>6.3151000000000002</v>
      </c>
      <c r="Y7">
        <v>6.1298000000000004</v>
      </c>
      <c r="Z7">
        <v>5.9329999999999998</v>
      </c>
      <c r="AA7">
        <v>5.7329999999999997</v>
      </c>
      <c r="AB7">
        <v>5.5430999999999999</v>
      </c>
      <c r="AC7">
        <v>5.3753000000000002</v>
      </c>
      <c r="AD7">
        <v>5.2398999999999996</v>
      </c>
      <c r="AE7">
        <v>5.1380999999999997</v>
      </c>
      <c r="AF7">
        <v>5.0564999999999998</v>
      </c>
      <c r="AG7">
        <v>4.9855</v>
      </c>
      <c r="AH7">
        <v>4.9162999999999997</v>
      </c>
      <c r="AI7">
        <v>4.84</v>
      </c>
      <c r="AJ7">
        <v>4.7472000000000003</v>
      </c>
      <c r="AK7">
        <v>4.6432000000000002</v>
      </c>
      <c r="AL7">
        <v>4.5446999999999997</v>
      </c>
      <c r="AM7">
        <v>4.4709000000000003</v>
      </c>
      <c r="AN7">
        <v>4.4400000000000004</v>
      </c>
      <c r="AO7">
        <v>4.4406999999999996</v>
      </c>
      <c r="AP7">
        <v>4.4469000000000003</v>
      </c>
      <c r="AQ7">
        <v>4.4547999999999996</v>
      </c>
      <c r="AR7">
        <v>4.4617000000000004</v>
      </c>
      <c r="AS7">
        <v>4.4671000000000003</v>
      </c>
      <c r="AT7">
        <v>4.4570999999999996</v>
      </c>
      <c r="AU7">
        <v>4.4244000000000003</v>
      </c>
      <c r="AV7">
        <v>4.3788999999999998</v>
      </c>
      <c r="AW7">
        <v>4.3305999999999996</v>
      </c>
      <c r="AX7">
        <v>4.2895000000000003</v>
      </c>
      <c r="AY7">
        <v>4.2553999999999998</v>
      </c>
      <c r="AZ7">
        <v>4.2222</v>
      </c>
      <c r="BA7">
        <v>4.1891999999999996</v>
      </c>
      <c r="BB7">
        <v>4.1566999999999998</v>
      </c>
      <c r="BC7">
        <v>4.1238999999999999</v>
      </c>
      <c r="BD7">
        <v>4.0914000000000001</v>
      </c>
      <c r="BE7">
        <v>4.0594000000000001</v>
      </c>
      <c r="BF7">
        <v>4.0594000000000001</v>
      </c>
      <c r="BG7">
        <v>4.0594000000000001</v>
      </c>
      <c r="BH7">
        <v>4.0594000000000001</v>
      </c>
      <c r="BI7">
        <v>4.0594000000000001</v>
      </c>
      <c r="BJ7">
        <v>4.0594000000000001</v>
      </c>
      <c r="BK7">
        <v>4.0594000000000001</v>
      </c>
      <c r="BL7">
        <v>4.0594000000000001</v>
      </c>
      <c r="BM7">
        <v>4.0594000000000001</v>
      </c>
      <c r="BN7">
        <v>4.0594000000000001</v>
      </c>
      <c r="BO7">
        <v>4.0594000000000001</v>
      </c>
      <c r="BP7">
        <v>4.0594000000000001</v>
      </c>
      <c r="BQ7">
        <v>4.0594000000000001</v>
      </c>
      <c r="BR7">
        <v>4.0594000000000001</v>
      </c>
      <c r="BS7">
        <v>4.0594000000000001</v>
      </c>
      <c r="BT7">
        <v>4.0594000000000001</v>
      </c>
      <c r="BU7">
        <v>4.0594000000000001</v>
      </c>
      <c r="BV7">
        <v>4.0594000000000001</v>
      </c>
      <c r="BW7">
        <v>4.0594000000000001</v>
      </c>
      <c r="BX7">
        <v>4.0594000000000001</v>
      </c>
      <c r="BY7">
        <v>4.0594000000000001</v>
      </c>
      <c r="BZ7">
        <v>4.0594000000000001</v>
      </c>
      <c r="CA7">
        <v>4.0594000000000001</v>
      </c>
      <c r="CB7">
        <v>4.0594000000000001</v>
      </c>
      <c r="CC7">
        <v>4.0594000000000001</v>
      </c>
      <c r="CD7">
        <v>4.0594000000000001</v>
      </c>
    </row>
    <row r="8" spans="1:82" x14ac:dyDescent="0.35">
      <c r="A8" s="11" t="s">
        <v>43</v>
      </c>
      <c r="B8">
        <v>5.4629000000000003</v>
      </c>
      <c r="C8">
        <v>5.2759</v>
      </c>
      <c r="D8">
        <v>5.0781000000000001</v>
      </c>
      <c r="E8">
        <v>4.9005999999999998</v>
      </c>
      <c r="F8">
        <v>4.7447999999999997</v>
      </c>
      <c r="G8">
        <v>4.5899000000000001</v>
      </c>
      <c r="H8">
        <v>4.4351000000000003</v>
      </c>
      <c r="I8">
        <v>4.2803000000000004</v>
      </c>
      <c r="J8">
        <v>4.1254</v>
      </c>
      <c r="K8">
        <v>3.9712000000000001</v>
      </c>
      <c r="L8">
        <v>3.8170999999999999</v>
      </c>
      <c r="M8">
        <v>3.6627000000000001</v>
      </c>
      <c r="N8">
        <v>3.5070000000000001</v>
      </c>
      <c r="O8">
        <v>3.35</v>
      </c>
      <c r="P8">
        <v>3.1920999999999999</v>
      </c>
      <c r="Q8">
        <v>3.0333000000000001</v>
      </c>
      <c r="R8">
        <v>2.8732000000000002</v>
      </c>
      <c r="S8">
        <v>2.7118000000000002</v>
      </c>
      <c r="T8">
        <v>2.5499999999999998</v>
      </c>
      <c r="U8">
        <v>2.3671000000000002</v>
      </c>
      <c r="V8">
        <v>2.1688000000000001</v>
      </c>
      <c r="W8">
        <v>1.9871000000000001</v>
      </c>
      <c r="X8">
        <v>1.8425</v>
      </c>
      <c r="Y8">
        <v>1.7501</v>
      </c>
      <c r="Z8">
        <v>1.7076</v>
      </c>
      <c r="AA8">
        <v>1.6999</v>
      </c>
      <c r="AB8">
        <v>1.7185999999999999</v>
      </c>
      <c r="AC8">
        <v>1.7459</v>
      </c>
      <c r="AD8">
        <v>1.75</v>
      </c>
      <c r="AE8">
        <v>1.7235</v>
      </c>
      <c r="AF8">
        <v>1.6869000000000001</v>
      </c>
      <c r="AG8">
        <v>1.6457999999999999</v>
      </c>
      <c r="AH8">
        <v>1.6052999999999999</v>
      </c>
      <c r="AI8">
        <v>1.57</v>
      </c>
      <c r="AJ8">
        <v>1.5328999999999999</v>
      </c>
      <c r="AK8">
        <v>1.49</v>
      </c>
      <c r="AL8">
        <v>1.4496</v>
      </c>
      <c r="AM8">
        <v>1.4181999999999999</v>
      </c>
      <c r="AN8">
        <v>1.4</v>
      </c>
      <c r="AO8">
        <v>1.3795999999999999</v>
      </c>
      <c r="AP8">
        <v>1.3446</v>
      </c>
      <c r="AQ8">
        <v>1.3047</v>
      </c>
      <c r="AR8">
        <v>1.2677</v>
      </c>
      <c r="AS8">
        <v>1.2408999999999999</v>
      </c>
      <c r="AT8">
        <v>1.2175</v>
      </c>
      <c r="AU8">
        <v>1.1886000000000001</v>
      </c>
      <c r="AV8">
        <v>1.1571</v>
      </c>
      <c r="AW8">
        <v>1.1254999999999999</v>
      </c>
      <c r="AX8">
        <v>1.0959000000000001</v>
      </c>
      <c r="AY8">
        <v>1.0683</v>
      </c>
      <c r="AZ8">
        <v>1.0412999999999999</v>
      </c>
      <c r="BA8">
        <v>1.0146999999999999</v>
      </c>
      <c r="BB8">
        <v>0.98839999999999995</v>
      </c>
      <c r="BC8">
        <v>0.96250000000000002</v>
      </c>
      <c r="BD8">
        <v>0.93720000000000003</v>
      </c>
      <c r="BE8">
        <v>0.91220000000000001</v>
      </c>
      <c r="BF8">
        <v>0.91220000000000001</v>
      </c>
      <c r="BG8">
        <v>0.91220000000000001</v>
      </c>
      <c r="BH8">
        <v>0.91220000000000001</v>
      </c>
      <c r="BI8">
        <v>0.91220000000000001</v>
      </c>
      <c r="BJ8">
        <v>0.91220000000000001</v>
      </c>
      <c r="BK8">
        <v>0.91220000000000001</v>
      </c>
      <c r="BL8">
        <v>0.91220000000000001</v>
      </c>
      <c r="BM8">
        <v>0.91220000000000001</v>
      </c>
      <c r="BN8">
        <v>0.91220000000000001</v>
      </c>
      <c r="BO8">
        <v>0.91220000000000001</v>
      </c>
      <c r="BP8">
        <v>0.91220000000000001</v>
      </c>
      <c r="BQ8">
        <v>0.91220000000000001</v>
      </c>
      <c r="BR8">
        <v>0.91220000000000001</v>
      </c>
      <c r="BS8">
        <v>0.91220000000000001</v>
      </c>
      <c r="BT8">
        <v>0.91220000000000001</v>
      </c>
      <c r="BU8">
        <v>0.91220000000000001</v>
      </c>
      <c r="BV8">
        <v>0.91220000000000001</v>
      </c>
      <c r="BW8">
        <v>0.91220000000000001</v>
      </c>
      <c r="BX8">
        <v>0.91220000000000001</v>
      </c>
      <c r="BY8">
        <v>0.91220000000000001</v>
      </c>
      <c r="BZ8">
        <v>0.91220000000000001</v>
      </c>
      <c r="CA8">
        <v>0.91220000000000001</v>
      </c>
      <c r="CB8">
        <v>0.91220000000000001</v>
      </c>
      <c r="CC8">
        <v>0.91220000000000001</v>
      </c>
      <c r="CD8">
        <v>0.91220000000000001</v>
      </c>
    </row>
    <row r="9" spans="1:82" x14ac:dyDescent="0.3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activeCell="H45" sqref="H45"/>
    </sheetView>
  </sheetViews>
  <sheetFormatPr defaultRowHeight="14.5" x14ac:dyDescent="0.35"/>
  <cols>
    <col min="1" max="1" width="40.7265625" customWidth="1"/>
  </cols>
  <sheetData>
    <row r="1" spans="1:82" x14ac:dyDescent="0.3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35">
      <c r="A2" s="11" t="s">
        <v>31</v>
      </c>
      <c r="B2" s="17">
        <v>31694.799999999999</v>
      </c>
      <c r="C2" s="17">
        <v>31694.799999999999</v>
      </c>
      <c r="D2" s="17">
        <v>32262.7</v>
      </c>
      <c r="E2" s="17">
        <v>32461.9</v>
      </c>
      <c r="F2" s="17">
        <v>30174</v>
      </c>
      <c r="G2" s="17">
        <v>24712.5</v>
      </c>
      <c r="H2" s="17">
        <v>12772.4</v>
      </c>
      <c r="I2" s="17">
        <v>8898.6</v>
      </c>
      <c r="J2" s="17">
        <v>7219.8</v>
      </c>
      <c r="K2" s="17">
        <v>8232</v>
      </c>
      <c r="L2" s="17">
        <v>10767.3</v>
      </c>
      <c r="M2" s="17">
        <v>23507.9</v>
      </c>
      <c r="N2" s="17">
        <v>27853.4</v>
      </c>
      <c r="O2" s="17">
        <v>29594.9</v>
      </c>
      <c r="P2" s="17">
        <v>23741.8</v>
      </c>
      <c r="Q2" s="17">
        <v>10054.6</v>
      </c>
      <c r="R2" s="17">
        <v>-11754.7</v>
      </c>
      <c r="S2" s="17">
        <v>-30404.2</v>
      </c>
      <c r="T2" s="17">
        <v>-38386.400000000001</v>
      </c>
      <c r="U2" s="17">
        <v>-24339.9</v>
      </c>
      <c r="V2" s="17">
        <v>-2719.1</v>
      </c>
      <c r="W2" s="17">
        <v>39665.300000000003</v>
      </c>
      <c r="X2" s="17">
        <v>66988.800000000003</v>
      </c>
      <c r="Y2" s="17">
        <v>82805.399999999994</v>
      </c>
      <c r="Z2" s="17">
        <v>79917.600000000006</v>
      </c>
      <c r="AA2" s="17">
        <v>74014.600000000006</v>
      </c>
      <c r="AB2" s="17">
        <v>27249.8</v>
      </c>
      <c r="AC2" s="17">
        <v>8310.1</v>
      </c>
      <c r="AD2" s="17">
        <v>585.5</v>
      </c>
      <c r="AE2" s="17">
        <v>10340.1</v>
      </c>
      <c r="AF2" s="17">
        <v>32652.2</v>
      </c>
      <c r="AG2" s="17">
        <v>68562.5</v>
      </c>
      <c r="AH2" s="17">
        <v>85406.7</v>
      </c>
      <c r="AI2" s="17">
        <v>92655.7</v>
      </c>
      <c r="AJ2" s="17">
        <v>95494.6</v>
      </c>
      <c r="AK2" s="17">
        <v>103603.5</v>
      </c>
      <c r="AL2" s="17">
        <v>116160.8</v>
      </c>
      <c r="AM2" s="17">
        <v>124761.5</v>
      </c>
      <c r="AN2" s="17">
        <v>127673</v>
      </c>
      <c r="AO2" s="17">
        <v>121190.3</v>
      </c>
      <c r="AP2" s="17">
        <v>107298.6</v>
      </c>
      <c r="AQ2" s="17">
        <v>83377</v>
      </c>
      <c r="AR2" s="17">
        <v>69625.8</v>
      </c>
      <c r="AS2" s="17">
        <v>60972.7</v>
      </c>
      <c r="AT2" s="17">
        <v>54188.9</v>
      </c>
      <c r="AU2" s="17">
        <v>44765</v>
      </c>
      <c r="AV2" s="17">
        <v>32157.9</v>
      </c>
      <c r="AW2" s="17">
        <v>23992.7</v>
      </c>
      <c r="AX2" s="17">
        <v>18853.599999999999</v>
      </c>
      <c r="AY2" s="17">
        <v>15943</v>
      </c>
      <c r="AZ2" s="17">
        <v>13363.6</v>
      </c>
      <c r="BA2" s="17">
        <v>11901.9</v>
      </c>
      <c r="BB2" s="17">
        <v>10456.6</v>
      </c>
      <c r="BC2" s="17">
        <v>9931.7000000000007</v>
      </c>
      <c r="BD2" s="17">
        <v>9931.7000000000007</v>
      </c>
      <c r="BE2" s="17">
        <v>9931.7000000000007</v>
      </c>
      <c r="BF2" s="17">
        <v>9931.7000000000007</v>
      </c>
      <c r="BG2" s="17">
        <v>9931.7000000000007</v>
      </c>
      <c r="BH2" s="17">
        <v>9931.7000000000007</v>
      </c>
      <c r="BI2" s="17">
        <v>9931.7000000000007</v>
      </c>
      <c r="BJ2" s="17">
        <v>9931.7000000000007</v>
      </c>
      <c r="BK2" s="17">
        <v>9931.7000000000007</v>
      </c>
      <c r="BL2" s="17">
        <v>9931.7000000000007</v>
      </c>
      <c r="BM2" s="17">
        <v>9931.7000000000007</v>
      </c>
      <c r="BN2" s="17">
        <v>9931.7000000000007</v>
      </c>
      <c r="BO2" s="17">
        <v>9931.7000000000007</v>
      </c>
      <c r="BP2" s="17">
        <v>9931.7000000000007</v>
      </c>
      <c r="BQ2" s="17">
        <v>9931.7000000000007</v>
      </c>
      <c r="BR2" s="17">
        <v>9931.7000000000007</v>
      </c>
      <c r="BS2" s="17">
        <v>9931.7000000000007</v>
      </c>
      <c r="BT2" s="17">
        <v>9931.7000000000007</v>
      </c>
      <c r="BU2" s="17">
        <v>9931.7000000000007</v>
      </c>
      <c r="BV2" s="17">
        <v>9931.7000000000007</v>
      </c>
      <c r="BW2" s="17">
        <v>9931.7000000000007</v>
      </c>
      <c r="BX2" s="17">
        <v>9931.7000000000007</v>
      </c>
      <c r="BY2" s="17">
        <v>9931.7000000000007</v>
      </c>
      <c r="BZ2" s="17">
        <v>9931.7000000000007</v>
      </c>
      <c r="CA2" s="17">
        <v>9931.7000000000007</v>
      </c>
      <c r="CB2" s="17">
        <v>9931.7000000000007</v>
      </c>
      <c r="CC2" s="17">
        <v>9931.7000000000007</v>
      </c>
      <c r="CD2" s="17">
        <v>9931.7000000000007</v>
      </c>
    </row>
    <row r="3" spans="1:82" x14ac:dyDescent="0.35">
      <c r="A3" s="11" t="s">
        <v>32</v>
      </c>
      <c r="B3" s="17">
        <v>16533.900000000001</v>
      </c>
      <c r="C3" s="17">
        <v>16533.900000000001</v>
      </c>
      <c r="D3" s="17">
        <v>17105.099999999999</v>
      </c>
      <c r="E3" s="17">
        <v>17336.099999999999</v>
      </c>
      <c r="F3" s="17">
        <v>16105.1</v>
      </c>
      <c r="G3" s="17">
        <v>13183.9</v>
      </c>
      <c r="H3" s="17">
        <v>6783</v>
      </c>
      <c r="I3" s="17">
        <v>4727.1000000000004</v>
      </c>
      <c r="J3" s="17">
        <v>3842.4</v>
      </c>
      <c r="K3" s="17">
        <v>4375.8999999999996</v>
      </c>
      <c r="L3" s="17">
        <v>5697.5</v>
      </c>
      <c r="M3" s="17">
        <v>11702.3</v>
      </c>
      <c r="N3" s="17">
        <v>13829.3</v>
      </c>
      <c r="O3" s="17">
        <v>14683.1</v>
      </c>
      <c r="P3" s="17">
        <v>12545.2</v>
      </c>
      <c r="Q3" s="17">
        <v>7599</v>
      </c>
      <c r="R3" s="17">
        <v>-3592.9</v>
      </c>
      <c r="S3" s="17">
        <v>-8053.4</v>
      </c>
      <c r="T3" s="17">
        <v>-10636</v>
      </c>
      <c r="U3" s="17">
        <v>-4128.8</v>
      </c>
      <c r="V3" s="17">
        <v>652.70000000000005</v>
      </c>
      <c r="W3" s="17">
        <v>65321.7</v>
      </c>
      <c r="X3" s="17">
        <v>94630.2</v>
      </c>
      <c r="Y3" s="17">
        <v>110703.8</v>
      </c>
      <c r="Z3" s="17">
        <v>105690.8</v>
      </c>
      <c r="AA3" s="17">
        <v>84855.9</v>
      </c>
      <c r="AB3" s="17">
        <v>31094.6</v>
      </c>
      <c r="AC3" s="17">
        <v>7022.8</v>
      </c>
      <c r="AD3" s="17">
        <v>-3388.9</v>
      </c>
      <c r="AE3" s="17">
        <v>8847.7999999999993</v>
      </c>
      <c r="AF3" s="17">
        <v>36196.6</v>
      </c>
      <c r="AG3" s="17">
        <v>87524.5</v>
      </c>
      <c r="AH3" s="17">
        <v>116095.4</v>
      </c>
      <c r="AI3" s="17">
        <v>131819.1</v>
      </c>
      <c r="AJ3" s="17">
        <v>140085.1</v>
      </c>
      <c r="AK3" s="17">
        <v>150829.70000000001</v>
      </c>
      <c r="AL3" s="17">
        <v>164816.79999999999</v>
      </c>
      <c r="AM3" s="17">
        <v>172103.6</v>
      </c>
      <c r="AN3" s="17">
        <v>173249.5</v>
      </c>
      <c r="AO3" s="17">
        <v>160722.79999999999</v>
      </c>
      <c r="AP3" s="17">
        <v>134662.29999999999</v>
      </c>
      <c r="AQ3" s="17">
        <v>87300.3</v>
      </c>
      <c r="AR3" s="17">
        <v>64414.5</v>
      </c>
      <c r="AS3" s="17">
        <v>51968.5</v>
      </c>
      <c r="AT3" s="17">
        <v>45738.1</v>
      </c>
      <c r="AU3" s="17">
        <v>37648.699999999997</v>
      </c>
      <c r="AV3" s="17">
        <v>29301.599999999999</v>
      </c>
      <c r="AW3" s="17">
        <v>22000.3</v>
      </c>
      <c r="AX3" s="17">
        <v>17376.7</v>
      </c>
      <c r="AY3" s="17">
        <v>14693.8</v>
      </c>
      <c r="AZ3" s="17">
        <v>12316.7</v>
      </c>
      <c r="BA3" s="17">
        <v>10918.9</v>
      </c>
      <c r="BB3" s="17">
        <v>9592.1</v>
      </c>
      <c r="BC3" s="17">
        <v>9111.2000000000007</v>
      </c>
      <c r="BD3" s="17">
        <v>9111.2000000000007</v>
      </c>
      <c r="BE3" s="17">
        <v>9111.2000000000007</v>
      </c>
      <c r="BF3" s="17">
        <v>9111.2000000000007</v>
      </c>
      <c r="BG3" s="17">
        <v>9111.2000000000007</v>
      </c>
      <c r="BH3" s="17">
        <v>9111.2000000000007</v>
      </c>
      <c r="BI3" s="17">
        <v>9111.2000000000007</v>
      </c>
      <c r="BJ3" s="17">
        <v>9111.2000000000007</v>
      </c>
      <c r="BK3" s="17">
        <v>9111.2000000000007</v>
      </c>
      <c r="BL3" s="17">
        <v>9111.2000000000007</v>
      </c>
      <c r="BM3" s="17">
        <v>9111.2000000000007</v>
      </c>
      <c r="BN3" s="17">
        <v>9111.2000000000007</v>
      </c>
      <c r="BO3" s="17">
        <v>9111.2000000000007</v>
      </c>
      <c r="BP3" s="17">
        <v>9111.2000000000007</v>
      </c>
      <c r="BQ3" s="17">
        <v>9111.2000000000007</v>
      </c>
      <c r="BR3" s="17">
        <v>9111.2000000000007</v>
      </c>
      <c r="BS3" s="17">
        <v>9111.2000000000007</v>
      </c>
      <c r="BT3" s="17">
        <v>9111.2000000000007</v>
      </c>
      <c r="BU3" s="17">
        <v>9111.2000000000007</v>
      </c>
      <c r="BV3" s="17">
        <v>9111.2000000000007</v>
      </c>
      <c r="BW3" s="17">
        <v>9111.2000000000007</v>
      </c>
      <c r="BX3" s="17">
        <v>9111.2000000000007</v>
      </c>
      <c r="BY3" s="17">
        <v>9111.2000000000007</v>
      </c>
      <c r="BZ3" s="17">
        <v>9111.2000000000007</v>
      </c>
      <c r="CA3" s="17">
        <v>9111.2000000000007</v>
      </c>
      <c r="CB3" s="17">
        <v>9111.2000000000007</v>
      </c>
      <c r="CC3" s="17">
        <v>9111.2000000000007</v>
      </c>
      <c r="CD3" s="17">
        <v>9111.2000000000007</v>
      </c>
    </row>
    <row r="4" spans="1:82" x14ac:dyDescent="0.3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3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35">
      <c r="A6" s="19" t="s">
        <v>34</v>
      </c>
      <c r="B6" s="21">
        <v>1.3986499999999999</v>
      </c>
      <c r="C6" s="21">
        <v>1.3986499999999999</v>
      </c>
      <c r="D6" s="21">
        <v>1.5947199999999999</v>
      </c>
      <c r="E6" s="21">
        <v>1.6770400000000001</v>
      </c>
      <c r="F6" s="21">
        <v>1.67628</v>
      </c>
      <c r="G6" s="21">
        <v>1.67486</v>
      </c>
      <c r="H6" s="21">
        <v>1.6739200000000001</v>
      </c>
      <c r="I6" s="21">
        <v>1.6777899999999999</v>
      </c>
      <c r="J6" s="21">
        <v>1.6925699999999999</v>
      </c>
      <c r="K6" s="21">
        <v>2.9130199999999999</v>
      </c>
      <c r="L6" s="21">
        <v>4.82944</v>
      </c>
      <c r="M6" s="21">
        <v>6.1809000000000003</v>
      </c>
      <c r="N6" s="21">
        <v>6.9280600000000003</v>
      </c>
      <c r="O6" s="21">
        <v>7.1955</v>
      </c>
      <c r="P6" s="21">
        <v>8.37974</v>
      </c>
      <c r="Q6" s="21">
        <v>16.24033</v>
      </c>
      <c r="R6" s="21">
        <v>-1.86564</v>
      </c>
      <c r="S6" s="21">
        <v>-7.9920000000000005E-2</v>
      </c>
      <c r="T6" s="21">
        <v>0.51424000000000003</v>
      </c>
      <c r="U6" s="21">
        <v>1.91784</v>
      </c>
      <c r="V6" s="21">
        <v>37.560220000000001</v>
      </c>
      <c r="W6" s="21">
        <v>-1.9715</v>
      </c>
      <c r="X6" s="21">
        <v>-1.51667</v>
      </c>
      <c r="Y6" s="21">
        <v>-1.33832</v>
      </c>
      <c r="Z6" s="21">
        <v>7.1214599999999999</v>
      </c>
      <c r="AA6" s="21">
        <v>31.298549999999999</v>
      </c>
      <c r="AB6" s="21">
        <v>128.71324000000001</v>
      </c>
      <c r="AC6" s="21">
        <v>589.60422000000005</v>
      </c>
      <c r="AD6" s="21">
        <v>9365.5166499999996</v>
      </c>
      <c r="AE6" s="21">
        <v>473.75170000000003</v>
      </c>
      <c r="AF6" s="21">
        <v>107.31161</v>
      </c>
      <c r="AG6" s="21">
        <v>29.30742</v>
      </c>
      <c r="AH6" s="21">
        <v>5.6876100000000003</v>
      </c>
      <c r="AI6" s="21">
        <v>-1.5321199999999999</v>
      </c>
      <c r="AJ6" s="21">
        <v>3.3999799999999998</v>
      </c>
      <c r="AK6" s="21">
        <v>14.132630000000001</v>
      </c>
      <c r="AL6" s="21">
        <v>24.86243</v>
      </c>
      <c r="AM6" s="21">
        <v>32.488149999999997</v>
      </c>
      <c r="AN6" s="21">
        <v>35.574480000000001</v>
      </c>
      <c r="AO6" s="21">
        <v>34.02525</v>
      </c>
      <c r="AP6" s="21">
        <v>29.077919999999999</v>
      </c>
      <c r="AQ6" s="21">
        <v>21.014669999999999</v>
      </c>
      <c r="AR6" s="21">
        <v>11.440300000000001</v>
      </c>
      <c r="AS6" s="21">
        <v>5.6326799999999997</v>
      </c>
      <c r="AT6" s="21">
        <v>4.9327399999999999</v>
      </c>
      <c r="AU6" s="21">
        <v>4.6795499999999999</v>
      </c>
      <c r="AV6" s="21">
        <v>4.8121900000000002</v>
      </c>
      <c r="AW6" s="21">
        <v>5.2661899999999999</v>
      </c>
      <c r="AX6" s="21">
        <v>5.6328800000000001</v>
      </c>
      <c r="AY6" s="21">
        <v>5.6325700000000003</v>
      </c>
      <c r="AZ6" s="21">
        <v>5.63246</v>
      </c>
      <c r="BA6" s="21">
        <v>5.6327100000000003</v>
      </c>
      <c r="BB6" s="21">
        <v>5.6328100000000001</v>
      </c>
      <c r="BC6" s="21">
        <v>5.6324699999999996</v>
      </c>
      <c r="BD6" s="21">
        <v>5.6324699999999996</v>
      </c>
      <c r="BE6" s="21">
        <v>5.6324699999999996</v>
      </c>
      <c r="BF6" s="21">
        <v>5.6324699999999996</v>
      </c>
      <c r="BG6" s="21">
        <v>5.6324699999999996</v>
      </c>
      <c r="BH6" s="21">
        <v>5.6324699999999996</v>
      </c>
      <c r="BI6" s="21">
        <v>5.6324699999999996</v>
      </c>
      <c r="BJ6" s="21">
        <v>5.6324699999999996</v>
      </c>
      <c r="BK6" s="21">
        <v>5.6324699999999996</v>
      </c>
      <c r="BL6" s="21">
        <v>5.6324699999999996</v>
      </c>
      <c r="BM6" s="21">
        <v>5.6324699999999996</v>
      </c>
      <c r="BN6" s="21">
        <v>5.6324699999999996</v>
      </c>
      <c r="BO6" s="21">
        <v>5.6324699999999996</v>
      </c>
      <c r="BP6" s="21">
        <v>5.6324699999999996</v>
      </c>
      <c r="BQ6" s="21">
        <v>5.6324699999999996</v>
      </c>
      <c r="BR6" s="21">
        <v>5.6324699999999996</v>
      </c>
      <c r="BS6" s="21">
        <v>5.6324699999999996</v>
      </c>
      <c r="BT6" s="21">
        <v>5.6324699999999996</v>
      </c>
      <c r="BU6" s="21">
        <v>5.6324699999999996</v>
      </c>
      <c r="BV6" s="21">
        <v>5.6324699999999996</v>
      </c>
      <c r="BW6" s="21">
        <v>5.6324699999999996</v>
      </c>
      <c r="BX6" s="21">
        <v>5.6324699999999996</v>
      </c>
      <c r="BY6" s="21">
        <v>5.6324699999999996</v>
      </c>
      <c r="BZ6" s="21">
        <v>5.6324699999999996</v>
      </c>
      <c r="CA6" s="21">
        <v>5.6324699999999996</v>
      </c>
      <c r="CB6" s="21">
        <v>5.6324699999999996</v>
      </c>
      <c r="CC6" s="21">
        <v>5.6324699999999996</v>
      </c>
      <c r="CD6" s="21">
        <v>5.6324699999999996</v>
      </c>
    </row>
    <row r="7" spans="1:82" x14ac:dyDescent="0.35">
      <c r="A7" s="18" t="s">
        <v>35</v>
      </c>
      <c r="B7" s="21">
        <v>2.2300200000000001</v>
      </c>
      <c r="C7" s="21">
        <v>2.2300200000000001</v>
      </c>
      <c r="D7" s="21">
        <v>2.2164899999999998</v>
      </c>
      <c r="E7" s="21">
        <v>2.2118199999999999</v>
      </c>
      <c r="F7" s="21">
        <v>2.2469700000000001</v>
      </c>
      <c r="G7" s="21">
        <v>2.34335</v>
      </c>
      <c r="H7" s="21">
        <v>2.4803500000000001</v>
      </c>
      <c r="I7" s="21">
        <v>2.5509599999999999</v>
      </c>
      <c r="J7" s="21">
        <v>2.1953499999999999</v>
      </c>
      <c r="K7" s="21">
        <v>1.3994200000000001</v>
      </c>
      <c r="L7" s="21">
        <v>0.75505999999999995</v>
      </c>
      <c r="M7" s="21">
        <v>0.43475000000000003</v>
      </c>
      <c r="N7" s="21">
        <v>0.23336000000000001</v>
      </c>
      <c r="O7" s="21">
        <v>1.2500000000000001E-2</v>
      </c>
      <c r="P7" s="21">
        <v>-0.69793000000000005</v>
      </c>
      <c r="Q7" s="21">
        <v>-4.4367799999999997</v>
      </c>
      <c r="R7" s="21">
        <v>14.860440000000001</v>
      </c>
      <c r="S7" s="21">
        <v>7.4920600000000004</v>
      </c>
      <c r="T7" s="21">
        <v>6.5158500000000004</v>
      </c>
      <c r="U7" s="21">
        <v>10.10974</v>
      </c>
      <c r="V7" s="21">
        <v>85.487849999999995</v>
      </c>
      <c r="W7" s="21">
        <v>-2.4298299999999999</v>
      </c>
      <c r="X7" s="21">
        <v>-1.2222900000000001</v>
      </c>
      <c r="Y7" s="21">
        <v>-0.76758000000000004</v>
      </c>
      <c r="Z7" s="21">
        <v>3.2440899999999999</v>
      </c>
      <c r="AA7" s="21">
        <v>14.297180000000001</v>
      </c>
      <c r="AB7" s="21">
        <v>58.529240000000001</v>
      </c>
      <c r="AC7" s="21">
        <v>267.38065999999998</v>
      </c>
      <c r="AD7" s="21">
        <v>4243.0743000000002</v>
      </c>
      <c r="AE7" s="21">
        <v>216.99209999999999</v>
      </c>
      <c r="AF7" s="21">
        <v>51.109270000000002</v>
      </c>
      <c r="AG7" s="21">
        <v>15.61553</v>
      </c>
      <c r="AH7" s="21">
        <v>5.0873100000000004</v>
      </c>
      <c r="AI7" s="21">
        <v>1.6772800000000001</v>
      </c>
      <c r="AJ7" s="21">
        <v>2.0577100000000002</v>
      </c>
      <c r="AK7" s="21">
        <v>3.1240299999999999</v>
      </c>
      <c r="AL7" s="21">
        <v>4.2426500000000003</v>
      </c>
      <c r="AM7" s="21">
        <v>5.0517200000000004</v>
      </c>
      <c r="AN7" s="21">
        <v>5.3813300000000002</v>
      </c>
      <c r="AO7" s="21">
        <v>5.2576000000000001</v>
      </c>
      <c r="AP7" s="21">
        <v>4.8462899999999998</v>
      </c>
      <c r="AQ7" s="21">
        <v>4.1553399999999998</v>
      </c>
      <c r="AR7" s="21">
        <v>3.3157199999999998</v>
      </c>
      <c r="AS7" s="21">
        <v>2.7719</v>
      </c>
      <c r="AT7" s="21">
        <v>2.6673399999999998</v>
      </c>
      <c r="AU7" s="21">
        <v>2.6297299999999999</v>
      </c>
      <c r="AV7" s="21">
        <v>2.6494300000000002</v>
      </c>
      <c r="AW7" s="21">
        <v>2.7174900000000002</v>
      </c>
      <c r="AX7" s="21">
        <v>2.77135</v>
      </c>
      <c r="AY7" s="21">
        <v>2.7717499999999999</v>
      </c>
      <c r="AZ7" s="21">
        <v>2.7717100000000001</v>
      </c>
      <c r="BA7" s="21">
        <v>2.77183</v>
      </c>
      <c r="BB7" s="21">
        <v>2.7714599999999998</v>
      </c>
      <c r="BC7" s="21">
        <v>2.7709299999999999</v>
      </c>
      <c r="BD7" s="21">
        <v>2.7709299999999999</v>
      </c>
      <c r="BE7" s="21">
        <v>2.7709299999999999</v>
      </c>
      <c r="BF7" s="21">
        <v>2.7709299999999999</v>
      </c>
      <c r="BG7" s="21">
        <v>2.7709299999999999</v>
      </c>
      <c r="BH7" s="21">
        <v>2.7709299999999999</v>
      </c>
      <c r="BI7" s="21">
        <v>2.7709299999999999</v>
      </c>
      <c r="BJ7" s="21">
        <v>2.7709299999999999</v>
      </c>
      <c r="BK7" s="21">
        <v>2.7709299999999999</v>
      </c>
      <c r="BL7" s="21">
        <v>2.7709299999999999</v>
      </c>
      <c r="BM7" s="21">
        <v>2.7709299999999999</v>
      </c>
      <c r="BN7" s="21">
        <v>2.7709299999999999</v>
      </c>
      <c r="BO7" s="21">
        <v>2.7709299999999999</v>
      </c>
      <c r="BP7" s="21">
        <v>2.7709299999999999</v>
      </c>
      <c r="BQ7" s="21">
        <v>2.7709299999999999</v>
      </c>
      <c r="BR7" s="21">
        <v>2.7709299999999999</v>
      </c>
      <c r="BS7" s="21">
        <v>2.7709299999999999</v>
      </c>
      <c r="BT7" s="21">
        <v>2.7709299999999999</v>
      </c>
      <c r="BU7" s="21">
        <v>2.7709299999999999</v>
      </c>
      <c r="BV7" s="21">
        <v>2.7709299999999999</v>
      </c>
      <c r="BW7" s="21">
        <v>2.7709299999999999</v>
      </c>
      <c r="BX7" s="21">
        <v>2.7709299999999999</v>
      </c>
      <c r="BY7" s="21">
        <v>2.7709299999999999</v>
      </c>
      <c r="BZ7" s="21">
        <v>2.7709299999999999</v>
      </c>
      <c r="CA7" s="21">
        <v>2.7709299999999999</v>
      </c>
      <c r="CB7" s="21">
        <v>2.7709299999999999</v>
      </c>
      <c r="CC7" s="21">
        <v>2.7709299999999999</v>
      </c>
      <c r="CD7" s="21">
        <v>2.7709299999999999</v>
      </c>
    </row>
    <row r="8" spans="1:82" x14ac:dyDescent="0.35">
      <c r="A8" s="19" t="s">
        <v>36</v>
      </c>
      <c r="B8" s="21">
        <v>2.1962600000000001</v>
      </c>
      <c r="C8" s="21">
        <v>2.1962600000000001</v>
      </c>
      <c r="D8" s="21">
        <v>2.2028500000000002</v>
      </c>
      <c r="E8" s="21">
        <v>2.20844</v>
      </c>
      <c r="F8" s="21">
        <v>2.2357</v>
      </c>
      <c r="G8" s="21">
        <v>2.3081399999999999</v>
      </c>
      <c r="H8" s="21">
        <v>2.4106700000000001</v>
      </c>
      <c r="I8" s="21">
        <v>2.4644300000000001</v>
      </c>
      <c r="J8" s="21">
        <v>2.1981199999999999</v>
      </c>
      <c r="K8" s="21">
        <v>1.5281800000000001</v>
      </c>
      <c r="L8" s="21">
        <v>0.92037999999999998</v>
      </c>
      <c r="M8" s="21">
        <v>0.57809999999999995</v>
      </c>
      <c r="N8" s="21">
        <v>0.37733</v>
      </c>
      <c r="O8" s="21">
        <v>0.19328000000000001</v>
      </c>
      <c r="P8" s="21">
        <v>-0.46332000000000001</v>
      </c>
      <c r="Q8" s="21">
        <v>-3.7455500000000002</v>
      </c>
      <c r="R8" s="21">
        <v>13.28575</v>
      </c>
      <c r="S8" s="21">
        <v>6.84938</v>
      </c>
      <c r="T8" s="21">
        <v>5.9849300000000003</v>
      </c>
      <c r="U8" s="21">
        <v>8.6882000000000001</v>
      </c>
      <c r="V8" s="21">
        <v>60.604610000000001</v>
      </c>
      <c r="W8" s="21">
        <v>-1.11886</v>
      </c>
      <c r="X8" s="21">
        <v>-0.12151000000000001</v>
      </c>
      <c r="Y8" s="21">
        <v>0.29165000000000002</v>
      </c>
      <c r="Z8" s="21">
        <v>1.4675100000000001</v>
      </c>
      <c r="AA8" s="21">
        <v>4.2364600000000001</v>
      </c>
      <c r="AB8" s="21">
        <v>15.183960000000001</v>
      </c>
      <c r="AC8" s="21">
        <v>66.906540000000007</v>
      </c>
      <c r="AD8" s="21">
        <v>1061.3492699999999</v>
      </c>
      <c r="AE8" s="21">
        <v>63.42492</v>
      </c>
      <c r="AF8" s="21">
        <v>21.943390000000001</v>
      </c>
      <c r="AG8" s="21">
        <v>12.31898</v>
      </c>
      <c r="AH8" s="21">
        <v>10.326000000000001</v>
      </c>
      <c r="AI8" s="21">
        <v>9.3773999999999997</v>
      </c>
      <c r="AJ8" s="21">
        <v>8.1500900000000005</v>
      </c>
      <c r="AK8" s="21">
        <v>6.06881</v>
      </c>
      <c r="AL8" s="21">
        <v>4.07728</v>
      </c>
      <c r="AM8" s="21">
        <v>2.6582699999999999</v>
      </c>
      <c r="AN8" s="21">
        <v>2.0434999999999999</v>
      </c>
      <c r="AO8" s="21">
        <v>2.0116299999999998</v>
      </c>
      <c r="AP8" s="21">
        <v>2.1605099999999999</v>
      </c>
      <c r="AQ8" s="21">
        <v>2.4494799999999999</v>
      </c>
      <c r="AR8" s="21">
        <v>2.8127499999999999</v>
      </c>
      <c r="AS8" s="21">
        <v>3.0392299999999999</v>
      </c>
      <c r="AT8" s="21">
        <v>3.0655700000000001</v>
      </c>
      <c r="AU8" s="21">
        <v>3.0753900000000001</v>
      </c>
      <c r="AV8" s="21">
        <v>3.07016</v>
      </c>
      <c r="AW8" s="21">
        <v>3.0534300000000001</v>
      </c>
      <c r="AX8" s="21">
        <v>3.0386799999999998</v>
      </c>
      <c r="AY8" s="21">
        <v>3.0395799999999999</v>
      </c>
      <c r="AZ8" s="21">
        <v>3.0388500000000001</v>
      </c>
      <c r="BA8" s="21">
        <v>3.0390100000000002</v>
      </c>
      <c r="BB8" s="21">
        <v>3.0382699999999998</v>
      </c>
      <c r="BC8" s="21">
        <v>3.0387499999999998</v>
      </c>
      <c r="BD8" s="21">
        <v>3.0387499999999998</v>
      </c>
      <c r="BE8" s="21">
        <v>3.0387499999999998</v>
      </c>
      <c r="BF8" s="21">
        <v>3.0387499999999998</v>
      </c>
      <c r="BG8" s="21">
        <v>3.0387499999999998</v>
      </c>
      <c r="BH8" s="21">
        <v>3.0387499999999998</v>
      </c>
      <c r="BI8" s="21">
        <v>3.0387499999999998</v>
      </c>
      <c r="BJ8" s="21">
        <v>3.0387499999999998</v>
      </c>
      <c r="BK8" s="21">
        <v>3.0387499999999998</v>
      </c>
      <c r="BL8" s="21">
        <v>3.0387499999999998</v>
      </c>
      <c r="BM8" s="21">
        <v>3.0387499999999998</v>
      </c>
      <c r="BN8" s="21">
        <v>3.0387499999999998</v>
      </c>
      <c r="BO8" s="21">
        <v>3.0387499999999998</v>
      </c>
      <c r="BP8" s="21">
        <v>3.0387499999999998</v>
      </c>
      <c r="BQ8" s="21">
        <v>3.0387499999999998</v>
      </c>
      <c r="BR8" s="21">
        <v>3.0387499999999998</v>
      </c>
      <c r="BS8" s="21">
        <v>3.0387499999999998</v>
      </c>
      <c r="BT8" s="21">
        <v>3.0387499999999998</v>
      </c>
      <c r="BU8" s="21">
        <v>3.0387499999999998</v>
      </c>
      <c r="BV8" s="21">
        <v>3.0387499999999998</v>
      </c>
      <c r="BW8" s="21">
        <v>3.0387499999999998</v>
      </c>
      <c r="BX8" s="21">
        <v>3.0387499999999998</v>
      </c>
      <c r="BY8" s="21">
        <v>3.0387499999999998</v>
      </c>
      <c r="BZ8" s="21">
        <v>3.0387499999999998</v>
      </c>
      <c r="CA8" s="21">
        <v>3.0387499999999998</v>
      </c>
      <c r="CB8" s="21">
        <v>3.0387499999999998</v>
      </c>
      <c r="CC8" s="21">
        <v>3.0387499999999998</v>
      </c>
      <c r="CD8" s="21">
        <v>3.0387499999999998</v>
      </c>
    </row>
    <row r="9" spans="1:82" x14ac:dyDescent="0.35">
      <c r="A9" s="19" t="s">
        <v>37</v>
      </c>
      <c r="B9" s="21">
        <v>6.8566500000000001</v>
      </c>
      <c r="C9" s="21">
        <v>6.8566500000000001</v>
      </c>
      <c r="D9" s="21">
        <v>6.87791</v>
      </c>
      <c r="E9" s="21">
        <v>6.8883799999999997</v>
      </c>
      <c r="F9" s="21">
        <v>6.8834099999999996</v>
      </c>
      <c r="G9" s="21">
        <v>6.8689900000000002</v>
      </c>
      <c r="H9" s="21">
        <v>6.8467900000000004</v>
      </c>
      <c r="I9" s="21">
        <v>6.8302899999999998</v>
      </c>
      <c r="J9" s="21">
        <v>6.8686100000000003</v>
      </c>
      <c r="K9" s="21">
        <v>6.83188</v>
      </c>
      <c r="L9" s="21">
        <v>6.6989900000000002</v>
      </c>
      <c r="M9" s="21">
        <v>6.5880000000000001</v>
      </c>
      <c r="N9" s="21">
        <v>6.5291800000000002</v>
      </c>
      <c r="O9" s="21">
        <v>6.5278099999999997</v>
      </c>
      <c r="P9" s="21">
        <v>6.4152699999999996</v>
      </c>
      <c r="Q9" s="21">
        <v>5.4552100000000001</v>
      </c>
      <c r="R9" s="21">
        <v>7.1699000000000002</v>
      </c>
      <c r="S9" s="21">
        <v>7.1657900000000003</v>
      </c>
      <c r="T9" s="21">
        <v>7.1348200000000004</v>
      </c>
      <c r="U9" s="21">
        <v>7.4807199999999998</v>
      </c>
      <c r="V9" s="21">
        <v>0.27215</v>
      </c>
      <c r="W9" s="21">
        <v>5.09992</v>
      </c>
      <c r="X9" s="21">
        <v>5.2377399999999996</v>
      </c>
      <c r="Y9" s="21">
        <v>4.9896500000000001</v>
      </c>
      <c r="Z9" s="21">
        <v>1.2640499999999999</v>
      </c>
      <c r="AA9" s="21">
        <v>-5.8857299999999997</v>
      </c>
      <c r="AB9" s="21">
        <v>-49.48807</v>
      </c>
      <c r="AC9" s="21">
        <v>-241.13549</v>
      </c>
      <c r="AD9" s="21">
        <v>-3891.8360400000001</v>
      </c>
      <c r="AE9" s="21">
        <v>-178.05631</v>
      </c>
      <c r="AF9" s="21">
        <v>-24.429290000000002</v>
      </c>
      <c r="AG9" s="21">
        <v>6.4557200000000003</v>
      </c>
      <c r="AH9" s="21">
        <v>17.261060000000001</v>
      </c>
      <c r="AI9" s="21">
        <v>20.579519999999999</v>
      </c>
      <c r="AJ9" s="21">
        <v>18.71593</v>
      </c>
      <c r="AK9" s="21">
        <v>14.483779999999999</v>
      </c>
      <c r="AL9" s="21">
        <v>10.16358</v>
      </c>
      <c r="AM9" s="21">
        <v>7.0241199999999999</v>
      </c>
      <c r="AN9" s="21">
        <v>5.7327700000000004</v>
      </c>
      <c r="AO9" s="21">
        <v>5.8951900000000004</v>
      </c>
      <c r="AP9" s="21">
        <v>6.6290699999999996</v>
      </c>
      <c r="AQ9" s="21">
        <v>7.8516899999999996</v>
      </c>
      <c r="AR9" s="21">
        <v>9.3732500000000005</v>
      </c>
      <c r="AS9" s="21">
        <v>10.469110000000001</v>
      </c>
      <c r="AT9" s="21">
        <v>10.788740000000001</v>
      </c>
      <c r="AU9" s="21">
        <v>10.90428</v>
      </c>
      <c r="AV9" s="21">
        <v>10.843680000000001</v>
      </c>
      <c r="AW9" s="21">
        <v>10.636570000000001</v>
      </c>
      <c r="AX9" s="21">
        <v>10.46909</v>
      </c>
      <c r="AY9" s="21">
        <v>10.468540000000001</v>
      </c>
      <c r="AZ9" s="21">
        <v>10.469480000000001</v>
      </c>
      <c r="BA9" s="21">
        <v>10.468920000000001</v>
      </c>
      <c r="BB9" s="21">
        <v>10.46899</v>
      </c>
      <c r="BC9" s="21">
        <v>10.468500000000001</v>
      </c>
      <c r="BD9" s="21">
        <v>10.468500000000001</v>
      </c>
      <c r="BE9" s="21">
        <v>10.468500000000001</v>
      </c>
      <c r="BF9" s="21">
        <v>10.468500000000001</v>
      </c>
      <c r="BG9" s="21">
        <v>10.468500000000001</v>
      </c>
      <c r="BH9" s="21">
        <v>10.468500000000001</v>
      </c>
      <c r="BI9" s="21">
        <v>10.468500000000001</v>
      </c>
      <c r="BJ9" s="21">
        <v>10.468500000000001</v>
      </c>
      <c r="BK9" s="21">
        <v>10.468500000000001</v>
      </c>
      <c r="BL9" s="21">
        <v>10.468500000000001</v>
      </c>
      <c r="BM9" s="21">
        <v>10.468500000000001</v>
      </c>
      <c r="BN9" s="21">
        <v>10.468500000000001</v>
      </c>
      <c r="BO9" s="21">
        <v>10.468500000000001</v>
      </c>
      <c r="BP9" s="21">
        <v>10.468500000000001</v>
      </c>
      <c r="BQ9" s="21">
        <v>10.468500000000001</v>
      </c>
      <c r="BR9" s="21">
        <v>10.468500000000001</v>
      </c>
      <c r="BS9" s="21">
        <v>10.468500000000001</v>
      </c>
      <c r="BT9" s="21">
        <v>10.468500000000001</v>
      </c>
      <c r="BU9" s="21">
        <v>10.468500000000001</v>
      </c>
      <c r="BV9" s="21">
        <v>10.468500000000001</v>
      </c>
      <c r="BW9" s="21">
        <v>10.468500000000001</v>
      </c>
      <c r="BX9" s="21">
        <v>10.468500000000001</v>
      </c>
      <c r="BY9" s="21">
        <v>10.468500000000001</v>
      </c>
      <c r="BZ9" s="21">
        <v>10.468500000000001</v>
      </c>
      <c r="CA9" s="21">
        <v>10.468500000000001</v>
      </c>
      <c r="CB9" s="21">
        <v>10.468500000000001</v>
      </c>
      <c r="CC9" s="21">
        <v>10.468500000000001</v>
      </c>
      <c r="CD9" s="21">
        <v>10.468500000000001</v>
      </c>
    </row>
    <row r="10" spans="1:82" x14ac:dyDescent="0.35">
      <c r="A10" s="11" t="s">
        <v>38</v>
      </c>
      <c r="B10" s="21">
        <v>15.091430000000001</v>
      </c>
      <c r="C10" s="21">
        <v>15.091430000000001</v>
      </c>
      <c r="D10" s="21">
        <v>15.044</v>
      </c>
      <c r="E10" s="21">
        <v>15.02407</v>
      </c>
      <c r="F10" s="21">
        <v>15.012930000000001</v>
      </c>
      <c r="G10" s="21">
        <v>14.98311</v>
      </c>
      <c r="H10" s="21">
        <v>14.938459999999999</v>
      </c>
      <c r="I10" s="21">
        <v>14.907959999999999</v>
      </c>
      <c r="J10" s="21">
        <v>14.99765</v>
      </c>
      <c r="K10" s="21">
        <v>15.05466</v>
      </c>
      <c r="L10" s="21">
        <v>14.97683</v>
      </c>
      <c r="M10" s="21">
        <v>14.886060000000001</v>
      </c>
      <c r="N10" s="21">
        <v>14.84235</v>
      </c>
      <c r="O10" s="21">
        <v>14.8681</v>
      </c>
      <c r="P10" s="21">
        <v>14.985810000000001</v>
      </c>
      <c r="Q10" s="21">
        <v>15.40588</v>
      </c>
      <c r="R10" s="21">
        <v>9.89391</v>
      </c>
      <c r="S10" s="21">
        <v>12.879799999999999</v>
      </c>
      <c r="T10" s="21">
        <v>13.209630000000001</v>
      </c>
      <c r="U10" s="21">
        <v>12.748609999999999</v>
      </c>
      <c r="V10" s="21">
        <v>-8.0909099999999992</v>
      </c>
      <c r="W10" s="21">
        <v>12.30395</v>
      </c>
      <c r="X10" s="21">
        <v>12.04007</v>
      </c>
      <c r="Y10" s="21">
        <v>11.35361</v>
      </c>
      <c r="Z10" s="21">
        <v>5.59551</v>
      </c>
      <c r="AA10" s="21">
        <v>-6.6632800000000003</v>
      </c>
      <c r="AB10" s="21">
        <v>-68.861419999999995</v>
      </c>
      <c r="AC10" s="21">
        <v>-350.33994999999999</v>
      </c>
      <c r="AD10" s="21">
        <v>-5713.6635399999996</v>
      </c>
      <c r="AE10" s="21">
        <v>-273.95769999999999</v>
      </c>
      <c r="AF10" s="21">
        <v>-49.076329999999999</v>
      </c>
      <c r="AG10" s="21">
        <v>-1.5202199999999999</v>
      </c>
      <c r="AH10" s="21">
        <v>13.50503</v>
      </c>
      <c r="AI10" s="21">
        <v>19.025600000000001</v>
      </c>
      <c r="AJ10" s="21">
        <v>19.67116</v>
      </c>
      <c r="AK10" s="21">
        <v>18.990570000000002</v>
      </c>
      <c r="AL10" s="21">
        <v>17.8506</v>
      </c>
      <c r="AM10" s="21">
        <v>16.860890000000001</v>
      </c>
      <c r="AN10" s="21">
        <v>16.448270000000001</v>
      </c>
      <c r="AO10" s="21">
        <v>16.653310000000001</v>
      </c>
      <c r="AP10" s="21">
        <v>17.17972</v>
      </c>
      <c r="AQ10" s="21">
        <v>17.809349999999998</v>
      </c>
      <c r="AR10" s="21">
        <v>18.242380000000001</v>
      </c>
      <c r="AS10" s="21">
        <v>17.820599999999999</v>
      </c>
      <c r="AT10" s="21">
        <v>17.001449999999998</v>
      </c>
      <c r="AU10" s="21">
        <v>16.704789999999999</v>
      </c>
      <c r="AV10" s="21">
        <v>16.860240000000001</v>
      </c>
      <c r="AW10" s="21">
        <v>17.391120000000001</v>
      </c>
      <c r="AX10" s="21">
        <v>17.82047</v>
      </c>
      <c r="AY10" s="21">
        <v>17.820360000000001</v>
      </c>
      <c r="AZ10" s="21">
        <v>17.820049999999998</v>
      </c>
      <c r="BA10" s="21">
        <v>17.82152</v>
      </c>
      <c r="BB10" s="21">
        <v>17.821280000000002</v>
      </c>
      <c r="BC10" s="21">
        <v>17.821719999999999</v>
      </c>
      <c r="BD10" s="21">
        <v>17.821719999999999</v>
      </c>
      <c r="BE10" s="21">
        <v>17.821719999999999</v>
      </c>
      <c r="BF10" s="21">
        <v>17.821719999999999</v>
      </c>
      <c r="BG10" s="21">
        <v>17.821719999999999</v>
      </c>
      <c r="BH10" s="21">
        <v>17.821719999999999</v>
      </c>
      <c r="BI10" s="21">
        <v>17.821719999999999</v>
      </c>
      <c r="BJ10" s="21">
        <v>17.821719999999999</v>
      </c>
      <c r="BK10" s="21">
        <v>17.821719999999999</v>
      </c>
      <c r="BL10" s="21">
        <v>17.821719999999999</v>
      </c>
      <c r="BM10" s="21">
        <v>17.821719999999999</v>
      </c>
      <c r="BN10" s="21">
        <v>17.821719999999999</v>
      </c>
      <c r="BO10" s="21">
        <v>17.821719999999999</v>
      </c>
      <c r="BP10" s="21">
        <v>17.821719999999999</v>
      </c>
      <c r="BQ10" s="21">
        <v>17.821719999999999</v>
      </c>
      <c r="BR10" s="21">
        <v>17.821719999999999</v>
      </c>
      <c r="BS10" s="21">
        <v>17.821719999999999</v>
      </c>
      <c r="BT10" s="21">
        <v>17.821719999999999</v>
      </c>
      <c r="BU10" s="21">
        <v>17.821719999999999</v>
      </c>
      <c r="BV10" s="21">
        <v>17.821719999999999</v>
      </c>
      <c r="BW10" s="21">
        <v>17.821719999999999</v>
      </c>
      <c r="BX10" s="21">
        <v>17.821719999999999</v>
      </c>
      <c r="BY10" s="21">
        <v>17.821719999999999</v>
      </c>
      <c r="BZ10" s="21">
        <v>17.821719999999999</v>
      </c>
      <c r="CA10" s="21">
        <v>17.821719999999999</v>
      </c>
      <c r="CB10" s="21">
        <v>17.821719999999999</v>
      </c>
      <c r="CC10" s="21">
        <v>17.821719999999999</v>
      </c>
      <c r="CD10" s="21">
        <v>17.821719999999999</v>
      </c>
    </row>
    <row r="11" spans="1:82" x14ac:dyDescent="0.35">
      <c r="A11" s="11" t="s">
        <v>39</v>
      </c>
      <c r="B11" s="21">
        <v>18.99586</v>
      </c>
      <c r="C11" s="21">
        <v>18.99586</v>
      </c>
      <c r="D11" s="21">
        <v>18.9513</v>
      </c>
      <c r="E11" s="21">
        <v>18.931419999999999</v>
      </c>
      <c r="F11" s="21">
        <v>18.91761</v>
      </c>
      <c r="G11" s="21">
        <v>18.881540000000001</v>
      </c>
      <c r="H11" s="21">
        <v>18.828099999999999</v>
      </c>
      <c r="I11" s="21">
        <v>18.793970000000002</v>
      </c>
      <c r="J11" s="21">
        <v>18.910499999999999</v>
      </c>
      <c r="K11" s="21">
        <v>18.982019999999999</v>
      </c>
      <c r="L11" s="21">
        <v>18.883099999999999</v>
      </c>
      <c r="M11" s="21">
        <v>18.768160000000002</v>
      </c>
      <c r="N11" s="21">
        <v>18.712260000000001</v>
      </c>
      <c r="O11" s="21">
        <v>18.74512</v>
      </c>
      <c r="P11" s="21">
        <v>19.24033</v>
      </c>
      <c r="Q11" s="21">
        <v>22.197800000000001</v>
      </c>
      <c r="R11" s="21">
        <v>6.4867699999999999</v>
      </c>
      <c r="S11" s="21">
        <v>13.03767</v>
      </c>
      <c r="T11" s="21">
        <v>13.82443</v>
      </c>
      <c r="U11" s="21">
        <v>13.06373</v>
      </c>
      <c r="V11" s="21">
        <v>-9.7532300000000003</v>
      </c>
      <c r="W11" s="21">
        <v>13.76821</v>
      </c>
      <c r="X11" s="21">
        <v>13.45837</v>
      </c>
      <c r="Y11" s="21">
        <v>12.86486</v>
      </c>
      <c r="Z11" s="21">
        <v>12.029640000000001</v>
      </c>
      <c r="AA11" s="21">
        <v>9.1567100000000003</v>
      </c>
      <c r="AB11" s="21">
        <v>9.0048399999999997</v>
      </c>
      <c r="AC11" s="21">
        <v>-1.6125</v>
      </c>
      <c r="AD11" s="21">
        <v>-222.16909000000001</v>
      </c>
      <c r="AE11" s="21">
        <v>-9.9273699999999998</v>
      </c>
      <c r="AF11" s="21">
        <v>-0.33718999999999999</v>
      </c>
      <c r="AG11" s="21">
        <v>2.0918100000000002</v>
      </c>
      <c r="AH11" s="21">
        <v>3.2825299999999999</v>
      </c>
      <c r="AI11" s="21">
        <v>4.51607</v>
      </c>
      <c r="AJ11" s="21">
        <v>6.6533600000000002</v>
      </c>
      <c r="AK11" s="21">
        <v>9.3213100000000004</v>
      </c>
      <c r="AL11" s="21">
        <v>11.590920000000001</v>
      </c>
      <c r="AM11" s="21">
        <v>13.07583</v>
      </c>
      <c r="AN11" s="21">
        <v>13.686920000000001</v>
      </c>
      <c r="AO11" s="21">
        <v>14.0937</v>
      </c>
      <c r="AP11" s="21">
        <v>14.971399999999999</v>
      </c>
      <c r="AQ11" s="21">
        <v>16.157450000000001</v>
      </c>
      <c r="AR11" s="21">
        <v>17.361809999999998</v>
      </c>
      <c r="AS11" s="21">
        <v>17.752859999999998</v>
      </c>
      <c r="AT11" s="21">
        <v>17.429400000000001</v>
      </c>
      <c r="AU11" s="21">
        <v>17.311959999999999</v>
      </c>
      <c r="AV11" s="21">
        <v>17.373339999999999</v>
      </c>
      <c r="AW11" s="21">
        <v>17.582850000000001</v>
      </c>
      <c r="AX11" s="21">
        <v>17.75311</v>
      </c>
      <c r="AY11" s="21">
        <v>17.75262</v>
      </c>
      <c r="AZ11" s="21">
        <v>17.752700000000001</v>
      </c>
      <c r="BA11" s="21">
        <v>17.75263</v>
      </c>
      <c r="BB11" s="21">
        <v>17.752420000000001</v>
      </c>
      <c r="BC11" s="21">
        <v>17.753250000000001</v>
      </c>
      <c r="BD11" s="21">
        <v>17.753250000000001</v>
      </c>
      <c r="BE11" s="21">
        <v>17.753250000000001</v>
      </c>
      <c r="BF11" s="21">
        <v>17.753250000000001</v>
      </c>
      <c r="BG11" s="21">
        <v>17.753250000000001</v>
      </c>
      <c r="BH11" s="21">
        <v>17.753250000000001</v>
      </c>
      <c r="BI11" s="21">
        <v>17.753250000000001</v>
      </c>
      <c r="BJ11" s="21">
        <v>17.753250000000001</v>
      </c>
      <c r="BK11" s="21">
        <v>17.753250000000001</v>
      </c>
      <c r="BL11" s="21">
        <v>17.753250000000001</v>
      </c>
      <c r="BM11" s="21">
        <v>17.753250000000001</v>
      </c>
      <c r="BN11" s="21">
        <v>17.753250000000001</v>
      </c>
      <c r="BO11" s="21">
        <v>17.753250000000001</v>
      </c>
      <c r="BP11" s="21">
        <v>17.753250000000001</v>
      </c>
      <c r="BQ11" s="21">
        <v>17.753250000000001</v>
      </c>
      <c r="BR11" s="21">
        <v>17.753250000000001</v>
      </c>
      <c r="BS11" s="21">
        <v>17.753250000000001</v>
      </c>
      <c r="BT11" s="21">
        <v>17.753250000000001</v>
      </c>
      <c r="BU11" s="21">
        <v>17.753250000000001</v>
      </c>
      <c r="BV11" s="21">
        <v>17.753250000000001</v>
      </c>
      <c r="BW11" s="21">
        <v>17.753250000000001</v>
      </c>
      <c r="BX11" s="21">
        <v>17.753250000000001</v>
      </c>
      <c r="BY11" s="21">
        <v>17.753250000000001</v>
      </c>
      <c r="BZ11" s="21">
        <v>17.753250000000001</v>
      </c>
      <c r="CA11" s="21">
        <v>17.753250000000001</v>
      </c>
      <c r="CB11" s="21">
        <v>17.753250000000001</v>
      </c>
      <c r="CC11" s="21">
        <v>17.753250000000001</v>
      </c>
      <c r="CD11" s="21">
        <v>17.753250000000001</v>
      </c>
    </row>
    <row r="12" spans="1:82" x14ac:dyDescent="0.35">
      <c r="A12" s="11" t="s">
        <v>40</v>
      </c>
      <c r="B12" s="21">
        <v>16.810639999999999</v>
      </c>
      <c r="C12" s="21">
        <v>16.810639999999999</v>
      </c>
      <c r="D12" s="21">
        <v>16.773859999999999</v>
      </c>
      <c r="E12" s="21">
        <v>16.756260000000001</v>
      </c>
      <c r="F12" s="21">
        <v>16.74455</v>
      </c>
      <c r="G12" s="21">
        <v>16.7134</v>
      </c>
      <c r="H12" s="21">
        <v>16.66797</v>
      </c>
      <c r="I12" s="21">
        <v>16.639700000000001</v>
      </c>
      <c r="J12" s="21">
        <v>16.742850000000001</v>
      </c>
      <c r="K12" s="21">
        <v>16.794219999999999</v>
      </c>
      <c r="L12" s="21">
        <v>16.68478</v>
      </c>
      <c r="M12" s="21">
        <v>16.568899999999999</v>
      </c>
      <c r="N12" s="21">
        <v>16.51145</v>
      </c>
      <c r="O12" s="21">
        <v>16.53697</v>
      </c>
      <c r="P12" s="21">
        <v>17.267440000000001</v>
      </c>
      <c r="Q12" s="21">
        <v>21.929269999999999</v>
      </c>
      <c r="R12" s="21">
        <v>0.82264999999999999</v>
      </c>
      <c r="S12" s="21">
        <v>8.7951700000000006</v>
      </c>
      <c r="T12" s="21">
        <v>9.80321</v>
      </c>
      <c r="U12" s="21">
        <v>10.93554</v>
      </c>
      <c r="V12" s="21">
        <v>-1.14744</v>
      </c>
      <c r="W12" s="21">
        <v>7.3154599999999999</v>
      </c>
      <c r="X12" s="21">
        <v>8.9786699999999993</v>
      </c>
      <c r="Y12" s="21">
        <v>10.950369999999999</v>
      </c>
      <c r="Z12" s="21">
        <v>16.300660000000001</v>
      </c>
      <c r="AA12" s="21">
        <v>24.727689999999999</v>
      </c>
      <c r="AB12" s="21">
        <v>69.095190000000002</v>
      </c>
      <c r="AC12" s="21">
        <v>266.09546999999998</v>
      </c>
      <c r="AD12" s="21">
        <v>4001.86166</v>
      </c>
      <c r="AE12" s="21">
        <v>207.59180000000001</v>
      </c>
      <c r="AF12" s="21">
        <v>51.232379999999999</v>
      </c>
      <c r="AG12" s="21">
        <v>17.463629999999998</v>
      </c>
      <c r="AH12" s="21">
        <v>7.5472999999999999</v>
      </c>
      <c r="AI12" s="21">
        <v>3.8776899999999999</v>
      </c>
      <c r="AJ12" s="21">
        <v>2.9855100000000001</v>
      </c>
      <c r="AK12" s="21">
        <v>2.2876599999999998</v>
      </c>
      <c r="AL12" s="21">
        <v>1.8751599999999999</v>
      </c>
      <c r="AM12" s="21">
        <v>1.7277</v>
      </c>
      <c r="AN12" s="21">
        <v>1.7971699999999999</v>
      </c>
      <c r="AO12" s="21">
        <v>2.5672799999999998</v>
      </c>
      <c r="AP12" s="21">
        <v>4.50136</v>
      </c>
      <c r="AQ12" s="21">
        <v>7.5202999999999998</v>
      </c>
      <c r="AR12" s="21">
        <v>11.18436</v>
      </c>
      <c r="AS12" s="21">
        <v>13.80716</v>
      </c>
      <c r="AT12" s="21">
        <v>14.590999999999999</v>
      </c>
      <c r="AU12" s="21">
        <v>14.87434</v>
      </c>
      <c r="AV12" s="21">
        <v>14.726089999999999</v>
      </c>
      <c r="AW12" s="21">
        <v>14.21766</v>
      </c>
      <c r="AX12" s="21">
        <v>13.80691</v>
      </c>
      <c r="AY12" s="21">
        <v>13.807309999999999</v>
      </c>
      <c r="AZ12" s="21">
        <v>13.80691</v>
      </c>
      <c r="BA12" s="21">
        <v>13.8062</v>
      </c>
      <c r="BB12" s="21">
        <v>13.807550000000001</v>
      </c>
      <c r="BC12" s="21">
        <v>13.8073</v>
      </c>
      <c r="BD12" s="21">
        <v>13.8073</v>
      </c>
      <c r="BE12" s="21">
        <v>13.8073</v>
      </c>
      <c r="BF12" s="21">
        <v>13.8073</v>
      </c>
      <c r="BG12" s="21">
        <v>13.8073</v>
      </c>
      <c r="BH12" s="21">
        <v>13.8073</v>
      </c>
      <c r="BI12" s="21">
        <v>13.8073</v>
      </c>
      <c r="BJ12" s="21">
        <v>13.8073</v>
      </c>
      <c r="BK12" s="21">
        <v>13.8073</v>
      </c>
      <c r="BL12" s="21">
        <v>13.8073</v>
      </c>
      <c r="BM12" s="21">
        <v>13.8073</v>
      </c>
      <c r="BN12" s="21">
        <v>13.8073</v>
      </c>
      <c r="BO12" s="21">
        <v>13.8073</v>
      </c>
      <c r="BP12" s="21">
        <v>13.8073</v>
      </c>
      <c r="BQ12" s="21">
        <v>13.8073</v>
      </c>
      <c r="BR12" s="21">
        <v>13.8073</v>
      </c>
      <c r="BS12" s="21">
        <v>13.8073</v>
      </c>
      <c r="BT12" s="21">
        <v>13.8073</v>
      </c>
      <c r="BU12" s="21">
        <v>13.8073</v>
      </c>
      <c r="BV12" s="21">
        <v>13.8073</v>
      </c>
      <c r="BW12" s="21">
        <v>13.8073</v>
      </c>
      <c r="BX12" s="21">
        <v>13.8073</v>
      </c>
      <c r="BY12" s="21">
        <v>13.8073</v>
      </c>
      <c r="BZ12" s="21">
        <v>13.8073</v>
      </c>
      <c r="CA12" s="21">
        <v>13.8073</v>
      </c>
      <c r="CB12" s="21">
        <v>13.8073</v>
      </c>
      <c r="CC12" s="21">
        <v>13.8073</v>
      </c>
      <c r="CD12" s="21">
        <v>13.8073</v>
      </c>
    </row>
    <row r="13" spans="1:82" x14ac:dyDescent="0.35">
      <c r="A13" s="11" t="s">
        <v>41</v>
      </c>
      <c r="B13" s="21">
        <v>12.4582</v>
      </c>
      <c r="C13" s="21">
        <v>12.4582</v>
      </c>
      <c r="D13" s="21">
        <v>12.43045</v>
      </c>
      <c r="E13" s="21">
        <v>12.41733</v>
      </c>
      <c r="F13" s="21">
        <v>12.40936</v>
      </c>
      <c r="G13" s="21">
        <v>12.386850000000001</v>
      </c>
      <c r="H13" s="21">
        <v>12.35398</v>
      </c>
      <c r="I13" s="21">
        <v>12.335649999999999</v>
      </c>
      <c r="J13" s="21">
        <v>12.41309</v>
      </c>
      <c r="K13" s="21">
        <v>12.463559999999999</v>
      </c>
      <c r="L13" s="21">
        <v>12.4033</v>
      </c>
      <c r="M13" s="21">
        <v>12.332879999999999</v>
      </c>
      <c r="N13" s="21">
        <v>12.29796</v>
      </c>
      <c r="O13" s="21">
        <v>12.320029999999999</v>
      </c>
      <c r="P13" s="21">
        <v>12.62204</v>
      </c>
      <c r="Q13" s="21">
        <v>14.40236</v>
      </c>
      <c r="R13" s="21">
        <v>4.6679199999999996</v>
      </c>
      <c r="S13" s="21">
        <v>8.7852999999999994</v>
      </c>
      <c r="T13" s="21">
        <v>9.2774999999999999</v>
      </c>
      <c r="U13" s="21">
        <v>10.51155</v>
      </c>
      <c r="V13" s="21">
        <v>2.7362000000000002</v>
      </c>
      <c r="W13" s="21">
        <v>6.0798699999999997</v>
      </c>
      <c r="X13" s="21">
        <v>7.4852800000000004</v>
      </c>
      <c r="Y13" s="21">
        <v>8.9275599999999997</v>
      </c>
      <c r="Z13" s="21">
        <v>12.720980000000001</v>
      </c>
      <c r="AA13" s="21">
        <v>18.527159999999999</v>
      </c>
      <c r="AB13" s="21">
        <v>50.38973</v>
      </c>
      <c r="AC13" s="21">
        <v>191.09878</v>
      </c>
      <c r="AD13" s="21">
        <v>2858.8044399999999</v>
      </c>
      <c r="AE13" s="21">
        <v>153.12521000000001</v>
      </c>
      <c r="AF13" s="21">
        <v>41.536859999999997</v>
      </c>
      <c r="AG13" s="21">
        <v>16.879339999999999</v>
      </c>
      <c r="AH13" s="21">
        <v>9.7123500000000007</v>
      </c>
      <c r="AI13" s="21">
        <v>6.16411</v>
      </c>
      <c r="AJ13" s="21">
        <v>3.55769</v>
      </c>
      <c r="AK13" s="21">
        <v>0.73558999999999997</v>
      </c>
      <c r="AL13" s="21">
        <v>-1.3347</v>
      </c>
      <c r="AM13" s="21">
        <v>-2.57483</v>
      </c>
      <c r="AN13" s="21">
        <v>-3.0254599999999998</v>
      </c>
      <c r="AO13" s="21">
        <v>-2.3674300000000001</v>
      </c>
      <c r="AP13" s="21">
        <v>-0.44949</v>
      </c>
      <c r="AQ13" s="21">
        <v>2.8998400000000002</v>
      </c>
      <c r="AR13" s="21">
        <v>7.0054499999999997</v>
      </c>
      <c r="AS13" s="21">
        <v>9.6913900000000002</v>
      </c>
      <c r="AT13" s="21">
        <v>10.241580000000001</v>
      </c>
      <c r="AU13" s="21">
        <v>10.440519999999999</v>
      </c>
      <c r="AV13" s="21">
        <v>10.336499999999999</v>
      </c>
      <c r="AW13" s="21">
        <v>9.9796999999999993</v>
      </c>
      <c r="AX13" s="21">
        <v>9.6909899999999993</v>
      </c>
      <c r="AY13" s="21">
        <v>9.6907700000000006</v>
      </c>
      <c r="AZ13" s="21">
        <v>9.6920000000000002</v>
      </c>
      <c r="BA13" s="21">
        <v>9.6917299999999997</v>
      </c>
      <c r="BB13" s="21">
        <v>9.6914899999999999</v>
      </c>
      <c r="BC13" s="21">
        <v>9.6921999999999997</v>
      </c>
      <c r="BD13" s="21">
        <v>9.6921999999999997</v>
      </c>
      <c r="BE13" s="21">
        <v>9.6921999999999997</v>
      </c>
      <c r="BF13" s="21">
        <v>9.6921999999999997</v>
      </c>
      <c r="BG13" s="21">
        <v>9.6921999999999997</v>
      </c>
      <c r="BH13" s="21">
        <v>9.6921999999999997</v>
      </c>
      <c r="BI13" s="21">
        <v>9.6921999999999997</v>
      </c>
      <c r="BJ13" s="21">
        <v>9.6921999999999997</v>
      </c>
      <c r="BK13" s="21">
        <v>9.6921999999999997</v>
      </c>
      <c r="BL13" s="21">
        <v>9.6921999999999997</v>
      </c>
      <c r="BM13" s="21">
        <v>9.6921999999999997</v>
      </c>
      <c r="BN13" s="21">
        <v>9.6921999999999997</v>
      </c>
      <c r="BO13" s="21">
        <v>9.6921999999999997</v>
      </c>
      <c r="BP13" s="21">
        <v>9.6921999999999997</v>
      </c>
      <c r="BQ13" s="21">
        <v>9.6921999999999997</v>
      </c>
      <c r="BR13" s="21">
        <v>9.6921999999999997</v>
      </c>
      <c r="BS13" s="21">
        <v>9.6921999999999997</v>
      </c>
      <c r="BT13" s="21">
        <v>9.6921999999999997</v>
      </c>
      <c r="BU13" s="21">
        <v>9.6921999999999997</v>
      </c>
      <c r="BV13" s="21">
        <v>9.6921999999999997</v>
      </c>
      <c r="BW13" s="21">
        <v>9.6921999999999997</v>
      </c>
      <c r="BX13" s="21">
        <v>9.6921999999999997</v>
      </c>
      <c r="BY13" s="21">
        <v>9.6921999999999997</v>
      </c>
      <c r="BZ13" s="21">
        <v>9.6921999999999997</v>
      </c>
      <c r="CA13" s="21">
        <v>9.6921999999999997</v>
      </c>
      <c r="CB13" s="21">
        <v>9.6921999999999997</v>
      </c>
      <c r="CC13" s="21">
        <v>9.6921999999999997</v>
      </c>
      <c r="CD13" s="21">
        <v>9.6921999999999997</v>
      </c>
    </row>
    <row r="14" spans="1:82" x14ac:dyDescent="0.35">
      <c r="A14" s="11" t="s">
        <v>42</v>
      </c>
      <c r="B14" s="21">
        <v>8.5383099999999992</v>
      </c>
      <c r="C14" s="21">
        <v>8.5383099999999992</v>
      </c>
      <c r="D14" s="21">
        <v>8.5151000000000003</v>
      </c>
      <c r="E14" s="21">
        <v>8.5056600000000007</v>
      </c>
      <c r="F14" s="21">
        <v>8.5000300000000006</v>
      </c>
      <c r="G14" s="21">
        <v>8.4843700000000002</v>
      </c>
      <c r="H14" s="21">
        <v>8.4635599999999993</v>
      </c>
      <c r="I14" s="21">
        <v>8.4530200000000004</v>
      </c>
      <c r="J14" s="21">
        <v>8.5071600000000007</v>
      </c>
      <c r="K14" s="21">
        <v>8.5459200000000006</v>
      </c>
      <c r="L14" s="21">
        <v>8.5072399999999995</v>
      </c>
      <c r="M14" s="21">
        <v>8.4614100000000008</v>
      </c>
      <c r="N14" s="21">
        <v>8.43919</v>
      </c>
      <c r="O14" s="21">
        <v>8.4555100000000003</v>
      </c>
      <c r="P14" s="21">
        <v>8.234</v>
      </c>
      <c r="Q14" s="21">
        <v>6.4617199999999997</v>
      </c>
      <c r="R14" s="21">
        <v>10.58811</v>
      </c>
      <c r="S14" s="21">
        <v>9.9765800000000002</v>
      </c>
      <c r="T14" s="21">
        <v>9.8566199999999995</v>
      </c>
      <c r="U14" s="21">
        <v>9.8320000000000007</v>
      </c>
      <c r="V14" s="21">
        <v>-4.7000799999999998</v>
      </c>
      <c r="W14" s="21">
        <v>8.3506199999999993</v>
      </c>
      <c r="X14" s="21">
        <v>8.3043700000000005</v>
      </c>
      <c r="Y14" s="21">
        <v>7.8578200000000002</v>
      </c>
      <c r="Z14" s="21">
        <v>6.0349700000000004</v>
      </c>
      <c r="AA14" s="21">
        <v>1.39297</v>
      </c>
      <c r="AB14" s="21">
        <v>-13.109450000000001</v>
      </c>
      <c r="AC14" s="21">
        <v>-85.315460000000002</v>
      </c>
      <c r="AD14" s="21">
        <v>-1462.8010200000001</v>
      </c>
      <c r="AE14" s="21">
        <v>-68.554460000000006</v>
      </c>
      <c r="AF14" s="21">
        <v>-10.929740000000001</v>
      </c>
      <c r="AG14" s="21">
        <v>1.1234999999999999</v>
      </c>
      <c r="AH14" s="21">
        <v>4.9325200000000002</v>
      </c>
      <c r="AI14" s="21">
        <v>6.1301100000000002</v>
      </c>
      <c r="AJ14" s="21">
        <v>5.1021700000000001</v>
      </c>
      <c r="AK14" s="21">
        <v>2.8441100000000001</v>
      </c>
      <c r="AL14" s="21">
        <v>0.57669999999999999</v>
      </c>
      <c r="AM14" s="21">
        <v>-0.90900999999999998</v>
      </c>
      <c r="AN14" s="21">
        <v>-1.46844</v>
      </c>
      <c r="AO14" s="21">
        <v>-1.04918</v>
      </c>
      <c r="AP14" s="21">
        <v>0.16961999999999999</v>
      </c>
      <c r="AQ14" s="21">
        <v>2.2717299999999998</v>
      </c>
      <c r="AR14" s="21">
        <v>4.8372900000000003</v>
      </c>
      <c r="AS14" s="21">
        <v>6.5376799999999999</v>
      </c>
      <c r="AT14" s="21">
        <v>6.9087899999999998</v>
      </c>
      <c r="AU14" s="21">
        <v>7.0430000000000001</v>
      </c>
      <c r="AV14" s="21">
        <v>6.97309</v>
      </c>
      <c r="AW14" s="21">
        <v>6.7320500000000001</v>
      </c>
      <c r="AX14" s="21">
        <v>6.5382699999999998</v>
      </c>
      <c r="AY14" s="21">
        <v>6.5376700000000003</v>
      </c>
      <c r="AZ14" s="21">
        <v>6.5379100000000001</v>
      </c>
      <c r="BA14" s="21">
        <v>6.5376099999999999</v>
      </c>
      <c r="BB14" s="21">
        <v>6.5374999999999996</v>
      </c>
      <c r="BC14" s="21">
        <v>6.5376500000000002</v>
      </c>
      <c r="BD14" s="21">
        <v>6.5376500000000002</v>
      </c>
      <c r="BE14" s="21">
        <v>6.5376500000000002</v>
      </c>
      <c r="BF14" s="21">
        <v>6.5376500000000002</v>
      </c>
      <c r="BG14" s="21">
        <v>6.5376500000000002</v>
      </c>
      <c r="BH14" s="21">
        <v>6.5376500000000002</v>
      </c>
      <c r="BI14" s="21">
        <v>6.5376500000000002</v>
      </c>
      <c r="BJ14" s="21">
        <v>6.5376500000000002</v>
      </c>
      <c r="BK14" s="21">
        <v>6.5376500000000002</v>
      </c>
      <c r="BL14" s="21">
        <v>6.5376500000000002</v>
      </c>
      <c r="BM14" s="21">
        <v>6.5376500000000002</v>
      </c>
      <c r="BN14" s="21">
        <v>6.5376500000000002</v>
      </c>
      <c r="BO14" s="21">
        <v>6.5376500000000002</v>
      </c>
      <c r="BP14" s="21">
        <v>6.5376500000000002</v>
      </c>
      <c r="BQ14" s="21">
        <v>6.5376500000000002</v>
      </c>
      <c r="BR14" s="21">
        <v>6.5376500000000002</v>
      </c>
      <c r="BS14" s="21">
        <v>6.5376500000000002</v>
      </c>
      <c r="BT14" s="21">
        <v>6.5376500000000002</v>
      </c>
      <c r="BU14" s="21">
        <v>6.5376500000000002</v>
      </c>
      <c r="BV14" s="21">
        <v>6.5376500000000002</v>
      </c>
      <c r="BW14" s="21">
        <v>6.5376500000000002</v>
      </c>
      <c r="BX14" s="21">
        <v>6.5376500000000002</v>
      </c>
      <c r="BY14" s="21">
        <v>6.5376500000000002</v>
      </c>
      <c r="BZ14" s="21">
        <v>6.5376500000000002</v>
      </c>
      <c r="CA14" s="21">
        <v>6.5376500000000002</v>
      </c>
      <c r="CB14" s="21">
        <v>6.5376500000000002</v>
      </c>
      <c r="CC14" s="21">
        <v>6.5376500000000002</v>
      </c>
      <c r="CD14" s="21">
        <v>6.5376500000000002</v>
      </c>
    </row>
    <row r="15" spans="1:82" x14ac:dyDescent="0.35">
      <c r="A15" s="11" t="s">
        <v>43</v>
      </c>
      <c r="B15" s="21">
        <v>5.6510800000000003</v>
      </c>
      <c r="C15" s="21">
        <v>5.6510800000000003</v>
      </c>
      <c r="D15" s="21">
        <v>5.6402599999999996</v>
      </c>
      <c r="E15" s="21">
        <v>5.63584</v>
      </c>
      <c r="F15" s="21">
        <v>5.6319999999999997</v>
      </c>
      <c r="G15" s="21">
        <v>5.6218500000000002</v>
      </c>
      <c r="H15" s="21">
        <v>5.6074000000000002</v>
      </c>
      <c r="I15" s="21">
        <v>5.6008800000000001</v>
      </c>
      <c r="J15" s="21">
        <v>5.6372799999999996</v>
      </c>
      <c r="K15" s="21">
        <v>5.6571899999999999</v>
      </c>
      <c r="L15" s="21">
        <v>5.6272200000000003</v>
      </c>
      <c r="M15" s="21">
        <v>5.5921599999999998</v>
      </c>
      <c r="N15" s="21">
        <v>5.5741800000000001</v>
      </c>
      <c r="O15" s="21">
        <v>5.5840699999999996</v>
      </c>
      <c r="P15" s="21">
        <v>5.0097300000000002</v>
      </c>
      <c r="Q15" s="21">
        <v>0.86528000000000005</v>
      </c>
      <c r="R15" s="21">
        <v>14.37893</v>
      </c>
      <c r="S15" s="21">
        <v>10.53769</v>
      </c>
      <c r="T15" s="21">
        <v>10.000159999999999</v>
      </c>
      <c r="U15" s="21">
        <v>8.8151600000000006</v>
      </c>
      <c r="V15" s="21">
        <v>-9.6392199999999999</v>
      </c>
      <c r="W15" s="21">
        <v>11.48611</v>
      </c>
      <c r="X15" s="21">
        <v>10.89287</v>
      </c>
      <c r="Y15" s="21">
        <v>10.200419999999999</v>
      </c>
      <c r="Z15" s="21">
        <v>5.7777000000000003</v>
      </c>
      <c r="AA15" s="21">
        <v>-4.1294599999999999</v>
      </c>
      <c r="AB15" s="21">
        <v>-49.794130000000003</v>
      </c>
      <c r="AC15" s="21">
        <v>-260.01853</v>
      </c>
      <c r="AD15" s="21">
        <v>-4266.2510700000003</v>
      </c>
      <c r="AE15" s="21">
        <v>-214.28419</v>
      </c>
      <c r="AF15" s="21">
        <v>-47.148119999999999</v>
      </c>
      <c r="AG15" s="21">
        <v>-9.6838700000000006</v>
      </c>
      <c r="AH15" s="21">
        <v>-0.24682000000000001</v>
      </c>
      <c r="AI15" s="21">
        <v>3.1987199999999998</v>
      </c>
      <c r="AJ15" s="21">
        <v>3.5850200000000001</v>
      </c>
      <c r="AK15" s="21">
        <v>3.6041300000000001</v>
      </c>
      <c r="AL15" s="21">
        <v>3.4529700000000001</v>
      </c>
      <c r="AM15" s="21">
        <v>3.2913999999999999</v>
      </c>
      <c r="AN15" s="21">
        <v>3.2363900000000001</v>
      </c>
      <c r="AO15" s="21">
        <v>3.3393799999999998</v>
      </c>
      <c r="AP15" s="21">
        <v>3.5665900000000001</v>
      </c>
      <c r="AQ15" s="21">
        <v>3.88069</v>
      </c>
      <c r="AR15" s="21">
        <v>4.2109399999999999</v>
      </c>
      <c r="AS15" s="21">
        <v>4.3467000000000002</v>
      </c>
      <c r="AT15" s="21">
        <v>4.2931299999999997</v>
      </c>
      <c r="AU15" s="21">
        <v>4.2738699999999996</v>
      </c>
      <c r="AV15" s="21">
        <v>4.2838599999999998</v>
      </c>
      <c r="AW15" s="21">
        <v>4.3183999999999996</v>
      </c>
      <c r="AX15" s="21">
        <v>4.3471799999999998</v>
      </c>
      <c r="AY15" s="21">
        <v>4.3467399999999996</v>
      </c>
      <c r="AZ15" s="21">
        <v>4.3468799999999996</v>
      </c>
      <c r="BA15" s="21">
        <v>4.3472099999999996</v>
      </c>
      <c r="BB15" s="21">
        <v>4.3465400000000001</v>
      </c>
      <c r="BC15" s="21">
        <v>4.3466899999999997</v>
      </c>
      <c r="BD15" s="21">
        <v>4.3466899999999997</v>
      </c>
      <c r="BE15" s="21">
        <v>4.3466899999999997</v>
      </c>
      <c r="BF15" s="21">
        <v>4.3466899999999997</v>
      </c>
      <c r="BG15" s="21">
        <v>4.3466899999999997</v>
      </c>
      <c r="BH15" s="21">
        <v>4.3466899999999997</v>
      </c>
      <c r="BI15" s="21">
        <v>4.3466899999999997</v>
      </c>
      <c r="BJ15" s="21">
        <v>4.3466899999999997</v>
      </c>
      <c r="BK15" s="21">
        <v>4.3466899999999997</v>
      </c>
      <c r="BL15" s="21">
        <v>4.3466899999999997</v>
      </c>
      <c r="BM15" s="21">
        <v>4.3466899999999997</v>
      </c>
      <c r="BN15" s="21">
        <v>4.3466899999999997</v>
      </c>
      <c r="BO15" s="21">
        <v>4.3466899999999997</v>
      </c>
      <c r="BP15" s="21">
        <v>4.3466899999999997</v>
      </c>
      <c r="BQ15" s="21">
        <v>4.3466899999999997</v>
      </c>
      <c r="BR15" s="21">
        <v>4.3466899999999997</v>
      </c>
      <c r="BS15" s="21">
        <v>4.3466899999999997</v>
      </c>
      <c r="BT15" s="21">
        <v>4.3466899999999997</v>
      </c>
      <c r="BU15" s="21">
        <v>4.3466899999999997</v>
      </c>
      <c r="BV15" s="21">
        <v>4.3466899999999997</v>
      </c>
      <c r="BW15" s="21">
        <v>4.3466899999999997</v>
      </c>
      <c r="BX15" s="21">
        <v>4.3466899999999997</v>
      </c>
      <c r="BY15" s="21">
        <v>4.3466899999999997</v>
      </c>
      <c r="BZ15" s="21">
        <v>4.3466899999999997</v>
      </c>
      <c r="CA15" s="21">
        <v>4.3466899999999997</v>
      </c>
      <c r="CB15" s="21">
        <v>4.3466899999999997</v>
      </c>
      <c r="CC15" s="21">
        <v>4.3466899999999997</v>
      </c>
      <c r="CD15" s="21">
        <v>4.3466899999999997</v>
      </c>
    </row>
    <row r="16" spans="1:82" x14ac:dyDescent="0.35">
      <c r="A16" s="19" t="s">
        <v>44</v>
      </c>
      <c r="B16" s="21">
        <v>3.6892499999999999</v>
      </c>
      <c r="C16" s="21">
        <v>3.6892499999999999</v>
      </c>
      <c r="D16" s="21">
        <v>3.6760700000000002</v>
      </c>
      <c r="E16" s="21">
        <v>3.67076</v>
      </c>
      <c r="F16" s="21">
        <v>3.66872</v>
      </c>
      <c r="G16" s="21">
        <v>3.6625200000000002</v>
      </c>
      <c r="H16" s="21">
        <v>3.6531899999999999</v>
      </c>
      <c r="I16" s="21">
        <v>3.65001</v>
      </c>
      <c r="J16" s="21">
        <v>3.6760000000000002</v>
      </c>
      <c r="K16" s="21">
        <v>3.6929099999999999</v>
      </c>
      <c r="L16" s="21">
        <v>3.6787299999999998</v>
      </c>
      <c r="M16" s="21">
        <v>3.6591999999999998</v>
      </c>
      <c r="N16" s="21">
        <v>3.6505399999999999</v>
      </c>
      <c r="O16" s="21">
        <v>3.6580599999999999</v>
      </c>
      <c r="P16" s="21">
        <v>3.1219199999999998</v>
      </c>
      <c r="Q16" s="21">
        <v>-0.40577999999999997</v>
      </c>
      <c r="R16" s="21">
        <v>12.1713</v>
      </c>
      <c r="S16" s="21">
        <v>8.3744999999999994</v>
      </c>
      <c r="T16" s="21">
        <v>7.8514799999999996</v>
      </c>
      <c r="U16" s="21">
        <v>4.9531799999999997</v>
      </c>
      <c r="V16" s="21">
        <v>-15.825089999999999</v>
      </c>
      <c r="W16" s="21">
        <v>14.124689999999999</v>
      </c>
      <c r="X16" s="21">
        <v>12.733320000000001</v>
      </c>
      <c r="Y16" s="21">
        <v>11.783530000000001</v>
      </c>
      <c r="Z16" s="21">
        <v>5.83</v>
      </c>
      <c r="AA16" s="21">
        <v>-6.86</v>
      </c>
      <c r="AB16" s="21">
        <v>-71.106579999999994</v>
      </c>
      <c r="AC16" s="21">
        <v>-361.96676000000002</v>
      </c>
      <c r="AD16" s="21">
        <v>-5904.0649000000003</v>
      </c>
      <c r="AE16" s="21">
        <v>-297.28919000000002</v>
      </c>
      <c r="AF16" s="21">
        <v>-66.134590000000003</v>
      </c>
      <c r="AG16" s="21">
        <v>-14.22104</v>
      </c>
      <c r="AH16" s="21">
        <v>-1.4880599999999999</v>
      </c>
      <c r="AI16" s="21">
        <v>2.83534</v>
      </c>
      <c r="AJ16" s="21">
        <v>2.9817399999999998</v>
      </c>
      <c r="AK16" s="21">
        <v>2.88069</v>
      </c>
      <c r="AL16" s="21">
        <v>2.6898900000000001</v>
      </c>
      <c r="AM16" s="21">
        <v>2.5224099999999998</v>
      </c>
      <c r="AN16" s="21">
        <v>2.45628</v>
      </c>
      <c r="AO16" s="21">
        <v>2.5015200000000002</v>
      </c>
      <c r="AP16" s="21">
        <v>2.6094499999999998</v>
      </c>
      <c r="AQ16" s="21">
        <v>2.7500399999999998</v>
      </c>
      <c r="AR16" s="21">
        <v>2.8768099999999999</v>
      </c>
      <c r="AS16" s="21">
        <v>2.8740700000000001</v>
      </c>
      <c r="AT16" s="21">
        <v>2.7848899999999999</v>
      </c>
      <c r="AU16" s="21">
        <v>2.7526000000000002</v>
      </c>
      <c r="AV16" s="21">
        <v>2.7697699999999998</v>
      </c>
      <c r="AW16" s="21">
        <v>2.8275299999999999</v>
      </c>
      <c r="AX16" s="21">
        <v>2.87425</v>
      </c>
      <c r="AY16" s="21">
        <v>2.8746200000000002</v>
      </c>
      <c r="AZ16" s="21">
        <v>2.8734799999999998</v>
      </c>
      <c r="BA16" s="21">
        <v>2.8743300000000001</v>
      </c>
      <c r="BB16" s="21">
        <v>2.8747400000000001</v>
      </c>
      <c r="BC16" s="21">
        <v>2.8736299999999999</v>
      </c>
      <c r="BD16" s="21">
        <v>2.8736299999999999</v>
      </c>
      <c r="BE16" s="21">
        <v>2.8736299999999999</v>
      </c>
      <c r="BF16" s="21">
        <v>2.8736299999999999</v>
      </c>
      <c r="BG16" s="21">
        <v>2.8736299999999999</v>
      </c>
      <c r="BH16" s="21">
        <v>2.8736299999999999</v>
      </c>
      <c r="BI16" s="21">
        <v>2.8736299999999999</v>
      </c>
      <c r="BJ16" s="21">
        <v>2.8736299999999999</v>
      </c>
      <c r="BK16" s="21">
        <v>2.8736299999999999</v>
      </c>
      <c r="BL16" s="21">
        <v>2.8736299999999999</v>
      </c>
      <c r="BM16" s="21">
        <v>2.8736299999999999</v>
      </c>
      <c r="BN16" s="21">
        <v>2.8736299999999999</v>
      </c>
      <c r="BO16" s="21">
        <v>2.8736299999999999</v>
      </c>
      <c r="BP16" s="21">
        <v>2.8736299999999999</v>
      </c>
      <c r="BQ16" s="21">
        <v>2.8736299999999999</v>
      </c>
      <c r="BR16" s="21">
        <v>2.8736299999999999</v>
      </c>
      <c r="BS16" s="21">
        <v>2.8736299999999999</v>
      </c>
      <c r="BT16" s="21">
        <v>2.8736299999999999</v>
      </c>
      <c r="BU16" s="21">
        <v>2.8736299999999999</v>
      </c>
      <c r="BV16" s="21">
        <v>2.8736299999999999</v>
      </c>
      <c r="BW16" s="21">
        <v>2.8736299999999999</v>
      </c>
      <c r="BX16" s="21">
        <v>2.8736299999999999</v>
      </c>
      <c r="BY16" s="21">
        <v>2.8736299999999999</v>
      </c>
      <c r="BZ16" s="21">
        <v>2.8736299999999999</v>
      </c>
      <c r="CA16" s="21">
        <v>2.8736299999999999</v>
      </c>
      <c r="CB16" s="21">
        <v>2.8736299999999999</v>
      </c>
      <c r="CC16" s="21">
        <v>2.8736299999999999</v>
      </c>
      <c r="CD16" s="21">
        <v>2.8736299999999999</v>
      </c>
    </row>
    <row r="17" spans="1:82" x14ac:dyDescent="0.35">
      <c r="A17" s="19" t="s">
        <v>45</v>
      </c>
      <c r="B17" s="21">
        <v>2.3707400000000001</v>
      </c>
      <c r="C17" s="21">
        <v>2.3707400000000001</v>
      </c>
      <c r="D17" s="21">
        <v>2.3662000000000001</v>
      </c>
      <c r="E17" s="21">
        <v>2.3639999999999999</v>
      </c>
      <c r="F17" s="21">
        <v>2.3629600000000002</v>
      </c>
      <c r="G17" s="21">
        <v>2.3595299999999999</v>
      </c>
      <c r="H17" s="21">
        <v>2.3550800000000001</v>
      </c>
      <c r="I17" s="21">
        <v>2.3542999999999998</v>
      </c>
      <c r="J17" s="21">
        <v>2.3726400000000001</v>
      </c>
      <c r="K17" s="21">
        <v>2.3833799999999998</v>
      </c>
      <c r="L17" s="21">
        <v>2.37385</v>
      </c>
      <c r="M17" s="21">
        <v>2.3609100000000001</v>
      </c>
      <c r="N17" s="21">
        <v>2.3551899999999999</v>
      </c>
      <c r="O17" s="21">
        <v>2.3591899999999999</v>
      </c>
      <c r="P17" s="21">
        <v>2.0823999999999998</v>
      </c>
      <c r="Q17" s="21">
        <v>0.12928999999999999</v>
      </c>
      <c r="R17" s="21">
        <v>6.6705199999999998</v>
      </c>
      <c r="S17" s="21">
        <v>4.7710499999999998</v>
      </c>
      <c r="T17" s="21">
        <v>4.5065400000000002</v>
      </c>
      <c r="U17" s="21">
        <v>1.4630300000000001</v>
      </c>
      <c r="V17" s="21">
        <v>-14.876250000000001</v>
      </c>
      <c r="W17" s="21">
        <v>11.689310000000001</v>
      </c>
      <c r="X17" s="21">
        <v>10.24126</v>
      </c>
      <c r="Y17" s="21">
        <v>9.4113399999999992</v>
      </c>
      <c r="Z17" s="21">
        <v>5.9542599999999997</v>
      </c>
      <c r="AA17" s="21">
        <v>-2.2671199999999998</v>
      </c>
      <c r="AB17" s="21">
        <v>-35.911090000000002</v>
      </c>
      <c r="AC17" s="21">
        <v>-194.42245</v>
      </c>
      <c r="AD17" s="21">
        <v>-3215.7642999999998</v>
      </c>
      <c r="AE17" s="21">
        <v>-160.45686000000001</v>
      </c>
      <c r="AF17" s="21">
        <v>-34.475169999999999</v>
      </c>
      <c r="AG17" s="21">
        <v>-6.5353500000000002</v>
      </c>
      <c r="AH17" s="21">
        <v>0.51600000000000001</v>
      </c>
      <c r="AI17" s="21">
        <v>2.8613499999999998</v>
      </c>
      <c r="AJ17" s="21">
        <v>2.4879899999999999</v>
      </c>
      <c r="AK17" s="21">
        <v>1.6595</v>
      </c>
      <c r="AL17" s="21">
        <v>0.82369000000000003</v>
      </c>
      <c r="AM17" s="21">
        <v>0.23469000000000001</v>
      </c>
      <c r="AN17" s="21">
        <v>2.2790000000000001E-2</v>
      </c>
      <c r="AO17" s="21">
        <v>0.12368999999999999</v>
      </c>
      <c r="AP17" s="21">
        <v>0.41576000000000002</v>
      </c>
      <c r="AQ17" s="21">
        <v>0.90049000000000001</v>
      </c>
      <c r="AR17" s="21">
        <v>1.4891000000000001</v>
      </c>
      <c r="AS17" s="21">
        <v>1.89724</v>
      </c>
      <c r="AT17" s="21">
        <v>2.00502</v>
      </c>
      <c r="AU17" s="21">
        <v>2.0440100000000001</v>
      </c>
      <c r="AV17" s="21">
        <v>2.02345</v>
      </c>
      <c r="AW17" s="21">
        <v>1.9535100000000001</v>
      </c>
      <c r="AX17" s="21">
        <v>1.8972500000000001</v>
      </c>
      <c r="AY17" s="21">
        <v>1.89801</v>
      </c>
      <c r="AZ17" s="21">
        <v>1.8976900000000001</v>
      </c>
      <c r="BA17" s="21">
        <v>1.8971800000000001</v>
      </c>
      <c r="BB17" s="21">
        <v>1.89832</v>
      </c>
      <c r="BC17" s="21">
        <v>1.89696</v>
      </c>
      <c r="BD17" s="21">
        <v>1.89696</v>
      </c>
      <c r="BE17" s="21">
        <v>1.89696</v>
      </c>
      <c r="BF17" s="21">
        <v>1.89696</v>
      </c>
      <c r="BG17" s="21">
        <v>1.89696</v>
      </c>
      <c r="BH17" s="21">
        <v>1.89696</v>
      </c>
      <c r="BI17" s="21">
        <v>1.89696</v>
      </c>
      <c r="BJ17" s="21">
        <v>1.89696</v>
      </c>
      <c r="BK17" s="21">
        <v>1.89696</v>
      </c>
      <c r="BL17" s="21">
        <v>1.89696</v>
      </c>
      <c r="BM17" s="21">
        <v>1.89696</v>
      </c>
      <c r="BN17" s="21">
        <v>1.89696</v>
      </c>
      <c r="BO17" s="21">
        <v>1.89696</v>
      </c>
      <c r="BP17" s="21">
        <v>1.89696</v>
      </c>
      <c r="BQ17" s="21">
        <v>1.89696</v>
      </c>
      <c r="BR17" s="21">
        <v>1.89696</v>
      </c>
      <c r="BS17" s="21">
        <v>1.89696</v>
      </c>
      <c r="BT17" s="21">
        <v>1.89696</v>
      </c>
      <c r="BU17" s="21">
        <v>1.89696</v>
      </c>
      <c r="BV17" s="21">
        <v>1.89696</v>
      </c>
      <c r="BW17" s="21">
        <v>1.89696</v>
      </c>
      <c r="BX17" s="21">
        <v>1.89696</v>
      </c>
      <c r="BY17" s="21">
        <v>1.89696</v>
      </c>
      <c r="BZ17" s="21">
        <v>1.89696</v>
      </c>
      <c r="CA17" s="21">
        <v>1.89696</v>
      </c>
      <c r="CB17" s="21">
        <v>1.89696</v>
      </c>
      <c r="CC17" s="21">
        <v>1.89696</v>
      </c>
      <c r="CD17" s="21">
        <v>1.89696</v>
      </c>
    </row>
    <row r="18" spans="1:82" x14ac:dyDescent="0.35">
      <c r="A18" s="19" t="s">
        <v>46</v>
      </c>
      <c r="B18" s="21">
        <v>1.51539</v>
      </c>
      <c r="C18" s="21">
        <v>1.51539</v>
      </c>
      <c r="D18" s="21">
        <v>1.50824</v>
      </c>
      <c r="E18" s="21">
        <v>1.50515</v>
      </c>
      <c r="F18" s="21">
        <v>1.50461</v>
      </c>
      <c r="G18" s="21">
        <v>1.5016700000000001</v>
      </c>
      <c r="H18" s="21">
        <v>1.4993300000000001</v>
      </c>
      <c r="I18" s="21">
        <v>1.4968600000000001</v>
      </c>
      <c r="J18" s="21">
        <v>1.5083500000000001</v>
      </c>
      <c r="K18" s="21">
        <v>1.50753</v>
      </c>
      <c r="L18" s="21">
        <v>1.4934099999999999</v>
      </c>
      <c r="M18" s="21">
        <v>1.47993</v>
      </c>
      <c r="N18" s="21">
        <v>1.47235</v>
      </c>
      <c r="O18" s="21">
        <v>1.47424</v>
      </c>
      <c r="P18" s="21">
        <v>1.47082</v>
      </c>
      <c r="Q18" s="21">
        <v>1.4103000000000001</v>
      </c>
      <c r="R18" s="21">
        <v>1.2607699999999999</v>
      </c>
      <c r="S18" s="21">
        <v>1.4146099999999999</v>
      </c>
      <c r="T18" s="21">
        <v>1.4315</v>
      </c>
      <c r="U18" s="21">
        <v>-0.18487999999999999</v>
      </c>
      <c r="V18" s="21">
        <v>-12.27244</v>
      </c>
      <c r="W18" s="21">
        <v>8.3818900000000003</v>
      </c>
      <c r="X18" s="21">
        <v>7.0755100000000004</v>
      </c>
      <c r="Y18" s="21">
        <v>6.44076</v>
      </c>
      <c r="Z18" s="21">
        <v>5.64994</v>
      </c>
      <c r="AA18" s="21">
        <v>3.45824</v>
      </c>
      <c r="AB18" s="21">
        <v>0.29358000000000001</v>
      </c>
      <c r="AC18" s="21">
        <v>-19.631530000000001</v>
      </c>
      <c r="AD18" s="21">
        <v>-409.05209000000002</v>
      </c>
      <c r="AE18" s="21">
        <v>-21.00947</v>
      </c>
      <c r="AF18" s="21">
        <v>-4.7277100000000001</v>
      </c>
      <c r="AG18" s="21">
        <v>-0.93725000000000003</v>
      </c>
      <c r="AH18" s="21">
        <v>-4.6019999999999998E-2</v>
      </c>
      <c r="AI18" s="21">
        <v>0.25589000000000001</v>
      </c>
      <c r="AJ18" s="21">
        <v>0.26368000000000003</v>
      </c>
      <c r="AK18" s="21">
        <v>0.25269000000000003</v>
      </c>
      <c r="AL18" s="21">
        <v>0.24138999999999999</v>
      </c>
      <c r="AM18" s="21">
        <v>0.24110000000000001</v>
      </c>
      <c r="AN18" s="21">
        <v>0.25745000000000001</v>
      </c>
      <c r="AO18" s="21">
        <v>0.32840999999999998</v>
      </c>
      <c r="AP18" s="21">
        <v>0.48826000000000003</v>
      </c>
      <c r="AQ18" s="21">
        <v>0.73377999999999999</v>
      </c>
      <c r="AR18" s="21">
        <v>1.0318000000000001</v>
      </c>
      <c r="AS18" s="21">
        <v>1.2504</v>
      </c>
      <c r="AT18" s="21">
        <v>1.3214900000000001</v>
      </c>
      <c r="AU18" s="21">
        <v>1.3472599999999999</v>
      </c>
      <c r="AV18" s="21">
        <v>1.3340399999999999</v>
      </c>
      <c r="AW18" s="21">
        <v>1.28789</v>
      </c>
      <c r="AX18" s="21">
        <v>1.2501599999999999</v>
      </c>
      <c r="AY18" s="21">
        <v>1.2500800000000001</v>
      </c>
      <c r="AZ18" s="21">
        <v>1.25041</v>
      </c>
      <c r="BA18" s="21">
        <v>1.2510600000000001</v>
      </c>
      <c r="BB18" s="21">
        <v>1.25088</v>
      </c>
      <c r="BC18" s="21">
        <v>1.25054</v>
      </c>
      <c r="BD18" s="21">
        <v>1.25054</v>
      </c>
      <c r="BE18" s="21">
        <v>1.25054</v>
      </c>
      <c r="BF18" s="21">
        <v>1.25054</v>
      </c>
      <c r="BG18" s="21">
        <v>1.25054</v>
      </c>
      <c r="BH18" s="21">
        <v>1.25054</v>
      </c>
      <c r="BI18" s="21">
        <v>1.25054</v>
      </c>
      <c r="BJ18" s="21">
        <v>1.25054</v>
      </c>
      <c r="BK18" s="21">
        <v>1.25054</v>
      </c>
      <c r="BL18" s="21">
        <v>1.25054</v>
      </c>
      <c r="BM18" s="21">
        <v>1.25054</v>
      </c>
      <c r="BN18" s="21">
        <v>1.25054</v>
      </c>
      <c r="BO18" s="21">
        <v>1.25054</v>
      </c>
      <c r="BP18" s="21">
        <v>1.25054</v>
      </c>
      <c r="BQ18" s="21">
        <v>1.25054</v>
      </c>
      <c r="BR18" s="21">
        <v>1.25054</v>
      </c>
      <c r="BS18" s="21">
        <v>1.25054</v>
      </c>
      <c r="BT18" s="21">
        <v>1.25054</v>
      </c>
      <c r="BU18" s="21">
        <v>1.25054</v>
      </c>
      <c r="BV18" s="21">
        <v>1.25054</v>
      </c>
      <c r="BW18" s="21">
        <v>1.25054</v>
      </c>
      <c r="BX18" s="21">
        <v>1.25054</v>
      </c>
      <c r="BY18" s="21">
        <v>1.25054</v>
      </c>
      <c r="BZ18" s="21">
        <v>1.25054</v>
      </c>
      <c r="CA18" s="21">
        <v>1.25054</v>
      </c>
      <c r="CB18" s="21">
        <v>1.25054</v>
      </c>
      <c r="CC18" s="21">
        <v>1.25054</v>
      </c>
      <c r="CD18" s="21">
        <v>1.25054</v>
      </c>
    </row>
    <row r="19" spans="1:82" x14ac:dyDescent="0.35">
      <c r="A19" s="19" t="s">
        <v>47</v>
      </c>
      <c r="B19" s="21">
        <v>0.95409999999999995</v>
      </c>
      <c r="C19" s="21">
        <v>0.95409999999999995</v>
      </c>
      <c r="D19" s="21">
        <v>0.94442999999999999</v>
      </c>
      <c r="E19" s="21">
        <v>0.94079999999999997</v>
      </c>
      <c r="F19" s="21">
        <v>0.94088000000000005</v>
      </c>
      <c r="G19" s="21">
        <v>0.93960999999999995</v>
      </c>
      <c r="H19" s="21">
        <v>0.93874000000000002</v>
      </c>
      <c r="I19" s="21">
        <v>0.93835000000000002</v>
      </c>
      <c r="J19" s="21">
        <v>0.94601000000000002</v>
      </c>
      <c r="K19" s="21">
        <v>0.94994999999999996</v>
      </c>
      <c r="L19" s="21">
        <v>0.94638</v>
      </c>
      <c r="M19" s="21">
        <v>0.94138999999999995</v>
      </c>
      <c r="N19" s="21">
        <v>0.93955999999999995</v>
      </c>
      <c r="O19" s="21">
        <v>0.94069999999999998</v>
      </c>
      <c r="P19" s="21">
        <v>1.05426</v>
      </c>
      <c r="Q19" s="21">
        <v>1.8160799999999999</v>
      </c>
      <c r="R19" s="21">
        <v>-0.16503999999999999</v>
      </c>
      <c r="S19" s="21">
        <v>2.2370000000000001E-2</v>
      </c>
      <c r="T19" s="21">
        <v>7.2679999999999995E-2</v>
      </c>
      <c r="U19" s="21">
        <v>-0.21528</v>
      </c>
      <c r="V19" s="21">
        <v>-6.7264900000000001</v>
      </c>
      <c r="W19" s="21">
        <v>4.4154499999999999</v>
      </c>
      <c r="X19" s="21">
        <v>3.9585699999999999</v>
      </c>
      <c r="Y19" s="21">
        <v>4.1371700000000002</v>
      </c>
      <c r="Z19" s="21">
        <v>5.3652800000000003</v>
      </c>
      <c r="AA19" s="21">
        <v>7.2937000000000003</v>
      </c>
      <c r="AB19" s="21">
        <v>19.019220000000001</v>
      </c>
      <c r="AC19" s="21">
        <v>70.508179999999996</v>
      </c>
      <c r="AD19" s="21">
        <v>1046.9000900000001</v>
      </c>
      <c r="AE19" s="21">
        <v>57.587449999999997</v>
      </c>
      <c r="AF19" s="21">
        <v>16.844190000000001</v>
      </c>
      <c r="AG19" s="21">
        <v>7.7607999999999997</v>
      </c>
      <c r="AH19" s="21">
        <v>5.3361200000000002</v>
      </c>
      <c r="AI19" s="21">
        <v>4.1362800000000002</v>
      </c>
      <c r="AJ19" s="21">
        <v>3.1223800000000002</v>
      </c>
      <c r="AK19" s="21">
        <v>1.8474299999999999</v>
      </c>
      <c r="AL19" s="21">
        <v>0.75146000000000002</v>
      </c>
      <c r="AM19" s="21">
        <v>6.4920000000000005E-2</v>
      </c>
      <c r="AN19" s="21">
        <v>-0.21335999999999999</v>
      </c>
      <c r="AO19" s="21">
        <v>-0.19192999999999999</v>
      </c>
      <c r="AP19" s="21">
        <v>-3.5790000000000002E-2</v>
      </c>
      <c r="AQ19" s="21">
        <v>0.23003999999999999</v>
      </c>
      <c r="AR19" s="21">
        <v>0.60077999999999998</v>
      </c>
      <c r="AS19" s="21">
        <v>0.82479999999999998</v>
      </c>
      <c r="AT19" s="21">
        <v>0.85016999999999998</v>
      </c>
      <c r="AU19" s="21">
        <v>0.85938000000000003</v>
      </c>
      <c r="AV19" s="21">
        <v>0.85421999999999998</v>
      </c>
      <c r="AW19" s="21">
        <v>0.83816999999999997</v>
      </c>
      <c r="AX19" s="21">
        <v>0.82477999999999996</v>
      </c>
      <c r="AY19" s="21">
        <v>0.82543999999999995</v>
      </c>
      <c r="AZ19" s="21">
        <v>0.82462999999999997</v>
      </c>
      <c r="BA19" s="21">
        <v>0.82423999999999997</v>
      </c>
      <c r="BB19" s="21">
        <v>0.82435999999999998</v>
      </c>
      <c r="BC19" s="21">
        <v>0.82564000000000004</v>
      </c>
      <c r="BD19" s="21">
        <v>0.82564000000000004</v>
      </c>
      <c r="BE19" s="21">
        <v>0.82564000000000004</v>
      </c>
      <c r="BF19" s="21">
        <v>0.82564000000000004</v>
      </c>
      <c r="BG19" s="21">
        <v>0.82564000000000004</v>
      </c>
      <c r="BH19" s="21">
        <v>0.82564000000000004</v>
      </c>
      <c r="BI19" s="21">
        <v>0.82564000000000004</v>
      </c>
      <c r="BJ19" s="21">
        <v>0.82564000000000004</v>
      </c>
      <c r="BK19" s="21">
        <v>0.82564000000000004</v>
      </c>
      <c r="BL19" s="21">
        <v>0.82564000000000004</v>
      </c>
      <c r="BM19" s="21">
        <v>0.82564000000000004</v>
      </c>
      <c r="BN19" s="21">
        <v>0.82564000000000004</v>
      </c>
      <c r="BO19" s="21">
        <v>0.82564000000000004</v>
      </c>
      <c r="BP19" s="21">
        <v>0.82564000000000004</v>
      </c>
      <c r="BQ19" s="21">
        <v>0.82564000000000004</v>
      </c>
      <c r="BR19" s="21">
        <v>0.82564000000000004</v>
      </c>
      <c r="BS19" s="21">
        <v>0.82564000000000004</v>
      </c>
      <c r="BT19" s="21">
        <v>0.82564000000000004</v>
      </c>
      <c r="BU19" s="21">
        <v>0.82564000000000004</v>
      </c>
      <c r="BV19" s="21">
        <v>0.82564000000000004</v>
      </c>
      <c r="BW19" s="21">
        <v>0.82564000000000004</v>
      </c>
      <c r="BX19" s="21">
        <v>0.82564000000000004</v>
      </c>
      <c r="BY19" s="21">
        <v>0.82564000000000004</v>
      </c>
      <c r="BZ19" s="21">
        <v>0.82564000000000004</v>
      </c>
      <c r="CA19" s="21">
        <v>0.82564000000000004</v>
      </c>
      <c r="CB19" s="21">
        <v>0.82564000000000004</v>
      </c>
      <c r="CC19" s="21">
        <v>0.82564000000000004</v>
      </c>
      <c r="CD19" s="21">
        <v>0.82564000000000004</v>
      </c>
    </row>
    <row r="20" spans="1:82" x14ac:dyDescent="0.35">
      <c r="A20" s="19" t="s">
        <v>48</v>
      </c>
      <c r="B20" s="21">
        <v>0.58906000000000003</v>
      </c>
      <c r="C20" s="21">
        <v>0.58906000000000003</v>
      </c>
      <c r="D20" s="21">
        <v>0.58240999999999998</v>
      </c>
      <c r="E20" s="21">
        <v>0.58006000000000002</v>
      </c>
      <c r="F20" s="21">
        <v>0.57964000000000004</v>
      </c>
      <c r="G20" s="21">
        <v>0.57987</v>
      </c>
      <c r="H20" s="21">
        <v>0.58016000000000001</v>
      </c>
      <c r="I20" s="21">
        <v>0.58211000000000002</v>
      </c>
      <c r="J20" s="21">
        <v>0.58865999999999996</v>
      </c>
      <c r="K20" s="21">
        <v>0.59038000000000002</v>
      </c>
      <c r="L20" s="21">
        <v>0.58789000000000002</v>
      </c>
      <c r="M20" s="21">
        <v>0.58491000000000004</v>
      </c>
      <c r="N20" s="21">
        <v>0.58340999999999998</v>
      </c>
      <c r="O20" s="21">
        <v>0.58387999999999995</v>
      </c>
      <c r="P20" s="21">
        <v>0.66676000000000002</v>
      </c>
      <c r="Q20" s="21">
        <v>1.2243200000000001</v>
      </c>
      <c r="R20" s="21">
        <v>-0.13100999999999999</v>
      </c>
      <c r="S20" s="21">
        <v>-2.861E-2</v>
      </c>
      <c r="T20" s="21">
        <v>-1.511E-2</v>
      </c>
      <c r="U20" s="21">
        <v>-9.4909999999999994E-2</v>
      </c>
      <c r="V20" s="21">
        <v>-2.5964499999999999</v>
      </c>
      <c r="W20" s="21">
        <v>1.7549300000000001</v>
      </c>
      <c r="X20" s="21">
        <v>1.6914800000000001</v>
      </c>
      <c r="Y20" s="21">
        <v>1.9641200000000001</v>
      </c>
      <c r="Z20" s="21">
        <v>3.3216700000000001</v>
      </c>
      <c r="AA20" s="21">
        <v>5.9016700000000002</v>
      </c>
      <c r="AB20" s="21">
        <v>18.257380000000001</v>
      </c>
      <c r="AC20" s="21">
        <v>74.405839999999998</v>
      </c>
      <c r="AD20" s="21">
        <v>1142.3227999999999</v>
      </c>
      <c r="AE20" s="21">
        <v>62.85819</v>
      </c>
      <c r="AF20" s="21">
        <v>18.448370000000001</v>
      </c>
      <c r="AG20" s="21">
        <v>8.6717999999999993</v>
      </c>
      <c r="AH20" s="21">
        <v>6.3136700000000001</v>
      </c>
      <c r="AI20" s="21">
        <v>5.5243200000000003</v>
      </c>
      <c r="AJ20" s="21">
        <v>5.3733899999999997</v>
      </c>
      <c r="AK20" s="21">
        <v>5.0708700000000002</v>
      </c>
      <c r="AL20" s="21">
        <v>4.76159</v>
      </c>
      <c r="AM20" s="21">
        <v>4.5242300000000002</v>
      </c>
      <c r="AN20" s="21">
        <v>4.4127599999999996</v>
      </c>
      <c r="AO20" s="21">
        <v>4.1563600000000003</v>
      </c>
      <c r="AP20" s="21">
        <v>3.4956700000000001</v>
      </c>
      <c r="AQ20" s="21">
        <v>2.4614699999999998</v>
      </c>
      <c r="AR20" s="21">
        <v>1.2557100000000001</v>
      </c>
      <c r="AS20" s="21">
        <v>0.54418</v>
      </c>
      <c r="AT20" s="21">
        <v>0.47574</v>
      </c>
      <c r="AU20" s="21">
        <v>0.45146999999999998</v>
      </c>
      <c r="AV20" s="21">
        <v>0.46395999999999998</v>
      </c>
      <c r="AW20" s="21">
        <v>0.50849</v>
      </c>
      <c r="AX20" s="21">
        <v>0.54418999999999995</v>
      </c>
      <c r="AY20" s="21">
        <v>0.54381000000000002</v>
      </c>
      <c r="AZ20" s="21">
        <v>0.54401999999999995</v>
      </c>
      <c r="BA20" s="21">
        <v>0.54444999999999999</v>
      </c>
      <c r="BB20" s="21">
        <v>0.54320000000000002</v>
      </c>
      <c r="BC20" s="21">
        <v>0.54471999999999998</v>
      </c>
      <c r="BD20" s="21">
        <v>0.54471999999999998</v>
      </c>
      <c r="BE20" s="21">
        <v>0.54471999999999998</v>
      </c>
      <c r="BF20" s="21">
        <v>0.54471999999999998</v>
      </c>
      <c r="BG20" s="21">
        <v>0.54471999999999998</v>
      </c>
      <c r="BH20" s="21">
        <v>0.54471999999999998</v>
      </c>
      <c r="BI20" s="21">
        <v>0.54471999999999998</v>
      </c>
      <c r="BJ20" s="21">
        <v>0.54471999999999998</v>
      </c>
      <c r="BK20" s="21">
        <v>0.54471999999999998</v>
      </c>
      <c r="BL20" s="21">
        <v>0.54471999999999998</v>
      </c>
      <c r="BM20" s="21">
        <v>0.54471999999999998</v>
      </c>
      <c r="BN20" s="21">
        <v>0.54471999999999998</v>
      </c>
      <c r="BO20" s="21">
        <v>0.54471999999999998</v>
      </c>
      <c r="BP20" s="21">
        <v>0.54471999999999998</v>
      </c>
      <c r="BQ20" s="21">
        <v>0.54471999999999998</v>
      </c>
      <c r="BR20" s="21">
        <v>0.54471999999999998</v>
      </c>
      <c r="BS20" s="21">
        <v>0.54471999999999998</v>
      </c>
      <c r="BT20" s="21">
        <v>0.54471999999999998</v>
      </c>
      <c r="BU20" s="21">
        <v>0.54471999999999998</v>
      </c>
      <c r="BV20" s="21">
        <v>0.54471999999999998</v>
      </c>
      <c r="BW20" s="21">
        <v>0.54471999999999998</v>
      </c>
      <c r="BX20" s="21">
        <v>0.54471999999999998</v>
      </c>
      <c r="BY20" s="21">
        <v>0.54471999999999998</v>
      </c>
      <c r="BZ20" s="21">
        <v>0.54471999999999998</v>
      </c>
      <c r="CA20" s="21">
        <v>0.54471999999999998</v>
      </c>
      <c r="CB20" s="21">
        <v>0.54471999999999998</v>
      </c>
      <c r="CC20" s="21">
        <v>0.54471999999999998</v>
      </c>
      <c r="CD20" s="21">
        <v>0.54471999999999998</v>
      </c>
    </row>
    <row r="21" spans="1:82" x14ac:dyDescent="0.35">
      <c r="A21" s="19" t="s">
        <v>49</v>
      </c>
      <c r="B21" s="21">
        <v>0.36693999999999999</v>
      </c>
      <c r="C21" s="21">
        <v>0.36693999999999999</v>
      </c>
      <c r="D21" s="21">
        <v>0.36636999999999997</v>
      </c>
      <c r="E21" s="21">
        <v>0.36627999999999999</v>
      </c>
      <c r="F21" s="21">
        <v>0.36620999999999998</v>
      </c>
      <c r="G21" s="21">
        <v>0.36702000000000001</v>
      </c>
      <c r="H21" s="21">
        <v>0.36875999999999998</v>
      </c>
      <c r="I21" s="21">
        <v>0.37197000000000002</v>
      </c>
      <c r="J21" s="21">
        <v>0.37813000000000002</v>
      </c>
      <c r="K21" s="21">
        <v>0.37536000000000003</v>
      </c>
      <c r="L21" s="21">
        <v>0.36498999999999998</v>
      </c>
      <c r="M21" s="21">
        <v>0.35818</v>
      </c>
      <c r="N21" s="21">
        <v>0.35399999999999998</v>
      </c>
      <c r="O21" s="21">
        <v>0.35310000000000002</v>
      </c>
      <c r="P21" s="21">
        <v>0.40098</v>
      </c>
      <c r="Q21" s="21">
        <v>0.72206000000000004</v>
      </c>
      <c r="R21" s="21">
        <v>-7.4010000000000006E-2</v>
      </c>
      <c r="S21" s="21">
        <v>-1.414E-2</v>
      </c>
      <c r="T21" s="21">
        <v>-6.77E-3</v>
      </c>
      <c r="U21" s="21">
        <v>-2.9579999999999999E-2</v>
      </c>
      <c r="V21" s="21">
        <v>-0.76127999999999996</v>
      </c>
      <c r="W21" s="21">
        <v>0.51934999999999998</v>
      </c>
      <c r="X21" s="21">
        <v>0.51441000000000003</v>
      </c>
      <c r="Y21" s="21">
        <v>0.61916000000000004</v>
      </c>
      <c r="Z21" s="21">
        <v>1.30372</v>
      </c>
      <c r="AA21" s="21">
        <v>2.82782</v>
      </c>
      <c r="AB21" s="21">
        <v>9.9593399999999992</v>
      </c>
      <c r="AC21" s="21">
        <v>45.269010000000002</v>
      </c>
      <c r="AD21" s="21">
        <v>786.3877</v>
      </c>
      <c r="AE21" s="21">
        <v>51.603949999999998</v>
      </c>
      <c r="AF21" s="21">
        <v>18.725840000000002</v>
      </c>
      <c r="AG21" s="21">
        <v>10.87825</v>
      </c>
      <c r="AH21" s="21">
        <v>9.4164700000000003</v>
      </c>
      <c r="AI21" s="21">
        <v>8.9669600000000003</v>
      </c>
      <c r="AJ21" s="21">
        <v>8.6431100000000001</v>
      </c>
      <c r="AK21" s="21">
        <v>7.7159599999999999</v>
      </c>
      <c r="AL21" s="21">
        <v>6.6764299999999999</v>
      </c>
      <c r="AM21" s="21">
        <v>5.8023499999999997</v>
      </c>
      <c r="AN21" s="21">
        <v>5.2336</v>
      </c>
      <c r="AO21" s="21">
        <v>4.6748000000000003</v>
      </c>
      <c r="AP21" s="21">
        <v>3.7707899999999999</v>
      </c>
      <c r="AQ21" s="21">
        <v>2.5228799999999998</v>
      </c>
      <c r="AR21" s="21">
        <v>1.14713</v>
      </c>
      <c r="AS21" s="21">
        <v>0.37508999999999998</v>
      </c>
      <c r="AT21" s="21">
        <v>0.32627</v>
      </c>
      <c r="AU21" s="21">
        <v>0.30871999999999999</v>
      </c>
      <c r="AV21" s="21">
        <v>0.31780999999999998</v>
      </c>
      <c r="AW21" s="21">
        <v>0.34927000000000002</v>
      </c>
      <c r="AX21" s="21">
        <v>0.37552999999999997</v>
      </c>
      <c r="AY21" s="21">
        <v>0.37508999999999998</v>
      </c>
      <c r="AZ21" s="21">
        <v>0.37564999999999998</v>
      </c>
      <c r="BA21" s="21">
        <v>0.37473000000000001</v>
      </c>
      <c r="BB21" s="21">
        <v>0.37487999999999999</v>
      </c>
      <c r="BC21" s="21">
        <v>0.37456</v>
      </c>
      <c r="BD21" s="21">
        <v>0.37456</v>
      </c>
      <c r="BE21" s="21">
        <v>0.37456</v>
      </c>
      <c r="BF21" s="21">
        <v>0.37456</v>
      </c>
      <c r="BG21" s="21">
        <v>0.37456</v>
      </c>
      <c r="BH21" s="21">
        <v>0.37456</v>
      </c>
      <c r="BI21" s="21">
        <v>0.37456</v>
      </c>
      <c r="BJ21" s="21">
        <v>0.37456</v>
      </c>
      <c r="BK21" s="21">
        <v>0.37456</v>
      </c>
      <c r="BL21" s="21">
        <v>0.37456</v>
      </c>
      <c r="BM21" s="21">
        <v>0.37456</v>
      </c>
      <c r="BN21" s="21">
        <v>0.37456</v>
      </c>
      <c r="BO21" s="21">
        <v>0.37456</v>
      </c>
      <c r="BP21" s="21">
        <v>0.37456</v>
      </c>
      <c r="BQ21" s="21">
        <v>0.37456</v>
      </c>
      <c r="BR21" s="21">
        <v>0.37456</v>
      </c>
      <c r="BS21" s="21">
        <v>0.37456</v>
      </c>
      <c r="BT21" s="21">
        <v>0.37456</v>
      </c>
      <c r="BU21" s="21">
        <v>0.37456</v>
      </c>
      <c r="BV21" s="21">
        <v>0.37456</v>
      </c>
      <c r="BW21" s="21">
        <v>0.37456</v>
      </c>
      <c r="BX21" s="21">
        <v>0.37456</v>
      </c>
      <c r="BY21" s="21">
        <v>0.37456</v>
      </c>
      <c r="BZ21" s="21">
        <v>0.37456</v>
      </c>
      <c r="CA21" s="21">
        <v>0.37456</v>
      </c>
      <c r="CB21" s="21">
        <v>0.37456</v>
      </c>
      <c r="CC21" s="21">
        <v>0.37456</v>
      </c>
      <c r="CD21" s="21">
        <v>0.37456</v>
      </c>
    </row>
    <row r="22" spans="1:82" x14ac:dyDescent="0.35">
      <c r="A22" s="19" t="s">
        <v>50</v>
      </c>
      <c r="B22" s="21">
        <v>0.28743000000000002</v>
      </c>
      <c r="C22" s="21">
        <v>0.28743000000000002</v>
      </c>
      <c r="D22" s="21">
        <v>0.30934</v>
      </c>
      <c r="E22" s="21">
        <v>0.31668000000000002</v>
      </c>
      <c r="F22" s="21">
        <v>0.31814999999999999</v>
      </c>
      <c r="G22" s="21">
        <v>0.32332</v>
      </c>
      <c r="H22" s="21">
        <v>0.33352999999999999</v>
      </c>
      <c r="I22" s="21">
        <v>0.35174</v>
      </c>
      <c r="J22" s="21">
        <v>0.36704999999999999</v>
      </c>
      <c r="K22" s="21">
        <v>0.33041999999999999</v>
      </c>
      <c r="L22" s="21">
        <v>0.26840999999999998</v>
      </c>
      <c r="M22" s="21">
        <v>0.22417999999999999</v>
      </c>
      <c r="N22" s="21">
        <v>0.19961999999999999</v>
      </c>
      <c r="O22" s="21">
        <v>0.19192000000000001</v>
      </c>
      <c r="P22" s="21">
        <v>0.20976</v>
      </c>
      <c r="Q22" s="21">
        <v>0.32821</v>
      </c>
      <c r="R22" s="21">
        <v>-2.1270000000000001E-2</v>
      </c>
      <c r="S22" s="21">
        <v>2.0719999999999999E-2</v>
      </c>
      <c r="T22" s="21">
        <v>3.8289999999999998E-2</v>
      </c>
      <c r="U22" s="21">
        <v>5.3400000000000001E-3</v>
      </c>
      <c r="V22" s="21">
        <v>-0.27215</v>
      </c>
      <c r="W22" s="21">
        <v>0.23043</v>
      </c>
      <c r="X22" s="21">
        <v>0.24854999999999999</v>
      </c>
      <c r="Y22" s="21">
        <v>0.31386999999999998</v>
      </c>
      <c r="Z22" s="21">
        <v>1.0185500000000001</v>
      </c>
      <c r="AA22" s="21">
        <v>2.6874400000000001</v>
      </c>
      <c r="AB22" s="21">
        <v>9.8250299999999999</v>
      </c>
      <c r="AC22" s="21">
        <v>43.173969999999997</v>
      </c>
      <c r="AD22" s="21">
        <v>679.38513999999998</v>
      </c>
      <c r="AE22" s="21">
        <v>36.600230000000003</v>
      </c>
      <c r="AF22" s="21">
        <v>10.106210000000001</v>
      </c>
      <c r="AG22" s="21">
        <v>4.33094</v>
      </c>
      <c r="AH22" s="21">
        <v>2.8569200000000001</v>
      </c>
      <c r="AI22" s="21">
        <v>2.4054600000000002</v>
      </c>
      <c r="AJ22" s="21">
        <v>3.2490800000000002</v>
      </c>
      <c r="AK22" s="21">
        <v>4.9802400000000002</v>
      </c>
      <c r="AL22" s="21">
        <v>6.6979600000000001</v>
      </c>
      <c r="AM22" s="21">
        <v>7.9160599999999999</v>
      </c>
      <c r="AN22" s="21">
        <v>8.4235500000000005</v>
      </c>
      <c r="AO22" s="21">
        <v>7.9804199999999996</v>
      </c>
      <c r="AP22" s="21">
        <v>6.6028799999999999</v>
      </c>
      <c r="AQ22" s="21">
        <v>4.3907800000000003</v>
      </c>
      <c r="AR22" s="21">
        <v>1.8144100000000001</v>
      </c>
      <c r="AS22" s="21">
        <v>0.36492000000000002</v>
      </c>
      <c r="AT22" s="21">
        <v>0.31667000000000001</v>
      </c>
      <c r="AU22" s="21">
        <v>0.29912</v>
      </c>
      <c r="AV22" s="21">
        <v>0.30817</v>
      </c>
      <c r="AW22" s="21">
        <v>0.33968999999999999</v>
      </c>
      <c r="AX22" s="21">
        <v>0.36492000000000002</v>
      </c>
      <c r="AY22" s="21">
        <v>0.36504999999999999</v>
      </c>
      <c r="AZ22" s="21">
        <v>0.36516999999999999</v>
      </c>
      <c r="BA22" s="21">
        <v>0.36464999999999997</v>
      </c>
      <c r="BB22" s="21">
        <v>0.36531999999999998</v>
      </c>
      <c r="BC22" s="21">
        <v>0.36448999999999998</v>
      </c>
      <c r="BD22" s="21">
        <v>0.36448999999999998</v>
      </c>
      <c r="BE22" s="21">
        <v>0.36448999999999998</v>
      </c>
      <c r="BF22" s="21">
        <v>0.36448999999999998</v>
      </c>
      <c r="BG22" s="21">
        <v>0.36448999999999998</v>
      </c>
      <c r="BH22" s="21">
        <v>0.36448999999999998</v>
      </c>
      <c r="BI22" s="21">
        <v>0.36448999999999998</v>
      </c>
      <c r="BJ22" s="21">
        <v>0.36448999999999998</v>
      </c>
      <c r="BK22" s="21">
        <v>0.36448999999999998</v>
      </c>
      <c r="BL22" s="21">
        <v>0.36448999999999998</v>
      </c>
      <c r="BM22" s="21">
        <v>0.36448999999999998</v>
      </c>
      <c r="BN22" s="21">
        <v>0.36448999999999998</v>
      </c>
      <c r="BO22" s="21">
        <v>0.36448999999999998</v>
      </c>
      <c r="BP22" s="21">
        <v>0.36448999999999998</v>
      </c>
      <c r="BQ22" s="21">
        <v>0.36448999999999998</v>
      </c>
      <c r="BR22" s="21">
        <v>0.36448999999999998</v>
      </c>
      <c r="BS22" s="21">
        <v>0.36448999999999998</v>
      </c>
      <c r="BT22" s="21">
        <v>0.36448999999999998</v>
      </c>
      <c r="BU22" s="21">
        <v>0.36448999999999998</v>
      </c>
      <c r="BV22" s="21">
        <v>0.36448999999999998</v>
      </c>
      <c r="BW22" s="21">
        <v>0.36448999999999998</v>
      </c>
      <c r="BX22" s="21">
        <v>0.36448999999999998</v>
      </c>
      <c r="BY22" s="21">
        <v>0.36448999999999998</v>
      </c>
      <c r="BZ22" s="21">
        <v>0.36448999999999998</v>
      </c>
      <c r="CA22" s="21">
        <v>0.36448999999999998</v>
      </c>
      <c r="CB22" s="21">
        <v>0.36448999999999998</v>
      </c>
      <c r="CC22" s="21">
        <v>0.36448999999999998</v>
      </c>
      <c r="CD22" s="21">
        <v>0.36448999999999998</v>
      </c>
    </row>
    <row r="23" spans="1:82" x14ac:dyDescent="0.3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3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35">
      <c r="A25" s="19" t="s">
        <v>34</v>
      </c>
      <c r="B25" s="21">
        <v>3.4365800000000002</v>
      </c>
      <c r="C25" s="21">
        <v>3.4365800000000002</v>
      </c>
      <c r="D25" s="21">
        <v>3.2692000000000001</v>
      </c>
      <c r="E25" s="21">
        <v>3.1575700000000002</v>
      </c>
      <c r="F25" s="21">
        <v>3.1046100000000001</v>
      </c>
      <c r="G25" s="21">
        <v>3.0772400000000002</v>
      </c>
      <c r="H25" s="21">
        <v>3.07239</v>
      </c>
      <c r="I25" s="21">
        <v>3.0928100000000001</v>
      </c>
      <c r="J25" s="21">
        <v>3.1360600000000001</v>
      </c>
      <c r="K25" s="21">
        <v>4.1362899999999998</v>
      </c>
      <c r="L25" s="21">
        <v>5.7042599999999997</v>
      </c>
      <c r="M25" s="21">
        <v>6.8183199999999999</v>
      </c>
      <c r="N25" s="21">
        <v>7.4428900000000002</v>
      </c>
      <c r="O25" s="21">
        <v>7.6707200000000002</v>
      </c>
      <c r="P25" s="21">
        <v>7.7862400000000003</v>
      </c>
      <c r="Q25" s="21">
        <v>8.0023700000000009</v>
      </c>
      <c r="R25" s="21">
        <v>1.8146899999999999</v>
      </c>
      <c r="S25" s="21">
        <v>5.9552500000000004</v>
      </c>
      <c r="T25" s="21">
        <v>8.8444900000000004</v>
      </c>
      <c r="U25" s="21">
        <v>28.9939</v>
      </c>
      <c r="V25" s="21">
        <v>-213.65099000000001</v>
      </c>
      <c r="W25" s="21">
        <v>-1.0661099999999999</v>
      </c>
      <c r="X25" s="21">
        <v>-0.85174000000000005</v>
      </c>
      <c r="Y25" s="21">
        <v>-0.87133000000000005</v>
      </c>
      <c r="Z25" s="21">
        <v>-1.45434</v>
      </c>
      <c r="AA25" s="21">
        <v>-3.09395</v>
      </c>
      <c r="AB25" s="21">
        <v>-17.94331</v>
      </c>
      <c r="AC25" s="21">
        <v>-100.27197</v>
      </c>
      <c r="AD25" s="21">
        <v>225.67500000000001</v>
      </c>
      <c r="AE25" s="21">
        <v>-82.750510000000006</v>
      </c>
      <c r="AF25" s="21">
        <v>-17.698070000000001</v>
      </c>
      <c r="AG25" s="21">
        <v>-4.6439599999999999</v>
      </c>
      <c r="AH25" s="21">
        <v>-2.2346300000000001</v>
      </c>
      <c r="AI25" s="21">
        <v>-0.66569</v>
      </c>
      <c r="AJ25" s="21">
        <v>2.7047099999999999</v>
      </c>
      <c r="AK25" s="21">
        <v>8.1119299999999992</v>
      </c>
      <c r="AL25" s="21">
        <v>13.42836</v>
      </c>
      <c r="AM25" s="21">
        <v>17.400680000000001</v>
      </c>
      <c r="AN25" s="21">
        <v>19.146660000000001</v>
      </c>
      <c r="AO25" s="21">
        <v>18.829750000000001</v>
      </c>
      <c r="AP25" s="21">
        <v>17.28227</v>
      </c>
      <c r="AQ25" s="21">
        <v>14.266959999999999</v>
      </c>
      <c r="AR25" s="21">
        <v>9.7155100000000001</v>
      </c>
      <c r="AS25" s="21">
        <v>6.12967</v>
      </c>
      <c r="AT25" s="21">
        <v>5.4479699999999998</v>
      </c>
      <c r="AU25" s="21">
        <v>5.1980500000000003</v>
      </c>
      <c r="AV25" s="21">
        <v>5.3293999999999997</v>
      </c>
      <c r="AW25" s="21">
        <v>5.7740099999999996</v>
      </c>
      <c r="AX25" s="21">
        <v>6.1294700000000004</v>
      </c>
      <c r="AY25" s="21">
        <v>6.1298000000000004</v>
      </c>
      <c r="AZ25" s="21">
        <v>6.1290800000000001</v>
      </c>
      <c r="BA25" s="21">
        <v>6.12974</v>
      </c>
      <c r="BB25" s="21">
        <v>6.1300400000000002</v>
      </c>
      <c r="BC25" s="21">
        <v>6.1298199999999996</v>
      </c>
      <c r="BD25" s="21">
        <v>6.1298199999999996</v>
      </c>
      <c r="BE25" s="21">
        <v>6.1298199999999996</v>
      </c>
      <c r="BF25" s="21">
        <v>6.1298199999999996</v>
      </c>
      <c r="BG25" s="21">
        <v>6.1298199999999996</v>
      </c>
      <c r="BH25" s="21">
        <v>6.1298199999999996</v>
      </c>
      <c r="BI25" s="21">
        <v>6.1298199999999996</v>
      </c>
      <c r="BJ25" s="21">
        <v>6.1298199999999996</v>
      </c>
      <c r="BK25" s="21">
        <v>5.9447599999999996</v>
      </c>
      <c r="BL25" s="21">
        <v>5.9447599999999996</v>
      </c>
      <c r="BM25" s="21">
        <v>5.9447599999999996</v>
      </c>
      <c r="BN25" s="21">
        <v>5.9447599999999996</v>
      </c>
      <c r="BO25" s="21">
        <v>5.9447599999999996</v>
      </c>
      <c r="BP25" s="21">
        <v>5.9447599999999996</v>
      </c>
      <c r="BQ25" s="21">
        <v>5.9447599999999996</v>
      </c>
      <c r="BR25" s="21">
        <v>5.9447599999999996</v>
      </c>
      <c r="BS25" s="21">
        <v>5.9447599999999996</v>
      </c>
      <c r="BT25" s="21">
        <v>5.9447599999999996</v>
      </c>
      <c r="BU25" s="21">
        <v>5.9447599999999996</v>
      </c>
      <c r="BV25" s="21">
        <v>5.9447599999999996</v>
      </c>
      <c r="BW25" s="21">
        <v>5.9447599999999996</v>
      </c>
      <c r="BX25" s="21">
        <v>5.9447599999999996</v>
      </c>
      <c r="BY25" s="21">
        <v>5.9447599999999996</v>
      </c>
      <c r="BZ25" s="21">
        <v>5.9447599999999996</v>
      </c>
      <c r="CA25" s="21">
        <v>5.9447599999999996</v>
      </c>
      <c r="CB25" s="21">
        <v>5.9447599999999996</v>
      </c>
      <c r="CC25" s="21">
        <v>5.9447599999999996</v>
      </c>
      <c r="CD25" s="21">
        <v>5.9447599999999996</v>
      </c>
    </row>
    <row r="26" spans="1:82" x14ac:dyDescent="0.35">
      <c r="A26" s="18" t="s">
        <v>35</v>
      </c>
      <c r="B26" s="21">
        <v>3.9664000000000001</v>
      </c>
      <c r="C26" s="21">
        <v>3.9664000000000001</v>
      </c>
      <c r="D26" s="21">
        <v>4.0309600000000003</v>
      </c>
      <c r="E26" s="21">
        <v>4.0551199999999996</v>
      </c>
      <c r="F26" s="21">
        <v>4.0589599999999999</v>
      </c>
      <c r="G26" s="21">
        <v>4.0640499999999999</v>
      </c>
      <c r="H26" s="21">
        <v>4.06752</v>
      </c>
      <c r="I26" s="21">
        <v>4.0659200000000002</v>
      </c>
      <c r="J26" s="21">
        <v>4.0339400000000003</v>
      </c>
      <c r="K26" s="21">
        <v>3.7500900000000001</v>
      </c>
      <c r="L26" s="21">
        <v>3.3365499999999999</v>
      </c>
      <c r="M26" s="21">
        <v>3.0404300000000002</v>
      </c>
      <c r="N26" s="21">
        <v>2.8728899999999999</v>
      </c>
      <c r="O26" s="21">
        <v>2.80186</v>
      </c>
      <c r="P26" s="21">
        <v>1.93221</v>
      </c>
      <c r="Q26" s="21">
        <v>-1.24885</v>
      </c>
      <c r="R26" s="21">
        <v>26.61082</v>
      </c>
      <c r="S26" s="21">
        <v>19.32724</v>
      </c>
      <c r="T26" s="21">
        <v>16.99981</v>
      </c>
      <c r="U26" s="21">
        <v>40.132730000000002</v>
      </c>
      <c r="V26" s="21">
        <v>-198.60579000000001</v>
      </c>
      <c r="W26" s="21">
        <v>-0.58065999999999995</v>
      </c>
      <c r="X26" s="21">
        <v>-0.23396</v>
      </c>
      <c r="Y26" s="21">
        <v>-0.14001</v>
      </c>
      <c r="Z26" s="21">
        <v>-0.25035000000000002</v>
      </c>
      <c r="AA26" s="21">
        <v>-0.61987000000000003</v>
      </c>
      <c r="AB26" s="21">
        <v>-3.89425</v>
      </c>
      <c r="AC26" s="21">
        <v>-22.617760000000001</v>
      </c>
      <c r="AD26" s="21">
        <v>51.544750000000001</v>
      </c>
      <c r="AE26" s="21">
        <v>-16.81887</v>
      </c>
      <c r="AF26" s="21">
        <v>-2.4762</v>
      </c>
      <c r="AG26" s="21">
        <v>4.8669999999999998E-2</v>
      </c>
      <c r="AH26" s="21">
        <v>0.64300999999999997</v>
      </c>
      <c r="AI26" s="21">
        <v>0.95806000000000002</v>
      </c>
      <c r="AJ26" s="21">
        <v>1.3509599999999999</v>
      </c>
      <c r="AK26" s="21">
        <v>1.87967</v>
      </c>
      <c r="AL26" s="21">
        <v>2.3781599999999998</v>
      </c>
      <c r="AM26" s="21">
        <v>2.7499099999999999</v>
      </c>
      <c r="AN26" s="21">
        <v>2.9290099999999999</v>
      </c>
      <c r="AO26" s="21">
        <v>2.9773000000000001</v>
      </c>
      <c r="AP26" s="21">
        <v>3.0123500000000001</v>
      </c>
      <c r="AQ26" s="21">
        <v>3.0385900000000001</v>
      </c>
      <c r="AR26" s="21">
        <v>3.0491600000000001</v>
      </c>
      <c r="AS26" s="21">
        <v>3.0216400000000001</v>
      </c>
      <c r="AT26" s="21">
        <v>2.98373</v>
      </c>
      <c r="AU26" s="21">
        <v>2.96956</v>
      </c>
      <c r="AV26" s="21">
        <v>2.9769700000000001</v>
      </c>
      <c r="AW26" s="21">
        <v>3.0017800000000001</v>
      </c>
      <c r="AX26" s="21">
        <v>3.0218600000000002</v>
      </c>
      <c r="AY26" s="21">
        <v>3.0216799999999999</v>
      </c>
      <c r="AZ26" s="21">
        <v>3.0211000000000001</v>
      </c>
      <c r="BA26" s="21">
        <v>3.0222799999999999</v>
      </c>
      <c r="BB26" s="21">
        <v>3.0222799999999999</v>
      </c>
      <c r="BC26" s="21">
        <v>3.02156</v>
      </c>
      <c r="BD26" s="21">
        <v>3.02156</v>
      </c>
      <c r="BE26" s="21">
        <v>3.02156</v>
      </c>
      <c r="BF26" s="21">
        <v>3.02156</v>
      </c>
      <c r="BG26" s="21">
        <v>3.02156</v>
      </c>
      <c r="BH26" s="21">
        <v>3.02156</v>
      </c>
      <c r="BI26" s="21">
        <v>3.02156</v>
      </c>
      <c r="BJ26" s="21">
        <v>3.02156</v>
      </c>
      <c r="BK26" s="21">
        <v>2.6621299999999999</v>
      </c>
      <c r="BL26" s="21">
        <v>2.6621299999999999</v>
      </c>
      <c r="BM26" s="21">
        <v>2.6621299999999999</v>
      </c>
      <c r="BN26" s="21">
        <v>2.6621299999999999</v>
      </c>
      <c r="BO26" s="21">
        <v>2.6621299999999999</v>
      </c>
      <c r="BP26" s="21">
        <v>2.6621299999999999</v>
      </c>
      <c r="BQ26" s="21">
        <v>2.6621299999999999</v>
      </c>
      <c r="BR26" s="21">
        <v>2.6621299999999999</v>
      </c>
      <c r="BS26" s="21">
        <v>2.6621299999999999</v>
      </c>
      <c r="BT26" s="21">
        <v>2.6621299999999999</v>
      </c>
      <c r="BU26" s="21">
        <v>2.6621299999999999</v>
      </c>
      <c r="BV26" s="21">
        <v>2.6621299999999999</v>
      </c>
      <c r="BW26" s="21">
        <v>2.6621299999999999</v>
      </c>
      <c r="BX26" s="21">
        <v>2.6621299999999999</v>
      </c>
      <c r="BY26" s="21">
        <v>2.6621299999999999</v>
      </c>
      <c r="BZ26" s="21">
        <v>2.6621299999999999</v>
      </c>
      <c r="CA26" s="21">
        <v>2.6621299999999999</v>
      </c>
      <c r="CB26" s="21">
        <v>2.6621299999999999</v>
      </c>
      <c r="CC26" s="21">
        <v>2.6621299999999999</v>
      </c>
      <c r="CD26" s="21">
        <v>2.6621299999999999</v>
      </c>
    </row>
    <row r="27" spans="1:82" x14ac:dyDescent="0.35">
      <c r="A27" s="19" t="s">
        <v>36</v>
      </c>
      <c r="B27" s="21">
        <v>3.2345700000000002</v>
      </c>
      <c r="C27" s="21">
        <v>3.2345700000000002</v>
      </c>
      <c r="D27" s="21">
        <v>3.2487400000000002</v>
      </c>
      <c r="E27" s="21">
        <v>3.25448</v>
      </c>
      <c r="F27" s="21">
        <v>3.2952300000000001</v>
      </c>
      <c r="G27" s="21">
        <v>3.4018799999999998</v>
      </c>
      <c r="H27" s="21">
        <v>3.5500500000000001</v>
      </c>
      <c r="I27" s="21">
        <v>3.6280199999999998</v>
      </c>
      <c r="J27" s="21">
        <v>3.2505700000000002</v>
      </c>
      <c r="K27" s="21">
        <v>2.2921</v>
      </c>
      <c r="L27" s="21">
        <v>1.4216800000000001</v>
      </c>
      <c r="M27" s="21">
        <v>0.86990999999999996</v>
      </c>
      <c r="N27" s="21">
        <v>0.50834000000000001</v>
      </c>
      <c r="O27" s="21">
        <v>0.19001000000000001</v>
      </c>
      <c r="P27" s="21">
        <v>-0.82501999999999998</v>
      </c>
      <c r="Q27" s="21">
        <v>-4.33873</v>
      </c>
      <c r="R27" s="21">
        <v>37.426589999999997</v>
      </c>
      <c r="S27" s="21">
        <v>22.50975</v>
      </c>
      <c r="T27" s="21">
        <v>18.864229999999999</v>
      </c>
      <c r="U27" s="21">
        <v>41.496319999999997</v>
      </c>
      <c r="V27" s="21">
        <v>-155.40064000000001</v>
      </c>
      <c r="W27" s="21">
        <v>-2.0969999999999999E-2</v>
      </c>
      <c r="X27" s="21">
        <v>0.39850000000000002</v>
      </c>
      <c r="Y27" s="21">
        <v>0.48887000000000003</v>
      </c>
      <c r="Z27" s="21">
        <v>0.45301999999999998</v>
      </c>
      <c r="AA27" s="21">
        <v>0.38912999999999998</v>
      </c>
      <c r="AB27" s="21">
        <v>-0.11255999999999999</v>
      </c>
      <c r="AC27" s="21">
        <v>-2.6214599999999999</v>
      </c>
      <c r="AD27" s="21">
        <v>7.2826000000000004</v>
      </c>
      <c r="AE27" s="21">
        <v>5.0622800000000003</v>
      </c>
      <c r="AF27" s="21">
        <v>5.1446800000000001</v>
      </c>
      <c r="AG27" s="21">
        <v>5.0998299999999999</v>
      </c>
      <c r="AH27" s="21">
        <v>5.3714399999999998</v>
      </c>
      <c r="AI27" s="21">
        <v>5.2946799999999996</v>
      </c>
      <c r="AJ27" s="21">
        <v>4.6244699999999996</v>
      </c>
      <c r="AK27" s="21">
        <v>3.5003099999999998</v>
      </c>
      <c r="AL27" s="21">
        <v>2.3825799999999999</v>
      </c>
      <c r="AM27" s="21">
        <v>1.5548200000000001</v>
      </c>
      <c r="AN27" s="21">
        <v>1.21974</v>
      </c>
      <c r="AO27" s="21">
        <v>1.29216</v>
      </c>
      <c r="AP27" s="21">
        <v>1.5427500000000001</v>
      </c>
      <c r="AQ27" s="21">
        <v>2.0173999999999999</v>
      </c>
      <c r="AR27" s="21">
        <v>2.7423899999999999</v>
      </c>
      <c r="AS27" s="21">
        <v>3.3585699999999998</v>
      </c>
      <c r="AT27" s="21">
        <v>3.5268199999999998</v>
      </c>
      <c r="AU27" s="21">
        <v>3.5881699999999999</v>
      </c>
      <c r="AV27" s="21">
        <v>3.5557799999999999</v>
      </c>
      <c r="AW27" s="21">
        <v>3.4458600000000001</v>
      </c>
      <c r="AX27" s="21">
        <v>3.3585199999999999</v>
      </c>
      <c r="AY27" s="21">
        <v>3.3578800000000002</v>
      </c>
      <c r="AZ27" s="21">
        <v>3.3588499999999999</v>
      </c>
      <c r="BA27" s="21">
        <v>3.3584000000000001</v>
      </c>
      <c r="BB27" s="21">
        <v>3.3579699999999999</v>
      </c>
      <c r="BC27" s="21">
        <v>3.3584999999999998</v>
      </c>
      <c r="BD27" s="21">
        <v>3.3584999999999998</v>
      </c>
      <c r="BE27" s="21">
        <v>3.3584999999999998</v>
      </c>
      <c r="BF27" s="21">
        <v>3.3584999999999998</v>
      </c>
      <c r="BG27" s="21">
        <v>3.3584999999999998</v>
      </c>
      <c r="BH27" s="21">
        <v>3.3584999999999998</v>
      </c>
      <c r="BI27" s="21">
        <v>3.3584999999999998</v>
      </c>
      <c r="BJ27" s="21">
        <v>3.3584999999999998</v>
      </c>
      <c r="BK27" s="21">
        <v>2.6421100000000002</v>
      </c>
      <c r="BL27" s="21">
        <v>2.6421100000000002</v>
      </c>
      <c r="BM27" s="21">
        <v>2.6421100000000002</v>
      </c>
      <c r="BN27" s="21">
        <v>2.6421100000000002</v>
      </c>
      <c r="BO27" s="21">
        <v>2.6421100000000002</v>
      </c>
      <c r="BP27" s="21">
        <v>2.6421100000000002</v>
      </c>
      <c r="BQ27" s="21">
        <v>2.6421100000000002</v>
      </c>
      <c r="BR27" s="21">
        <v>2.6421100000000002</v>
      </c>
      <c r="BS27" s="21">
        <v>2.6421100000000002</v>
      </c>
      <c r="BT27" s="21">
        <v>2.6421100000000002</v>
      </c>
      <c r="BU27" s="21">
        <v>2.6421100000000002</v>
      </c>
      <c r="BV27" s="21">
        <v>2.6421100000000002</v>
      </c>
      <c r="BW27" s="21">
        <v>2.6421100000000002</v>
      </c>
      <c r="BX27" s="21">
        <v>2.6421100000000002</v>
      </c>
      <c r="BY27" s="21">
        <v>2.6421100000000002</v>
      </c>
      <c r="BZ27" s="21">
        <v>2.6421100000000002</v>
      </c>
      <c r="CA27" s="21">
        <v>2.6421100000000002</v>
      </c>
      <c r="CB27" s="21">
        <v>2.6421100000000002</v>
      </c>
      <c r="CC27" s="21">
        <v>2.6421100000000002</v>
      </c>
      <c r="CD27" s="21">
        <v>2.6421100000000002</v>
      </c>
    </row>
    <row r="28" spans="1:82" x14ac:dyDescent="0.35">
      <c r="A28" s="19" t="s">
        <v>37</v>
      </c>
      <c r="B28" s="21">
        <v>7.6104200000000004</v>
      </c>
      <c r="C28" s="21">
        <v>7.6104200000000004</v>
      </c>
      <c r="D28" s="21">
        <v>7.5749300000000002</v>
      </c>
      <c r="E28" s="21">
        <v>7.5639799999999999</v>
      </c>
      <c r="F28" s="21">
        <v>7.5634399999999999</v>
      </c>
      <c r="G28" s="21">
        <v>7.5508800000000003</v>
      </c>
      <c r="H28" s="21">
        <v>7.5305900000000001</v>
      </c>
      <c r="I28" s="21">
        <v>7.5141200000000001</v>
      </c>
      <c r="J28" s="21">
        <v>7.5447600000000001</v>
      </c>
      <c r="K28" s="21">
        <v>7.4841699999999998</v>
      </c>
      <c r="L28" s="21">
        <v>7.3260199999999998</v>
      </c>
      <c r="M28" s="21">
        <v>7.19773</v>
      </c>
      <c r="N28" s="21">
        <v>7.1319600000000003</v>
      </c>
      <c r="O28" s="21">
        <v>7.1306500000000002</v>
      </c>
      <c r="P28" s="21">
        <v>6.8193400000000004</v>
      </c>
      <c r="Q28" s="21">
        <v>5.2691100000000004</v>
      </c>
      <c r="R28" s="21">
        <v>7.5120399999999998</v>
      </c>
      <c r="S28" s="21">
        <v>11.32938</v>
      </c>
      <c r="T28" s="21">
        <v>11.30782</v>
      </c>
      <c r="U28" s="21">
        <v>8.0967800000000008</v>
      </c>
      <c r="V28" s="21">
        <v>28.987279999999998</v>
      </c>
      <c r="W28" s="21">
        <v>5.0156400000000003</v>
      </c>
      <c r="X28" s="21">
        <v>5.1024900000000004</v>
      </c>
      <c r="Y28" s="21">
        <v>4.9496000000000002</v>
      </c>
      <c r="Z28" s="21">
        <v>4.79162</v>
      </c>
      <c r="AA28" s="21">
        <v>4.8017899999999996</v>
      </c>
      <c r="AB28" s="21">
        <v>6.50434</v>
      </c>
      <c r="AC28" s="21">
        <v>18.951129999999999</v>
      </c>
      <c r="AD28" s="21">
        <v>-29.086130000000001</v>
      </c>
      <c r="AE28" s="21">
        <v>22.190829999999998</v>
      </c>
      <c r="AF28" s="21">
        <v>11.50136</v>
      </c>
      <c r="AG28" s="21">
        <v>9.7794299999999996</v>
      </c>
      <c r="AH28" s="21">
        <v>9.7617999999999991</v>
      </c>
      <c r="AI28" s="21">
        <v>9.4796600000000009</v>
      </c>
      <c r="AJ28" s="21">
        <v>8.4418699999999998</v>
      </c>
      <c r="AK28" s="21">
        <v>6.7783699999999998</v>
      </c>
      <c r="AL28" s="21">
        <v>5.1525100000000004</v>
      </c>
      <c r="AM28" s="21">
        <v>3.9695299999999998</v>
      </c>
      <c r="AN28" s="21">
        <v>3.52163</v>
      </c>
      <c r="AO28" s="21">
        <v>3.8413300000000001</v>
      </c>
      <c r="AP28" s="21">
        <v>4.7707499999999996</v>
      </c>
      <c r="AQ28" s="21">
        <v>6.4926500000000003</v>
      </c>
      <c r="AR28" s="21">
        <v>9.1251200000000008</v>
      </c>
      <c r="AS28" s="21">
        <v>11.422689999999999</v>
      </c>
      <c r="AT28" s="21">
        <v>12.11922</v>
      </c>
      <c r="AU28" s="21">
        <v>12.374930000000001</v>
      </c>
      <c r="AV28" s="21">
        <v>12.240970000000001</v>
      </c>
      <c r="AW28" s="21">
        <v>11.786199999999999</v>
      </c>
      <c r="AX28" s="21">
        <v>11.42334</v>
      </c>
      <c r="AY28" s="21">
        <v>11.423870000000001</v>
      </c>
      <c r="AZ28" s="21">
        <v>11.422700000000001</v>
      </c>
      <c r="BA28" s="21">
        <v>11.423310000000001</v>
      </c>
      <c r="BB28" s="21">
        <v>11.422940000000001</v>
      </c>
      <c r="BC28" s="21">
        <v>11.42221</v>
      </c>
      <c r="BD28" s="21">
        <v>11.42221</v>
      </c>
      <c r="BE28" s="21">
        <v>11.42221</v>
      </c>
      <c r="BF28" s="21">
        <v>11.42221</v>
      </c>
      <c r="BG28" s="21">
        <v>11.42221</v>
      </c>
      <c r="BH28" s="21">
        <v>11.42221</v>
      </c>
      <c r="BI28" s="21">
        <v>11.42221</v>
      </c>
      <c r="BJ28" s="21">
        <v>11.42221</v>
      </c>
      <c r="BK28" s="21">
        <v>11.449159999999999</v>
      </c>
      <c r="BL28" s="21">
        <v>11.449159999999999</v>
      </c>
      <c r="BM28" s="21">
        <v>11.449159999999999</v>
      </c>
      <c r="BN28" s="21">
        <v>11.449159999999999</v>
      </c>
      <c r="BO28" s="21">
        <v>11.449159999999999</v>
      </c>
      <c r="BP28" s="21">
        <v>11.449159999999999</v>
      </c>
      <c r="BQ28" s="21">
        <v>11.449159999999999</v>
      </c>
      <c r="BR28" s="21">
        <v>11.449159999999999</v>
      </c>
      <c r="BS28" s="21">
        <v>11.449159999999999</v>
      </c>
      <c r="BT28" s="21">
        <v>11.449159999999999</v>
      </c>
      <c r="BU28" s="21">
        <v>11.449159999999999</v>
      </c>
      <c r="BV28" s="21">
        <v>11.449159999999999</v>
      </c>
      <c r="BW28" s="21">
        <v>11.449159999999999</v>
      </c>
      <c r="BX28" s="21">
        <v>11.449159999999999</v>
      </c>
      <c r="BY28" s="21">
        <v>11.449159999999999</v>
      </c>
      <c r="BZ28" s="21">
        <v>11.449159999999999</v>
      </c>
      <c r="CA28" s="21">
        <v>11.449159999999999</v>
      </c>
      <c r="CB28" s="21">
        <v>11.449159999999999</v>
      </c>
      <c r="CC28" s="21">
        <v>11.449159999999999</v>
      </c>
      <c r="CD28" s="21">
        <v>11.449159999999999</v>
      </c>
    </row>
    <row r="29" spans="1:82" x14ac:dyDescent="0.35">
      <c r="A29" s="11" t="s">
        <v>38</v>
      </c>
      <c r="B29" s="21">
        <v>15.47306</v>
      </c>
      <c r="C29" s="21">
        <v>15.47306</v>
      </c>
      <c r="D29" s="21">
        <v>15.4375</v>
      </c>
      <c r="E29" s="21">
        <v>15.43023</v>
      </c>
      <c r="F29" s="21">
        <v>15.429270000000001</v>
      </c>
      <c r="G29" s="21">
        <v>15.40591</v>
      </c>
      <c r="H29" s="21">
        <v>15.364879999999999</v>
      </c>
      <c r="I29" s="21">
        <v>15.33075</v>
      </c>
      <c r="J29" s="21">
        <v>15.39663</v>
      </c>
      <c r="K29" s="21">
        <v>15.4871</v>
      </c>
      <c r="L29" s="21">
        <v>15.499779999999999</v>
      </c>
      <c r="M29" s="21">
        <v>15.48157</v>
      </c>
      <c r="N29" s="21">
        <v>15.48668</v>
      </c>
      <c r="O29" s="21">
        <v>15.528740000000001</v>
      </c>
      <c r="P29" s="21">
        <v>15.9838</v>
      </c>
      <c r="Q29" s="21">
        <v>17.768129999999999</v>
      </c>
      <c r="R29" s="21">
        <v>-2.0707499999999999</v>
      </c>
      <c r="S29" s="21">
        <v>2.0451000000000001</v>
      </c>
      <c r="T29" s="21">
        <v>5.1588900000000004</v>
      </c>
      <c r="U29" s="21">
        <v>-3.5046499999999998</v>
      </c>
      <c r="V29" s="21">
        <v>92.308869999999999</v>
      </c>
      <c r="W29" s="21">
        <v>13.233269999999999</v>
      </c>
      <c r="X29" s="21">
        <v>12.774459999999999</v>
      </c>
      <c r="Y29" s="21">
        <v>12.22442</v>
      </c>
      <c r="Z29" s="21">
        <v>10.7033</v>
      </c>
      <c r="AA29" s="21">
        <v>7.0910799999999998</v>
      </c>
      <c r="AB29" s="21">
        <v>-1.50187</v>
      </c>
      <c r="AC29" s="21">
        <v>-77.892009999999999</v>
      </c>
      <c r="AD29" s="21">
        <v>225.44779</v>
      </c>
      <c r="AE29" s="21">
        <v>-61.139490000000002</v>
      </c>
      <c r="AF29" s="21">
        <v>-1.1271800000000001</v>
      </c>
      <c r="AG29" s="21">
        <v>6.68933</v>
      </c>
      <c r="AH29" s="21">
        <v>9.4777199999999997</v>
      </c>
      <c r="AI29" s="21">
        <v>10.335599999999999</v>
      </c>
      <c r="AJ29" s="21">
        <v>10.220929999999999</v>
      </c>
      <c r="AK29" s="21">
        <v>9.8557500000000005</v>
      </c>
      <c r="AL29" s="21">
        <v>9.4637200000000004</v>
      </c>
      <c r="AM29" s="21">
        <v>9.1883599999999994</v>
      </c>
      <c r="AN29" s="21">
        <v>9.1399399999999993</v>
      </c>
      <c r="AO29" s="21">
        <v>9.6559399999999993</v>
      </c>
      <c r="AP29" s="21">
        <v>11.003080000000001</v>
      </c>
      <c r="AQ29" s="21">
        <v>13.356769999999999</v>
      </c>
      <c r="AR29" s="21">
        <v>16.662240000000001</v>
      </c>
      <c r="AS29" s="21">
        <v>18.846419999999998</v>
      </c>
      <c r="AT29" s="21">
        <v>18.839220000000001</v>
      </c>
      <c r="AU29" s="21">
        <v>18.837039999999998</v>
      </c>
      <c r="AV29" s="21">
        <v>18.83822</v>
      </c>
      <c r="AW29" s="21">
        <v>18.842919999999999</v>
      </c>
      <c r="AX29" s="21">
        <v>18.846499999999999</v>
      </c>
      <c r="AY29" s="21">
        <v>18.846039999999999</v>
      </c>
      <c r="AZ29" s="21">
        <v>18.845960000000002</v>
      </c>
      <c r="BA29" s="21">
        <v>18.846219999999999</v>
      </c>
      <c r="BB29" s="21">
        <v>18.84676</v>
      </c>
      <c r="BC29" s="21">
        <v>18.846039999999999</v>
      </c>
      <c r="BD29" s="21">
        <v>18.846039999999999</v>
      </c>
      <c r="BE29" s="21">
        <v>18.846039999999999</v>
      </c>
      <c r="BF29" s="21">
        <v>18.846039999999999</v>
      </c>
      <c r="BG29" s="21">
        <v>18.846039999999999</v>
      </c>
      <c r="BH29" s="21">
        <v>18.846039999999999</v>
      </c>
      <c r="BI29" s="21">
        <v>18.846039999999999</v>
      </c>
      <c r="BJ29" s="21">
        <v>18.846039999999999</v>
      </c>
      <c r="BK29" s="21">
        <v>19.875900000000001</v>
      </c>
      <c r="BL29" s="21">
        <v>19.875900000000001</v>
      </c>
      <c r="BM29" s="21">
        <v>19.875900000000001</v>
      </c>
      <c r="BN29" s="21">
        <v>19.875900000000001</v>
      </c>
      <c r="BO29" s="21">
        <v>19.875900000000001</v>
      </c>
      <c r="BP29" s="21">
        <v>19.875900000000001</v>
      </c>
      <c r="BQ29" s="21">
        <v>19.875900000000001</v>
      </c>
      <c r="BR29" s="21">
        <v>19.875900000000001</v>
      </c>
      <c r="BS29" s="21">
        <v>19.875900000000001</v>
      </c>
      <c r="BT29" s="21">
        <v>19.875900000000001</v>
      </c>
      <c r="BU29" s="21">
        <v>19.875900000000001</v>
      </c>
      <c r="BV29" s="21">
        <v>19.875900000000001</v>
      </c>
      <c r="BW29" s="21">
        <v>19.875900000000001</v>
      </c>
      <c r="BX29" s="21">
        <v>19.875900000000001</v>
      </c>
      <c r="BY29" s="21">
        <v>19.875900000000001</v>
      </c>
      <c r="BZ29" s="21">
        <v>19.875900000000001</v>
      </c>
      <c r="CA29" s="21">
        <v>19.875900000000001</v>
      </c>
      <c r="CB29" s="21">
        <v>19.875900000000001</v>
      </c>
      <c r="CC29" s="21">
        <v>19.875900000000001</v>
      </c>
      <c r="CD29" s="21">
        <v>19.875900000000001</v>
      </c>
    </row>
    <row r="30" spans="1:82" x14ac:dyDescent="0.35">
      <c r="A30" s="11" t="s">
        <v>39</v>
      </c>
      <c r="B30" s="21">
        <v>18.765689999999999</v>
      </c>
      <c r="C30" s="21">
        <v>18.765689999999999</v>
      </c>
      <c r="D30" s="21">
        <v>18.757560000000002</v>
      </c>
      <c r="E30" s="21">
        <v>18.763159999999999</v>
      </c>
      <c r="F30" s="21">
        <v>18.761759999999999</v>
      </c>
      <c r="G30" s="21">
        <v>18.734210000000001</v>
      </c>
      <c r="H30" s="21">
        <v>18.686419999999998</v>
      </c>
      <c r="I30" s="21">
        <v>18.6478</v>
      </c>
      <c r="J30" s="21">
        <v>18.73048</v>
      </c>
      <c r="K30" s="21">
        <v>18.848690000000001</v>
      </c>
      <c r="L30" s="21">
        <v>18.867920000000002</v>
      </c>
      <c r="M30" s="21">
        <v>18.84843</v>
      </c>
      <c r="N30" s="21">
        <v>18.856339999999999</v>
      </c>
      <c r="O30" s="21">
        <v>18.90541</v>
      </c>
      <c r="P30" s="21">
        <v>19.915189999999999</v>
      </c>
      <c r="Q30" s="21">
        <v>24.163709999999998</v>
      </c>
      <c r="R30" s="21">
        <v>-3.8075100000000002</v>
      </c>
      <c r="S30" s="21">
        <v>-0.62209999999999999</v>
      </c>
      <c r="T30" s="21">
        <v>8.3680000000000004E-2</v>
      </c>
      <c r="U30" s="21">
        <v>-5.7982899999999997</v>
      </c>
      <c r="V30" s="21">
        <v>119.02865</v>
      </c>
      <c r="W30" s="21">
        <v>16.337910000000001</v>
      </c>
      <c r="X30" s="21">
        <v>15.552009999999999</v>
      </c>
      <c r="Y30" s="21">
        <v>14.82596</v>
      </c>
      <c r="Z30" s="21">
        <v>11.995369999999999</v>
      </c>
      <c r="AA30" s="21">
        <v>4.4451799999999997</v>
      </c>
      <c r="AB30" s="21">
        <v>-21.551970000000001</v>
      </c>
      <c r="AC30" s="21">
        <v>-219.35267999999999</v>
      </c>
      <c r="AD30" s="21">
        <v>562.25618999999995</v>
      </c>
      <c r="AE30" s="21">
        <v>-184.96914000000001</v>
      </c>
      <c r="AF30" s="21">
        <v>-27.217469999999999</v>
      </c>
      <c r="AG30" s="21">
        <v>-1.7075199999999999</v>
      </c>
      <c r="AH30" s="21">
        <v>4.1478799999999998</v>
      </c>
      <c r="AI30" s="21">
        <v>6.4048400000000001</v>
      </c>
      <c r="AJ30" s="21">
        <v>7.0566399999999998</v>
      </c>
      <c r="AK30" s="21">
        <v>7.39337</v>
      </c>
      <c r="AL30" s="21">
        <v>7.5449799999999998</v>
      </c>
      <c r="AM30" s="21">
        <v>7.6232600000000001</v>
      </c>
      <c r="AN30" s="21">
        <v>7.7194500000000001</v>
      </c>
      <c r="AO30" s="21">
        <v>8.2497299999999996</v>
      </c>
      <c r="AP30" s="21">
        <v>9.6012799999999991</v>
      </c>
      <c r="AQ30" s="21">
        <v>11.99366</v>
      </c>
      <c r="AR30" s="21">
        <v>15.47695</v>
      </c>
      <c r="AS30" s="21">
        <v>18.137530000000002</v>
      </c>
      <c r="AT30" s="21">
        <v>18.586259999999999</v>
      </c>
      <c r="AU30" s="21">
        <v>18.750979999999998</v>
      </c>
      <c r="AV30" s="21">
        <v>18.66451</v>
      </c>
      <c r="AW30" s="21">
        <v>18.371569999999998</v>
      </c>
      <c r="AX30" s="21">
        <v>18.137509999999999</v>
      </c>
      <c r="AY30" s="21">
        <v>18.13758</v>
      </c>
      <c r="AZ30" s="21">
        <v>18.137160000000002</v>
      </c>
      <c r="BA30" s="21">
        <v>18.137360000000001</v>
      </c>
      <c r="BB30" s="21">
        <v>18.136800000000001</v>
      </c>
      <c r="BC30" s="21">
        <v>18.13702</v>
      </c>
      <c r="BD30" s="21">
        <v>18.13702</v>
      </c>
      <c r="BE30" s="21">
        <v>18.13702</v>
      </c>
      <c r="BF30" s="21">
        <v>18.13702</v>
      </c>
      <c r="BG30" s="21">
        <v>18.13702</v>
      </c>
      <c r="BH30" s="21">
        <v>18.13702</v>
      </c>
      <c r="BI30" s="21">
        <v>18.13702</v>
      </c>
      <c r="BJ30" s="21">
        <v>18.13702</v>
      </c>
      <c r="BK30" s="21">
        <v>18.694959999999998</v>
      </c>
      <c r="BL30" s="21">
        <v>18.694959999999998</v>
      </c>
      <c r="BM30" s="21">
        <v>18.694959999999998</v>
      </c>
      <c r="BN30" s="21">
        <v>18.694959999999998</v>
      </c>
      <c r="BO30" s="21">
        <v>18.694959999999998</v>
      </c>
      <c r="BP30" s="21">
        <v>18.694959999999998</v>
      </c>
      <c r="BQ30" s="21">
        <v>18.694959999999998</v>
      </c>
      <c r="BR30" s="21">
        <v>18.694959999999998</v>
      </c>
      <c r="BS30" s="21">
        <v>18.694959999999998</v>
      </c>
      <c r="BT30" s="21">
        <v>18.694959999999998</v>
      </c>
      <c r="BU30" s="21">
        <v>18.694959999999998</v>
      </c>
      <c r="BV30" s="21">
        <v>18.694959999999998</v>
      </c>
      <c r="BW30" s="21">
        <v>18.694959999999998</v>
      </c>
      <c r="BX30" s="21">
        <v>18.694959999999998</v>
      </c>
      <c r="BY30" s="21">
        <v>18.694959999999998</v>
      </c>
      <c r="BZ30" s="21">
        <v>18.694959999999998</v>
      </c>
      <c r="CA30" s="21">
        <v>18.694959999999998</v>
      </c>
      <c r="CB30" s="21">
        <v>18.694959999999998</v>
      </c>
      <c r="CC30" s="21">
        <v>18.694959999999998</v>
      </c>
      <c r="CD30" s="21">
        <v>18.694959999999998</v>
      </c>
    </row>
    <row r="31" spans="1:82" x14ac:dyDescent="0.35">
      <c r="A31" s="11" t="s">
        <v>40</v>
      </c>
      <c r="B31" s="21">
        <v>16.02223</v>
      </c>
      <c r="C31" s="21">
        <v>16.02223</v>
      </c>
      <c r="D31" s="21">
        <v>16.026800000000001</v>
      </c>
      <c r="E31" s="21">
        <v>16.03763</v>
      </c>
      <c r="F31" s="21">
        <v>16.036539999999999</v>
      </c>
      <c r="G31" s="21">
        <v>16.014990000000001</v>
      </c>
      <c r="H31" s="21">
        <v>15.97818</v>
      </c>
      <c r="I31" s="21">
        <v>15.9527</v>
      </c>
      <c r="J31" s="21">
        <v>16.02384</v>
      </c>
      <c r="K31" s="21">
        <v>16.124680000000001</v>
      </c>
      <c r="L31" s="21">
        <v>16.143920000000001</v>
      </c>
      <c r="M31" s="21">
        <v>16.131019999999999</v>
      </c>
      <c r="N31" s="21">
        <v>16.138200000000001</v>
      </c>
      <c r="O31" s="21">
        <v>16.180510000000002</v>
      </c>
      <c r="P31" s="21">
        <v>17.345279999999999</v>
      </c>
      <c r="Q31" s="21">
        <v>22.35689</v>
      </c>
      <c r="R31" s="21">
        <v>-4.1108900000000004</v>
      </c>
      <c r="S31" s="21">
        <v>-1.05918</v>
      </c>
      <c r="T31" s="21">
        <v>-0.55659999999999998</v>
      </c>
      <c r="U31" s="21">
        <v>-6.2124600000000001</v>
      </c>
      <c r="V31" s="21">
        <v>111.38348000000001</v>
      </c>
      <c r="W31" s="21">
        <v>14.84254</v>
      </c>
      <c r="X31" s="21">
        <v>13.98676</v>
      </c>
      <c r="Y31" s="21">
        <v>13.29692</v>
      </c>
      <c r="Z31" s="21">
        <v>11.21044</v>
      </c>
      <c r="AA31" s="21">
        <v>5.8929299999999998</v>
      </c>
      <c r="AB31" s="21">
        <v>-10.137130000000001</v>
      </c>
      <c r="AC31" s="21">
        <v>-139.43726000000001</v>
      </c>
      <c r="AD31" s="21">
        <v>371.76369999999997</v>
      </c>
      <c r="AE31" s="21">
        <v>-111.68991</v>
      </c>
      <c r="AF31" s="21">
        <v>-9.5796299999999999</v>
      </c>
      <c r="AG31" s="21">
        <v>4.4598899999999997</v>
      </c>
      <c r="AH31" s="21">
        <v>8.3943899999999996</v>
      </c>
      <c r="AI31" s="21">
        <v>9.2517700000000005</v>
      </c>
      <c r="AJ31" s="21">
        <v>8.1168499999999995</v>
      </c>
      <c r="AK31" s="21">
        <v>6.2341199999999999</v>
      </c>
      <c r="AL31" s="21">
        <v>4.3772799999999998</v>
      </c>
      <c r="AM31" s="21">
        <v>3.0228299999999999</v>
      </c>
      <c r="AN31" s="21">
        <v>2.5158499999999999</v>
      </c>
      <c r="AO31" s="21">
        <v>2.9731900000000002</v>
      </c>
      <c r="AP31" s="21">
        <v>4.29237</v>
      </c>
      <c r="AQ31" s="21">
        <v>6.7256400000000003</v>
      </c>
      <c r="AR31" s="21">
        <v>10.42421</v>
      </c>
      <c r="AS31" s="21">
        <v>13.60074</v>
      </c>
      <c r="AT31" s="21">
        <v>14.51394</v>
      </c>
      <c r="AU31" s="21">
        <v>14.849119999999999</v>
      </c>
      <c r="AV31" s="21">
        <v>14.673260000000001</v>
      </c>
      <c r="AW31" s="21">
        <v>14.07708</v>
      </c>
      <c r="AX31" s="21">
        <v>13.60097</v>
      </c>
      <c r="AY31" s="21">
        <v>13.60097</v>
      </c>
      <c r="AZ31" s="21">
        <v>13.601050000000001</v>
      </c>
      <c r="BA31" s="21">
        <v>13.601190000000001</v>
      </c>
      <c r="BB31" s="21">
        <v>13.60182</v>
      </c>
      <c r="BC31" s="21">
        <v>13.60084</v>
      </c>
      <c r="BD31" s="21">
        <v>13.60084</v>
      </c>
      <c r="BE31" s="21">
        <v>13.60084</v>
      </c>
      <c r="BF31" s="21">
        <v>13.60084</v>
      </c>
      <c r="BG31" s="21">
        <v>13.60084</v>
      </c>
      <c r="BH31" s="21">
        <v>13.60084</v>
      </c>
      <c r="BI31" s="21">
        <v>13.60084</v>
      </c>
      <c r="BJ31" s="21">
        <v>13.60084</v>
      </c>
      <c r="BK31" s="21">
        <v>13.650919999999999</v>
      </c>
      <c r="BL31" s="21">
        <v>13.650919999999999</v>
      </c>
      <c r="BM31" s="21">
        <v>13.650919999999999</v>
      </c>
      <c r="BN31" s="21">
        <v>13.650919999999999</v>
      </c>
      <c r="BO31" s="21">
        <v>13.650919999999999</v>
      </c>
      <c r="BP31" s="21">
        <v>13.650919999999999</v>
      </c>
      <c r="BQ31" s="21">
        <v>13.650919999999999</v>
      </c>
      <c r="BR31" s="21">
        <v>13.650919999999999</v>
      </c>
      <c r="BS31" s="21">
        <v>13.650919999999999</v>
      </c>
      <c r="BT31" s="21">
        <v>13.650919999999999</v>
      </c>
      <c r="BU31" s="21">
        <v>13.650919999999999</v>
      </c>
      <c r="BV31" s="21">
        <v>13.650919999999999</v>
      </c>
      <c r="BW31" s="21">
        <v>13.650919999999999</v>
      </c>
      <c r="BX31" s="21">
        <v>13.650919999999999</v>
      </c>
      <c r="BY31" s="21">
        <v>13.650919999999999</v>
      </c>
      <c r="BZ31" s="21">
        <v>13.650919999999999</v>
      </c>
      <c r="CA31" s="21">
        <v>13.650919999999999</v>
      </c>
      <c r="CB31" s="21">
        <v>13.650919999999999</v>
      </c>
      <c r="CC31" s="21">
        <v>13.650919999999999</v>
      </c>
      <c r="CD31" s="21">
        <v>13.650919999999999</v>
      </c>
    </row>
    <row r="32" spans="1:82" x14ac:dyDescent="0.35">
      <c r="A32" s="11" t="s">
        <v>41</v>
      </c>
      <c r="B32" s="21">
        <v>11.470980000000001</v>
      </c>
      <c r="C32" s="21">
        <v>11.470980000000001</v>
      </c>
      <c r="D32" s="21">
        <v>11.46968</v>
      </c>
      <c r="E32" s="21">
        <v>11.474320000000001</v>
      </c>
      <c r="F32" s="21">
        <v>11.474629999999999</v>
      </c>
      <c r="G32" s="21">
        <v>11.46095</v>
      </c>
      <c r="H32" s="21">
        <v>11.43594</v>
      </c>
      <c r="I32" s="21">
        <v>11.41926</v>
      </c>
      <c r="J32" s="21">
        <v>11.474600000000001</v>
      </c>
      <c r="K32" s="21">
        <v>11.54734</v>
      </c>
      <c r="L32" s="21">
        <v>11.564719999999999</v>
      </c>
      <c r="M32" s="21">
        <v>11.553280000000001</v>
      </c>
      <c r="N32" s="21">
        <v>11.558070000000001</v>
      </c>
      <c r="O32" s="21">
        <v>11.590199999999999</v>
      </c>
      <c r="P32" s="21">
        <v>12.27481</v>
      </c>
      <c r="Q32" s="21">
        <v>15.18094</v>
      </c>
      <c r="R32" s="21">
        <v>-2.51607</v>
      </c>
      <c r="S32" s="21">
        <v>-0.49668000000000001</v>
      </c>
      <c r="T32" s="21">
        <v>0.11941</v>
      </c>
      <c r="U32" s="21">
        <v>-5.0474699999999997</v>
      </c>
      <c r="V32" s="21">
        <v>101.14906999999999</v>
      </c>
      <c r="W32" s="21">
        <v>13.815469999999999</v>
      </c>
      <c r="X32" s="21">
        <v>13.1289</v>
      </c>
      <c r="Y32" s="21">
        <v>12.5105</v>
      </c>
      <c r="Z32" s="21">
        <v>12.23427</v>
      </c>
      <c r="AA32" s="21">
        <v>12.655099999999999</v>
      </c>
      <c r="AB32" s="21">
        <v>18.256869999999999</v>
      </c>
      <c r="AC32" s="21">
        <v>58.554989999999997</v>
      </c>
      <c r="AD32" s="21">
        <v>-99.566230000000004</v>
      </c>
      <c r="AE32" s="21">
        <v>48.122700000000002</v>
      </c>
      <c r="AF32" s="21">
        <v>16.998010000000001</v>
      </c>
      <c r="AG32" s="21">
        <v>12.073650000000001</v>
      </c>
      <c r="AH32" s="21">
        <v>11.13016</v>
      </c>
      <c r="AI32" s="21">
        <v>10.551349999999999</v>
      </c>
      <c r="AJ32" s="21">
        <v>9.5104299999999995</v>
      </c>
      <c r="AK32" s="21">
        <v>7.8850499999999997</v>
      </c>
      <c r="AL32" s="21">
        <v>6.2747200000000003</v>
      </c>
      <c r="AM32" s="21">
        <v>5.0356899999999998</v>
      </c>
      <c r="AN32" s="21">
        <v>4.4104000000000001</v>
      </c>
      <c r="AO32" s="21">
        <v>4.4573600000000004</v>
      </c>
      <c r="AP32" s="21">
        <v>5.0282799999999996</v>
      </c>
      <c r="AQ32" s="21">
        <v>6.1905900000000003</v>
      </c>
      <c r="AR32" s="21">
        <v>7.9325299999999999</v>
      </c>
      <c r="AS32" s="21">
        <v>9.1974900000000002</v>
      </c>
      <c r="AT32" s="21">
        <v>9.3125900000000001</v>
      </c>
      <c r="AU32" s="21">
        <v>9.3546399999999998</v>
      </c>
      <c r="AV32" s="21">
        <v>9.3325999999999993</v>
      </c>
      <c r="AW32" s="21">
        <v>9.2576000000000001</v>
      </c>
      <c r="AX32" s="21">
        <v>9.1973699999999994</v>
      </c>
      <c r="AY32" s="21">
        <v>9.1970799999999997</v>
      </c>
      <c r="AZ32" s="21">
        <v>9.1972699999999996</v>
      </c>
      <c r="BA32" s="21">
        <v>9.1968999999999994</v>
      </c>
      <c r="BB32" s="21">
        <v>9.1981900000000003</v>
      </c>
      <c r="BC32" s="21">
        <v>9.1974699999999991</v>
      </c>
      <c r="BD32" s="21">
        <v>9.1974699999999991</v>
      </c>
      <c r="BE32" s="21">
        <v>9.1974699999999991</v>
      </c>
      <c r="BF32" s="21">
        <v>9.1974699999999991</v>
      </c>
      <c r="BG32" s="21">
        <v>9.1974699999999991</v>
      </c>
      <c r="BH32" s="21">
        <v>9.1974699999999991</v>
      </c>
      <c r="BI32" s="21">
        <v>9.1974699999999991</v>
      </c>
      <c r="BJ32" s="21">
        <v>9.1974699999999991</v>
      </c>
      <c r="BK32" s="21">
        <v>9.0472400000000004</v>
      </c>
      <c r="BL32" s="21">
        <v>9.0472400000000004</v>
      </c>
      <c r="BM32" s="21">
        <v>9.0472400000000004</v>
      </c>
      <c r="BN32" s="21">
        <v>9.0472400000000004</v>
      </c>
      <c r="BO32" s="21">
        <v>9.0472400000000004</v>
      </c>
      <c r="BP32" s="21">
        <v>9.0472400000000004</v>
      </c>
      <c r="BQ32" s="21">
        <v>9.0472400000000004</v>
      </c>
      <c r="BR32" s="21">
        <v>9.0472400000000004</v>
      </c>
      <c r="BS32" s="21">
        <v>9.0472400000000004</v>
      </c>
      <c r="BT32" s="21">
        <v>9.0472400000000004</v>
      </c>
      <c r="BU32" s="21">
        <v>9.0472400000000004</v>
      </c>
      <c r="BV32" s="21">
        <v>9.0472400000000004</v>
      </c>
      <c r="BW32" s="21">
        <v>9.0472400000000004</v>
      </c>
      <c r="BX32" s="21">
        <v>9.0472400000000004</v>
      </c>
      <c r="BY32" s="21">
        <v>9.0472400000000004</v>
      </c>
      <c r="BZ32" s="21">
        <v>9.0472400000000004</v>
      </c>
      <c r="CA32" s="21">
        <v>9.0472400000000004</v>
      </c>
      <c r="CB32" s="21">
        <v>9.0472400000000004</v>
      </c>
      <c r="CC32" s="21">
        <v>9.0472400000000004</v>
      </c>
      <c r="CD32" s="21">
        <v>9.0472400000000004</v>
      </c>
    </row>
    <row r="33" spans="1:82" x14ac:dyDescent="0.35">
      <c r="A33" s="11" t="s">
        <v>42</v>
      </c>
      <c r="B33" s="21">
        <v>7.6013500000000001</v>
      </c>
      <c r="C33" s="21">
        <v>7.6013500000000001</v>
      </c>
      <c r="D33" s="21">
        <v>7.5983200000000002</v>
      </c>
      <c r="E33" s="21">
        <v>7.6009000000000002</v>
      </c>
      <c r="F33" s="21">
        <v>7.6000800000000002</v>
      </c>
      <c r="G33" s="21">
        <v>7.5918400000000004</v>
      </c>
      <c r="H33" s="21">
        <v>7.5762900000000002</v>
      </c>
      <c r="I33" s="21">
        <v>7.5670099999999998</v>
      </c>
      <c r="J33" s="21">
        <v>7.6046199999999997</v>
      </c>
      <c r="K33" s="21">
        <v>7.65557</v>
      </c>
      <c r="L33" s="21">
        <v>7.6647699999999999</v>
      </c>
      <c r="M33" s="21">
        <v>7.6608900000000002</v>
      </c>
      <c r="N33" s="21">
        <v>7.66561</v>
      </c>
      <c r="O33" s="21">
        <v>7.6857100000000003</v>
      </c>
      <c r="P33" s="21">
        <v>7.61327</v>
      </c>
      <c r="Q33" s="21">
        <v>7.1219900000000003</v>
      </c>
      <c r="R33" s="21">
        <v>1.6170800000000001</v>
      </c>
      <c r="S33" s="21">
        <v>6.9039200000000003</v>
      </c>
      <c r="T33" s="21">
        <v>7.7040199999999999</v>
      </c>
      <c r="U33" s="21">
        <v>-1.7874399999999999</v>
      </c>
      <c r="V33" s="21">
        <v>66.002759999999995</v>
      </c>
      <c r="W33" s="21">
        <v>10.204420000000001</v>
      </c>
      <c r="X33" s="21">
        <v>10.53659</v>
      </c>
      <c r="Y33" s="21">
        <v>11.107390000000001</v>
      </c>
      <c r="Z33" s="21">
        <v>13.14429</v>
      </c>
      <c r="AA33" s="21">
        <v>18.22831</v>
      </c>
      <c r="AB33" s="21">
        <v>37.878599999999999</v>
      </c>
      <c r="AC33" s="21">
        <v>177.87918999999999</v>
      </c>
      <c r="AD33" s="21">
        <v>-378.68630000000002</v>
      </c>
      <c r="AE33" s="21">
        <v>145.63281000000001</v>
      </c>
      <c r="AF33" s="21">
        <v>35.472389999999997</v>
      </c>
      <c r="AG33" s="21">
        <v>18.351430000000001</v>
      </c>
      <c r="AH33" s="21">
        <v>13.71157</v>
      </c>
      <c r="AI33" s="21">
        <v>11.99492</v>
      </c>
      <c r="AJ33" s="21">
        <v>11.177210000000001</v>
      </c>
      <c r="AK33" s="21">
        <v>10.176439999999999</v>
      </c>
      <c r="AL33" s="21">
        <v>9.2488100000000006</v>
      </c>
      <c r="AM33" s="21">
        <v>8.5245700000000006</v>
      </c>
      <c r="AN33" s="21">
        <v>8.0804299999999998</v>
      </c>
      <c r="AO33" s="21">
        <v>7.8357299999999999</v>
      </c>
      <c r="AP33" s="21">
        <v>7.59537</v>
      </c>
      <c r="AQ33" s="21">
        <v>7.26424</v>
      </c>
      <c r="AR33" s="21">
        <v>6.7214700000000001</v>
      </c>
      <c r="AS33" s="21">
        <v>5.9749699999999999</v>
      </c>
      <c r="AT33" s="21">
        <v>5.4617500000000003</v>
      </c>
      <c r="AU33" s="21">
        <v>5.2732200000000002</v>
      </c>
      <c r="AV33" s="21">
        <v>5.3720600000000003</v>
      </c>
      <c r="AW33" s="21">
        <v>5.7071899999999998</v>
      </c>
      <c r="AX33" s="21">
        <v>5.9752400000000003</v>
      </c>
      <c r="AY33" s="21">
        <v>5.9746300000000003</v>
      </c>
      <c r="AZ33" s="21">
        <v>5.9756299999999998</v>
      </c>
      <c r="BA33" s="21">
        <v>5.9749600000000003</v>
      </c>
      <c r="BB33" s="21">
        <v>5.97471</v>
      </c>
      <c r="BC33" s="21">
        <v>5.97506</v>
      </c>
      <c r="BD33" s="21">
        <v>5.97506</v>
      </c>
      <c r="BE33" s="21">
        <v>5.97506</v>
      </c>
      <c r="BF33" s="21">
        <v>5.97506</v>
      </c>
      <c r="BG33" s="21">
        <v>5.97506</v>
      </c>
      <c r="BH33" s="21">
        <v>5.97506</v>
      </c>
      <c r="BI33" s="21">
        <v>5.97506</v>
      </c>
      <c r="BJ33" s="21">
        <v>5.97506</v>
      </c>
      <c r="BK33" s="21">
        <v>5.7846299999999999</v>
      </c>
      <c r="BL33" s="21">
        <v>5.7846299999999999</v>
      </c>
      <c r="BM33" s="21">
        <v>5.7846299999999999</v>
      </c>
      <c r="BN33" s="21">
        <v>5.7846299999999999</v>
      </c>
      <c r="BO33" s="21">
        <v>5.7846299999999999</v>
      </c>
      <c r="BP33" s="21">
        <v>5.7846299999999999</v>
      </c>
      <c r="BQ33" s="21">
        <v>5.7846299999999999</v>
      </c>
      <c r="BR33" s="21">
        <v>5.7846299999999999</v>
      </c>
      <c r="BS33" s="21">
        <v>5.7846299999999999</v>
      </c>
      <c r="BT33" s="21">
        <v>5.7846299999999999</v>
      </c>
      <c r="BU33" s="21">
        <v>5.7846299999999999</v>
      </c>
      <c r="BV33" s="21">
        <v>5.7846299999999999</v>
      </c>
      <c r="BW33" s="21">
        <v>5.7846299999999999</v>
      </c>
      <c r="BX33" s="21">
        <v>5.7846299999999999</v>
      </c>
      <c r="BY33" s="21">
        <v>5.7846299999999999</v>
      </c>
      <c r="BZ33" s="21">
        <v>5.7846299999999999</v>
      </c>
      <c r="CA33" s="21">
        <v>5.7846299999999999</v>
      </c>
      <c r="CB33" s="21">
        <v>5.7846299999999999</v>
      </c>
      <c r="CC33" s="21">
        <v>5.7846299999999999</v>
      </c>
      <c r="CD33" s="21">
        <v>5.7846299999999999</v>
      </c>
    </row>
    <row r="34" spans="1:82" x14ac:dyDescent="0.35">
      <c r="A34" s="11" t="s">
        <v>43</v>
      </c>
      <c r="B34" s="21">
        <v>4.8712</v>
      </c>
      <c r="C34" s="21">
        <v>4.8712</v>
      </c>
      <c r="D34" s="21">
        <v>4.8722300000000001</v>
      </c>
      <c r="E34" s="21">
        <v>4.8753799999999998</v>
      </c>
      <c r="F34" s="21">
        <v>4.87547</v>
      </c>
      <c r="G34" s="21">
        <v>4.8688200000000004</v>
      </c>
      <c r="H34" s="21">
        <v>4.8606800000000003</v>
      </c>
      <c r="I34" s="21">
        <v>4.8528700000000002</v>
      </c>
      <c r="J34" s="21">
        <v>4.8771599999999999</v>
      </c>
      <c r="K34" s="21">
        <v>4.91099</v>
      </c>
      <c r="L34" s="21">
        <v>4.9196999999999997</v>
      </c>
      <c r="M34" s="21">
        <v>4.9186899999999998</v>
      </c>
      <c r="N34" s="21">
        <v>4.92143</v>
      </c>
      <c r="O34" s="21">
        <v>4.9369699999999996</v>
      </c>
      <c r="P34" s="21">
        <v>4.38415</v>
      </c>
      <c r="Q34" s="21">
        <v>1.75813</v>
      </c>
      <c r="R34" s="21">
        <v>15.35807</v>
      </c>
      <c r="S34" s="21">
        <v>14.70187</v>
      </c>
      <c r="T34" s="21">
        <v>13.62354</v>
      </c>
      <c r="U34" s="21">
        <v>2.7635100000000001</v>
      </c>
      <c r="V34" s="21">
        <v>44.354219999999998</v>
      </c>
      <c r="W34" s="21">
        <v>7.8914099999999996</v>
      </c>
      <c r="X34" s="21">
        <v>8.7254400000000008</v>
      </c>
      <c r="Y34" s="21">
        <v>9.8199000000000005</v>
      </c>
      <c r="Z34" s="21">
        <v>12.58189</v>
      </c>
      <c r="AA34" s="21">
        <v>18.800339999999998</v>
      </c>
      <c r="AB34" s="21">
        <v>41.348979999999997</v>
      </c>
      <c r="AC34" s="21">
        <v>200.88711000000001</v>
      </c>
      <c r="AD34" s="21">
        <v>-430.61464999999998</v>
      </c>
      <c r="AE34" s="21">
        <v>157.67083</v>
      </c>
      <c r="AF34" s="21">
        <v>34.305979999999998</v>
      </c>
      <c r="AG34" s="21">
        <v>15.2531</v>
      </c>
      <c r="AH34" s="21">
        <v>9.8346699999999991</v>
      </c>
      <c r="AI34" s="21">
        <v>8.0467099999999991</v>
      </c>
      <c r="AJ34" s="21">
        <v>8.2285000000000004</v>
      </c>
      <c r="AK34" s="21">
        <v>9.0960900000000002</v>
      </c>
      <c r="AL34" s="21">
        <v>10.136889999999999</v>
      </c>
      <c r="AM34" s="21">
        <v>11.01064</v>
      </c>
      <c r="AN34" s="21">
        <v>11.480549999999999</v>
      </c>
      <c r="AO34" s="21">
        <v>11.298579999999999</v>
      </c>
      <c r="AP34" s="21">
        <v>10.394</v>
      </c>
      <c r="AQ34" s="21">
        <v>8.6263199999999998</v>
      </c>
      <c r="AR34" s="21">
        <v>5.9500599999999997</v>
      </c>
      <c r="AS34" s="21">
        <v>3.82443</v>
      </c>
      <c r="AT34" s="21">
        <v>3.40198</v>
      </c>
      <c r="AU34" s="21">
        <v>3.2468599999999999</v>
      </c>
      <c r="AV34" s="21">
        <v>3.3281499999999999</v>
      </c>
      <c r="AW34" s="21">
        <v>3.6040399999999999</v>
      </c>
      <c r="AX34" s="21">
        <v>3.82409</v>
      </c>
      <c r="AY34" s="21">
        <v>3.8240599999999998</v>
      </c>
      <c r="AZ34" s="21">
        <v>3.8248899999999999</v>
      </c>
      <c r="BA34" s="21">
        <v>3.82456</v>
      </c>
      <c r="BB34" s="21">
        <v>3.82294</v>
      </c>
      <c r="BC34" s="21">
        <v>3.8238699999999999</v>
      </c>
      <c r="BD34" s="21">
        <v>3.8238699999999999</v>
      </c>
      <c r="BE34" s="21">
        <v>3.8238699999999999</v>
      </c>
      <c r="BF34" s="21">
        <v>3.8238699999999999</v>
      </c>
      <c r="BG34" s="21">
        <v>3.8238699999999999</v>
      </c>
      <c r="BH34" s="21">
        <v>3.8238699999999999</v>
      </c>
      <c r="BI34" s="21">
        <v>3.8238699999999999</v>
      </c>
      <c r="BJ34" s="21">
        <v>3.8238699999999999</v>
      </c>
      <c r="BK34" s="21">
        <v>3.6629299999999998</v>
      </c>
      <c r="BL34" s="21">
        <v>3.6629299999999998</v>
      </c>
      <c r="BM34" s="21">
        <v>3.6629299999999998</v>
      </c>
      <c r="BN34" s="21">
        <v>3.6629299999999998</v>
      </c>
      <c r="BO34" s="21">
        <v>3.6629299999999998</v>
      </c>
      <c r="BP34" s="21">
        <v>3.6629299999999998</v>
      </c>
      <c r="BQ34" s="21">
        <v>3.6629299999999998</v>
      </c>
      <c r="BR34" s="21">
        <v>3.6629299999999998</v>
      </c>
      <c r="BS34" s="21">
        <v>3.6629299999999998</v>
      </c>
      <c r="BT34" s="21">
        <v>3.6629299999999998</v>
      </c>
      <c r="BU34" s="21">
        <v>3.6629299999999998</v>
      </c>
      <c r="BV34" s="21">
        <v>3.6629299999999998</v>
      </c>
      <c r="BW34" s="21">
        <v>3.6629299999999998</v>
      </c>
      <c r="BX34" s="21">
        <v>3.6629299999999998</v>
      </c>
      <c r="BY34" s="21">
        <v>3.6629299999999998</v>
      </c>
      <c r="BZ34" s="21">
        <v>3.6629299999999998</v>
      </c>
      <c r="CA34" s="21">
        <v>3.6629299999999998</v>
      </c>
      <c r="CB34" s="21">
        <v>3.6629299999999998</v>
      </c>
      <c r="CC34" s="21">
        <v>3.6629299999999998</v>
      </c>
      <c r="CD34" s="21">
        <v>3.6629299999999998</v>
      </c>
    </row>
    <row r="35" spans="1:82" x14ac:dyDescent="0.35">
      <c r="A35" s="19" t="s">
        <v>44</v>
      </c>
      <c r="B35" s="21">
        <v>3.08155</v>
      </c>
      <c r="C35" s="21">
        <v>3.08155</v>
      </c>
      <c r="D35" s="21">
        <v>3.0803699999999998</v>
      </c>
      <c r="E35" s="21">
        <v>3.0814300000000001</v>
      </c>
      <c r="F35" s="21">
        <v>3.0816300000000001</v>
      </c>
      <c r="G35" s="21">
        <v>3.0779999999999998</v>
      </c>
      <c r="H35" s="21">
        <v>3.0738599999999998</v>
      </c>
      <c r="I35" s="21">
        <v>3.0695399999999999</v>
      </c>
      <c r="J35" s="21">
        <v>3.0840100000000001</v>
      </c>
      <c r="K35" s="21">
        <v>3.1056499999999998</v>
      </c>
      <c r="L35" s="21">
        <v>3.1118899999999998</v>
      </c>
      <c r="M35" s="21">
        <v>3.1105</v>
      </c>
      <c r="N35" s="21">
        <v>3.11368</v>
      </c>
      <c r="O35" s="21">
        <v>3.1219600000000001</v>
      </c>
      <c r="P35" s="21">
        <v>2.63049</v>
      </c>
      <c r="Q35" s="21">
        <v>0.30793999999999999</v>
      </c>
      <c r="R35" s="21">
        <v>14.459070000000001</v>
      </c>
      <c r="S35" s="21">
        <v>12.22589</v>
      </c>
      <c r="T35" s="21">
        <v>11.09158</v>
      </c>
      <c r="U35" s="21">
        <v>0.30032999999999999</v>
      </c>
      <c r="V35" s="21">
        <v>42.117359999999998</v>
      </c>
      <c r="W35" s="21">
        <v>7.2744600000000004</v>
      </c>
      <c r="X35" s="21">
        <v>7.9414400000000001</v>
      </c>
      <c r="Y35" s="21">
        <v>8.83962</v>
      </c>
      <c r="Z35" s="21">
        <v>11.16985</v>
      </c>
      <c r="AA35" s="21">
        <v>16.462140000000002</v>
      </c>
      <c r="AB35" s="21">
        <v>35.820050000000002</v>
      </c>
      <c r="AC35" s="21">
        <v>172.83277000000001</v>
      </c>
      <c r="AD35" s="21">
        <v>-369.55649</v>
      </c>
      <c r="AE35" s="21">
        <v>133.26589999999999</v>
      </c>
      <c r="AF35" s="21">
        <v>27.747910000000001</v>
      </c>
      <c r="AG35" s="21">
        <v>11.46433</v>
      </c>
      <c r="AH35" s="21">
        <v>6.7454900000000002</v>
      </c>
      <c r="AI35" s="21">
        <v>5.2399100000000001</v>
      </c>
      <c r="AJ35" s="21">
        <v>5.2797900000000002</v>
      </c>
      <c r="AK35" s="21">
        <v>5.6764000000000001</v>
      </c>
      <c r="AL35" s="21">
        <v>6.1758899999999999</v>
      </c>
      <c r="AM35" s="21">
        <v>6.6070700000000002</v>
      </c>
      <c r="AN35" s="21">
        <v>6.8519699999999997</v>
      </c>
      <c r="AO35" s="21">
        <v>6.7515599999999996</v>
      </c>
      <c r="AP35" s="21">
        <v>6.2356699999999998</v>
      </c>
      <c r="AQ35" s="21">
        <v>5.2222</v>
      </c>
      <c r="AR35" s="21">
        <v>3.6797599999999999</v>
      </c>
      <c r="AS35" s="21">
        <v>2.4359000000000002</v>
      </c>
      <c r="AT35" s="21">
        <v>2.1688700000000001</v>
      </c>
      <c r="AU35" s="21">
        <v>2.0709900000000001</v>
      </c>
      <c r="AV35" s="21">
        <v>2.1220699999999999</v>
      </c>
      <c r="AW35" s="21">
        <v>2.2963300000000002</v>
      </c>
      <c r="AX35" s="21">
        <v>2.4354499999999999</v>
      </c>
      <c r="AY35" s="21">
        <v>2.4363999999999999</v>
      </c>
      <c r="AZ35" s="21">
        <v>2.4357199999999999</v>
      </c>
      <c r="BA35" s="21">
        <v>2.4352299999999998</v>
      </c>
      <c r="BB35" s="21">
        <v>2.4353400000000001</v>
      </c>
      <c r="BC35" s="21">
        <v>2.4365600000000001</v>
      </c>
      <c r="BD35" s="21">
        <v>2.4365600000000001</v>
      </c>
      <c r="BE35" s="21">
        <v>2.4365600000000001</v>
      </c>
      <c r="BF35" s="21">
        <v>2.4365600000000001</v>
      </c>
      <c r="BG35" s="21">
        <v>2.4365600000000001</v>
      </c>
      <c r="BH35" s="21">
        <v>2.4365600000000001</v>
      </c>
      <c r="BI35" s="21">
        <v>2.4365600000000001</v>
      </c>
      <c r="BJ35" s="21">
        <v>2.4365600000000001</v>
      </c>
      <c r="BK35" s="21">
        <v>2.32186</v>
      </c>
      <c r="BL35" s="21">
        <v>2.32186</v>
      </c>
      <c r="BM35" s="21">
        <v>2.32186</v>
      </c>
      <c r="BN35" s="21">
        <v>2.32186</v>
      </c>
      <c r="BO35" s="21">
        <v>2.32186</v>
      </c>
      <c r="BP35" s="21">
        <v>2.32186</v>
      </c>
      <c r="BQ35" s="21">
        <v>2.32186</v>
      </c>
      <c r="BR35" s="21">
        <v>2.32186</v>
      </c>
      <c r="BS35" s="21">
        <v>2.32186</v>
      </c>
      <c r="BT35" s="21">
        <v>2.32186</v>
      </c>
      <c r="BU35" s="21">
        <v>2.32186</v>
      </c>
      <c r="BV35" s="21">
        <v>2.32186</v>
      </c>
      <c r="BW35" s="21">
        <v>2.32186</v>
      </c>
      <c r="BX35" s="21">
        <v>2.32186</v>
      </c>
      <c r="BY35" s="21">
        <v>2.32186</v>
      </c>
      <c r="BZ35" s="21">
        <v>2.32186</v>
      </c>
      <c r="CA35" s="21">
        <v>2.32186</v>
      </c>
      <c r="CB35" s="21">
        <v>2.32186</v>
      </c>
      <c r="CC35" s="21">
        <v>2.32186</v>
      </c>
      <c r="CD35" s="21">
        <v>2.32186</v>
      </c>
    </row>
    <row r="36" spans="1:82" x14ac:dyDescent="0.35">
      <c r="A36" s="19" t="s">
        <v>45</v>
      </c>
      <c r="B36" s="21">
        <v>1.9311799999999999</v>
      </c>
      <c r="C36" s="21">
        <v>1.9311799999999999</v>
      </c>
      <c r="D36" s="21">
        <v>1.92866</v>
      </c>
      <c r="E36" s="21">
        <v>1.92777</v>
      </c>
      <c r="F36" s="21">
        <v>1.9279599999999999</v>
      </c>
      <c r="G36" s="21">
        <v>1.92659</v>
      </c>
      <c r="H36" s="21">
        <v>1.9239299999999999</v>
      </c>
      <c r="I36" s="21">
        <v>1.9229499999999999</v>
      </c>
      <c r="J36" s="21">
        <v>1.9362900000000001</v>
      </c>
      <c r="K36" s="21">
        <v>1.9493100000000001</v>
      </c>
      <c r="L36" s="21">
        <v>1.9534899999999999</v>
      </c>
      <c r="M36" s="21">
        <v>1.95261</v>
      </c>
      <c r="N36" s="21">
        <v>1.95455</v>
      </c>
      <c r="O36" s="21">
        <v>1.96008</v>
      </c>
      <c r="P36" s="21">
        <v>1.77837</v>
      </c>
      <c r="Q36" s="21">
        <v>0.90142999999999995</v>
      </c>
      <c r="R36" s="21">
        <v>4.8957699999999997</v>
      </c>
      <c r="S36" s="21">
        <v>5.09598</v>
      </c>
      <c r="T36" s="21">
        <v>4.7828099999999996</v>
      </c>
      <c r="U36" s="21">
        <v>-1.08022</v>
      </c>
      <c r="V36" s="21">
        <v>40.324800000000003</v>
      </c>
      <c r="W36" s="21">
        <v>6.2238100000000003</v>
      </c>
      <c r="X36" s="21">
        <v>6.4041899999999998</v>
      </c>
      <c r="Y36" s="21">
        <v>6.7117800000000001</v>
      </c>
      <c r="Z36" s="21">
        <v>7.8732499999999996</v>
      </c>
      <c r="AA36" s="21">
        <v>10.81127</v>
      </c>
      <c r="AB36" s="21">
        <v>22.24502</v>
      </c>
      <c r="AC36" s="21">
        <v>103.47866999999999</v>
      </c>
      <c r="AD36" s="21">
        <v>-218.30386999999999</v>
      </c>
      <c r="AE36" s="21">
        <v>79.719250000000002</v>
      </c>
      <c r="AF36" s="21">
        <v>17.211010000000002</v>
      </c>
      <c r="AG36" s="21">
        <v>7.5530900000000001</v>
      </c>
      <c r="AH36" s="21">
        <v>4.7885600000000004</v>
      </c>
      <c r="AI36" s="21">
        <v>3.86788</v>
      </c>
      <c r="AJ36" s="21">
        <v>3.6802600000000001</v>
      </c>
      <c r="AK36" s="21">
        <v>3.53776</v>
      </c>
      <c r="AL36" s="21">
        <v>3.4485000000000001</v>
      </c>
      <c r="AM36" s="21">
        <v>3.4096899999999999</v>
      </c>
      <c r="AN36" s="21">
        <v>3.4204400000000001</v>
      </c>
      <c r="AO36" s="21">
        <v>3.3744399999999999</v>
      </c>
      <c r="AP36" s="21">
        <v>3.1634699999999998</v>
      </c>
      <c r="AQ36" s="21">
        <v>2.7488999999999999</v>
      </c>
      <c r="AR36" s="21">
        <v>2.1051199999999999</v>
      </c>
      <c r="AS36" s="21">
        <v>1.5468999999999999</v>
      </c>
      <c r="AT36" s="21">
        <v>1.3848400000000001</v>
      </c>
      <c r="AU36" s="21">
        <v>1.32568</v>
      </c>
      <c r="AV36" s="21">
        <v>1.3569199999999999</v>
      </c>
      <c r="AW36" s="21">
        <v>1.46271</v>
      </c>
      <c r="AX36" s="21">
        <v>1.5468999999999999</v>
      </c>
      <c r="AY36" s="21">
        <v>1.54623</v>
      </c>
      <c r="AZ36" s="21">
        <v>1.5466800000000001</v>
      </c>
      <c r="BA36" s="21">
        <v>1.5459400000000001</v>
      </c>
      <c r="BB36" s="21">
        <v>1.54606</v>
      </c>
      <c r="BC36" s="21">
        <v>1.54755</v>
      </c>
      <c r="BD36" s="21">
        <v>1.54755</v>
      </c>
      <c r="BE36" s="21">
        <v>1.54755</v>
      </c>
      <c r="BF36" s="21">
        <v>1.54755</v>
      </c>
      <c r="BG36" s="21">
        <v>1.54755</v>
      </c>
      <c r="BH36" s="21">
        <v>1.54755</v>
      </c>
      <c r="BI36" s="21">
        <v>1.54755</v>
      </c>
      <c r="BJ36" s="21">
        <v>1.54755</v>
      </c>
      <c r="BK36" s="21">
        <v>1.4811799999999999</v>
      </c>
      <c r="BL36" s="21">
        <v>1.4811799999999999</v>
      </c>
      <c r="BM36" s="21">
        <v>1.4811799999999999</v>
      </c>
      <c r="BN36" s="21">
        <v>1.4811799999999999</v>
      </c>
      <c r="BO36" s="21">
        <v>1.4811799999999999</v>
      </c>
      <c r="BP36" s="21">
        <v>1.4811799999999999</v>
      </c>
      <c r="BQ36" s="21">
        <v>1.4811799999999999</v>
      </c>
      <c r="BR36" s="21">
        <v>1.4811799999999999</v>
      </c>
      <c r="BS36" s="21">
        <v>1.4811799999999999</v>
      </c>
      <c r="BT36" s="21">
        <v>1.4811799999999999</v>
      </c>
      <c r="BU36" s="21">
        <v>1.4811799999999999</v>
      </c>
      <c r="BV36" s="21">
        <v>1.4811799999999999</v>
      </c>
      <c r="BW36" s="21">
        <v>1.4811799999999999</v>
      </c>
      <c r="BX36" s="21">
        <v>1.4811799999999999</v>
      </c>
      <c r="BY36" s="21">
        <v>1.4811799999999999</v>
      </c>
      <c r="BZ36" s="21">
        <v>1.4811799999999999</v>
      </c>
      <c r="CA36" s="21">
        <v>1.4811799999999999</v>
      </c>
      <c r="CB36" s="21">
        <v>1.4811799999999999</v>
      </c>
      <c r="CC36" s="21">
        <v>1.4811799999999999</v>
      </c>
      <c r="CD36" s="21">
        <v>1.4811799999999999</v>
      </c>
    </row>
    <row r="37" spans="1:82" x14ac:dyDescent="0.35">
      <c r="A37" s="19" t="s">
        <v>46</v>
      </c>
      <c r="B37" s="21">
        <v>1.19693</v>
      </c>
      <c r="C37" s="21">
        <v>1.19693</v>
      </c>
      <c r="D37" s="21">
        <v>1.1949700000000001</v>
      </c>
      <c r="E37" s="21">
        <v>1.19462</v>
      </c>
      <c r="F37" s="21">
        <v>1.1958899999999999</v>
      </c>
      <c r="G37" s="21">
        <v>1.1946399999999999</v>
      </c>
      <c r="H37" s="21">
        <v>1.19269</v>
      </c>
      <c r="I37" s="21">
        <v>1.19312</v>
      </c>
      <c r="J37" s="21">
        <v>1.2023699999999999</v>
      </c>
      <c r="K37" s="21">
        <v>1.20889</v>
      </c>
      <c r="L37" s="21">
        <v>1.2145699999999999</v>
      </c>
      <c r="M37" s="21">
        <v>1.2134400000000001</v>
      </c>
      <c r="N37" s="21">
        <v>1.2140899999999999</v>
      </c>
      <c r="O37" s="21">
        <v>1.21705</v>
      </c>
      <c r="P37" s="21">
        <v>1.25387</v>
      </c>
      <c r="Q37" s="21">
        <v>1.3896599999999999</v>
      </c>
      <c r="R37" s="21">
        <v>-0.1336</v>
      </c>
      <c r="S37" s="21">
        <v>0.42838999999999999</v>
      </c>
      <c r="T37" s="21">
        <v>0.51241000000000003</v>
      </c>
      <c r="U37" s="21">
        <v>-1.3587499999999999</v>
      </c>
      <c r="V37" s="21">
        <v>30.48874</v>
      </c>
      <c r="W37" s="21">
        <v>4.2662699999999996</v>
      </c>
      <c r="X37" s="21">
        <v>4.1013299999999999</v>
      </c>
      <c r="Y37" s="21">
        <v>3.9463900000000001</v>
      </c>
      <c r="Z37" s="21">
        <v>4.1158700000000001</v>
      </c>
      <c r="AA37" s="21">
        <v>4.9856299999999996</v>
      </c>
      <c r="AB37" s="21">
        <v>9.1192700000000002</v>
      </c>
      <c r="AC37" s="21">
        <v>38.5886</v>
      </c>
      <c r="AD37" s="21">
        <v>-77.089910000000003</v>
      </c>
      <c r="AE37" s="21">
        <v>27.438459999999999</v>
      </c>
      <c r="AF37" s="21">
        <v>5.7823099999999998</v>
      </c>
      <c r="AG37" s="21">
        <v>2.4789599999999998</v>
      </c>
      <c r="AH37" s="21">
        <v>1.5464</v>
      </c>
      <c r="AI37" s="21">
        <v>1.2577100000000001</v>
      </c>
      <c r="AJ37" s="21">
        <v>1.3932199999999999</v>
      </c>
      <c r="AK37" s="21">
        <v>1.73116</v>
      </c>
      <c r="AL37" s="21">
        <v>2.1025800000000001</v>
      </c>
      <c r="AM37" s="21">
        <v>2.3984999999999999</v>
      </c>
      <c r="AN37" s="21">
        <v>2.5425800000000001</v>
      </c>
      <c r="AO37" s="21">
        <v>2.5094799999999999</v>
      </c>
      <c r="AP37" s="21">
        <v>2.33013</v>
      </c>
      <c r="AQ37" s="21">
        <v>1.97502</v>
      </c>
      <c r="AR37" s="21">
        <v>1.43042</v>
      </c>
      <c r="AS37" s="21">
        <v>0.98155999999999999</v>
      </c>
      <c r="AT37" s="21">
        <v>0.87563999999999997</v>
      </c>
      <c r="AU37" s="21">
        <v>0.83694999999999997</v>
      </c>
      <c r="AV37" s="21">
        <v>0.85729</v>
      </c>
      <c r="AW37" s="21">
        <v>0.92635000000000001</v>
      </c>
      <c r="AX37" s="21">
        <v>0.98119999999999996</v>
      </c>
      <c r="AY37" s="21">
        <v>0.98136999999999996</v>
      </c>
      <c r="AZ37" s="21">
        <v>0.98158999999999996</v>
      </c>
      <c r="BA37" s="21">
        <v>0.98177999999999999</v>
      </c>
      <c r="BB37" s="21">
        <v>0.98206000000000004</v>
      </c>
      <c r="BC37" s="21">
        <v>0.98231000000000002</v>
      </c>
      <c r="BD37" s="21">
        <v>0.98231000000000002</v>
      </c>
      <c r="BE37" s="21">
        <v>0.98231000000000002</v>
      </c>
      <c r="BF37" s="21">
        <v>0.98231000000000002</v>
      </c>
      <c r="BG37" s="21">
        <v>0.98231000000000002</v>
      </c>
      <c r="BH37" s="21">
        <v>0.98231000000000002</v>
      </c>
      <c r="BI37" s="21">
        <v>0.98231000000000002</v>
      </c>
      <c r="BJ37" s="21">
        <v>0.98231000000000002</v>
      </c>
      <c r="BK37" s="21">
        <v>0.96077000000000001</v>
      </c>
      <c r="BL37" s="21">
        <v>0.96077000000000001</v>
      </c>
      <c r="BM37" s="21">
        <v>0.96077000000000001</v>
      </c>
      <c r="BN37" s="21">
        <v>0.96077000000000001</v>
      </c>
      <c r="BO37" s="21">
        <v>0.96077000000000001</v>
      </c>
      <c r="BP37" s="21">
        <v>0.96077000000000001</v>
      </c>
      <c r="BQ37" s="21">
        <v>0.96077000000000001</v>
      </c>
      <c r="BR37" s="21">
        <v>0.96077000000000001</v>
      </c>
      <c r="BS37" s="21">
        <v>0.96077000000000001</v>
      </c>
      <c r="BT37" s="21">
        <v>0.96077000000000001</v>
      </c>
      <c r="BU37" s="21">
        <v>0.96077000000000001</v>
      </c>
      <c r="BV37" s="21">
        <v>0.96077000000000001</v>
      </c>
      <c r="BW37" s="21">
        <v>0.96077000000000001</v>
      </c>
      <c r="BX37" s="21">
        <v>0.96077000000000001</v>
      </c>
      <c r="BY37" s="21">
        <v>0.96077000000000001</v>
      </c>
      <c r="BZ37" s="21">
        <v>0.96077000000000001</v>
      </c>
      <c r="CA37" s="21">
        <v>0.96077000000000001</v>
      </c>
      <c r="CB37" s="21">
        <v>0.96077000000000001</v>
      </c>
      <c r="CC37" s="21">
        <v>0.96077000000000001</v>
      </c>
      <c r="CD37" s="21">
        <v>0.96077000000000001</v>
      </c>
    </row>
    <row r="38" spans="1:82" x14ac:dyDescent="0.35">
      <c r="A38" s="19" t="s">
        <v>47</v>
      </c>
      <c r="B38" s="21">
        <v>0.72457000000000005</v>
      </c>
      <c r="C38" s="21">
        <v>0.72457000000000005</v>
      </c>
      <c r="D38" s="21">
        <v>0.73136000000000001</v>
      </c>
      <c r="E38" s="21">
        <v>0.73314999999999997</v>
      </c>
      <c r="F38" s="21">
        <v>0.73207</v>
      </c>
      <c r="G38" s="21">
        <v>0.73119000000000001</v>
      </c>
      <c r="H38" s="21">
        <v>0.72977000000000003</v>
      </c>
      <c r="I38" s="21">
        <v>0.72772000000000003</v>
      </c>
      <c r="J38" s="21">
        <v>0.73131000000000002</v>
      </c>
      <c r="K38" s="21">
        <v>0.74041999999999997</v>
      </c>
      <c r="L38" s="21">
        <v>0.74243000000000003</v>
      </c>
      <c r="M38" s="21">
        <v>0.74258999999999997</v>
      </c>
      <c r="N38" s="21">
        <v>0.74407000000000001</v>
      </c>
      <c r="O38" s="21">
        <v>0.74575999999999998</v>
      </c>
      <c r="P38" s="21">
        <v>0.81864000000000003</v>
      </c>
      <c r="Q38" s="21">
        <v>1.1304099999999999</v>
      </c>
      <c r="R38" s="21">
        <v>-0.24213999999999999</v>
      </c>
      <c r="S38" s="21">
        <v>-8.0710000000000004E-2</v>
      </c>
      <c r="T38" s="21">
        <v>-5.1709999999999999E-2</v>
      </c>
      <c r="U38" s="21">
        <v>-0.79925999999999997</v>
      </c>
      <c r="V38" s="21">
        <v>15.045199999999999</v>
      </c>
      <c r="W38" s="21">
        <v>2.0268899999999999</v>
      </c>
      <c r="X38" s="21">
        <v>1.91778</v>
      </c>
      <c r="Y38" s="21">
        <v>1.8252299999999999</v>
      </c>
      <c r="Z38" s="21">
        <v>1.65937</v>
      </c>
      <c r="AA38" s="21">
        <v>1.3170599999999999</v>
      </c>
      <c r="AB38" s="21">
        <v>0.69464999999999999</v>
      </c>
      <c r="AC38" s="21">
        <v>-4.84422</v>
      </c>
      <c r="AD38" s="21">
        <v>17.058630000000001</v>
      </c>
      <c r="AE38" s="21">
        <v>-0.86009999999999998</v>
      </c>
      <c r="AF38" s="21">
        <v>2.5488599999999999</v>
      </c>
      <c r="AG38" s="21">
        <v>2.90787</v>
      </c>
      <c r="AH38" s="21">
        <v>3.1896200000000001</v>
      </c>
      <c r="AI38" s="21">
        <v>3.17746</v>
      </c>
      <c r="AJ38" s="21">
        <v>2.7954400000000001</v>
      </c>
      <c r="AK38" s="21">
        <v>2.1563400000000001</v>
      </c>
      <c r="AL38" s="21">
        <v>1.50701</v>
      </c>
      <c r="AM38" s="21">
        <v>0.99580000000000002</v>
      </c>
      <c r="AN38" s="21">
        <v>0.72289000000000003</v>
      </c>
      <c r="AO38" s="21">
        <v>0.63849</v>
      </c>
      <c r="AP38" s="21">
        <v>0.60424999999999995</v>
      </c>
      <c r="AQ38" s="21">
        <v>0.60468999999999995</v>
      </c>
      <c r="AR38" s="21">
        <v>0.62702999999999998</v>
      </c>
      <c r="AS38" s="21">
        <v>0.62287999999999999</v>
      </c>
      <c r="AT38" s="21">
        <v>0.58835000000000004</v>
      </c>
      <c r="AU38" s="21">
        <v>0.57532000000000005</v>
      </c>
      <c r="AV38" s="21">
        <v>0.58255999999999997</v>
      </c>
      <c r="AW38" s="21">
        <v>0.60499000000000003</v>
      </c>
      <c r="AX38" s="21">
        <v>0.62324999999999997</v>
      </c>
      <c r="AY38" s="21">
        <v>0.62339</v>
      </c>
      <c r="AZ38" s="21">
        <v>0.62353999999999998</v>
      </c>
      <c r="BA38" s="21">
        <v>0.62277000000000005</v>
      </c>
      <c r="BB38" s="21">
        <v>0.62343000000000004</v>
      </c>
      <c r="BC38" s="21">
        <v>0.62341000000000002</v>
      </c>
      <c r="BD38" s="21">
        <v>0.62341000000000002</v>
      </c>
      <c r="BE38" s="21">
        <v>0.62341000000000002</v>
      </c>
      <c r="BF38" s="21">
        <v>0.62341000000000002</v>
      </c>
      <c r="BG38" s="21">
        <v>0.62341000000000002</v>
      </c>
      <c r="BH38" s="21">
        <v>0.62341000000000002</v>
      </c>
      <c r="BI38" s="21">
        <v>0.62341000000000002</v>
      </c>
      <c r="BJ38" s="21">
        <v>0.62341000000000002</v>
      </c>
      <c r="BK38" s="21">
        <v>0.62050000000000005</v>
      </c>
      <c r="BL38" s="21">
        <v>0.62050000000000005</v>
      </c>
      <c r="BM38" s="21">
        <v>0.62050000000000005</v>
      </c>
      <c r="BN38" s="21">
        <v>0.62050000000000005</v>
      </c>
      <c r="BO38" s="21">
        <v>0.62050000000000005</v>
      </c>
      <c r="BP38" s="21">
        <v>0.62050000000000005</v>
      </c>
      <c r="BQ38" s="21">
        <v>0.62050000000000005</v>
      </c>
      <c r="BR38" s="21">
        <v>0.62050000000000005</v>
      </c>
      <c r="BS38" s="21">
        <v>0.62050000000000005</v>
      </c>
      <c r="BT38" s="21">
        <v>0.62050000000000005</v>
      </c>
      <c r="BU38" s="21">
        <v>0.62050000000000005</v>
      </c>
      <c r="BV38" s="21">
        <v>0.62050000000000005</v>
      </c>
      <c r="BW38" s="21">
        <v>0.62050000000000005</v>
      </c>
      <c r="BX38" s="21">
        <v>0.62050000000000005</v>
      </c>
      <c r="BY38" s="21">
        <v>0.62050000000000005</v>
      </c>
      <c r="BZ38" s="21">
        <v>0.62050000000000005</v>
      </c>
      <c r="CA38" s="21">
        <v>0.62050000000000005</v>
      </c>
      <c r="CB38" s="21">
        <v>0.62050000000000005</v>
      </c>
      <c r="CC38" s="21">
        <v>0.62050000000000005</v>
      </c>
      <c r="CD38" s="21">
        <v>0.62050000000000005</v>
      </c>
    </row>
    <row r="39" spans="1:82" x14ac:dyDescent="0.35">
      <c r="A39" s="19" t="s">
        <v>48</v>
      </c>
      <c r="B39" s="21">
        <v>0.44333</v>
      </c>
      <c r="C39" s="21">
        <v>0.44333</v>
      </c>
      <c r="D39" s="21">
        <v>0.44430999999999998</v>
      </c>
      <c r="E39" s="21">
        <v>0.44416</v>
      </c>
      <c r="F39" s="21">
        <v>0.44457999999999998</v>
      </c>
      <c r="G39" s="21">
        <v>0.44524000000000002</v>
      </c>
      <c r="H39" s="21">
        <v>0.44669999999999999</v>
      </c>
      <c r="I39" s="21">
        <v>0.44635999999999998</v>
      </c>
      <c r="J39" s="21">
        <v>0.44502999999999998</v>
      </c>
      <c r="K39" s="21">
        <v>0.42505999999999999</v>
      </c>
      <c r="L39" s="21">
        <v>0.40193000000000001</v>
      </c>
      <c r="M39" s="21">
        <v>0.38453999999999999</v>
      </c>
      <c r="N39" s="21">
        <v>0.37457000000000001</v>
      </c>
      <c r="O39" s="21">
        <v>0.36981000000000003</v>
      </c>
      <c r="P39" s="21">
        <v>0.40175</v>
      </c>
      <c r="Q39" s="21">
        <v>0.55664999999999998</v>
      </c>
      <c r="R39" s="21">
        <v>-5.5700000000000003E-3</v>
      </c>
      <c r="S39" s="21">
        <v>4.5940000000000002E-2</v>
      </c>
      <c r="T39" s="21">
        <v>4.795E-2</v>
      </c>
      <c r="U39" s="21">
        <v>-0.28338000000000002</v>
      </c>
      <c r="V39" s="21">
        <v>5.1018800000000004</v>
      </c>
      <c r="W39" s="21">
        <v>0.67986999999999997</v>
      </c>
      <c r="X39" s="21">
        <v>0.64070000000000005</v>
      </c>
      <c r="Y39" s="21">
        <v>0.60909999999999997</v>
      </c>
      <c r="Z39" s="21">
        <v>0.36323</v>
      </c>
      <c r="AA39" s="21">
        <v>-0.23499</v>
      </c>
      <c r="AB39" s="21">
        <v>-3.5662099999999999</v>
      </c>
      <c r="AC39" s="21">
        <v>-25.424330000000001</v>
      </c>
      <c r="AD39" s="21">
        <v>61.058160000000001</v>
      </c>
      <c r="AE39" s="21">
        <v>-12.43586</v>
      </c>
      <c r="AF39" s="21">
        <v>2.39194</v>
      </c>
      <c r="AG39" s="21">
        <v>4.0889100000000003</v>
      </c>
      <c r="AH39" s="21">
        <v>4.8776299999999999</v>
      </c>
      <c r="AI39" s="21">
        <v>4.9587700000000003</v>
      </c>
      <c r="AJ39" s="21">
        <v>4.5967099999999999</v>
      </c>
      <c r="AK39" s="21">
        <v>4.09694</v>
      </c>
      <c r="AL39" s="21">
        <v>3.6009099999999998</v>
      </c>
      <c r="AM39" s="21">
        <v>3.1840099999999998</v>
      </c>
      <c r="AN39" s="21">
        <v>2.8872200000000001</v>
      </c>
      <c r="AO39" s="21">
        <v>2.62209</v>
      </c>
      <c r="AP39" s="21">
        <v>2.2401200000000001</v>
      </c>
      <c r="AQ39" s="21">
        <v>1.67456</v>
      </c>
      <c r="AR39" s="21">
        <v>0.91888999999999998</v>
      </c>
      <c r="AS39" s="21">
        <v>0.39505000000000001</v>
      </c>
      <c r="AT39" s="21">
        <v>0.34784999999999999</v>
      </c>
      <c r="AU39" s="21">
        <v>0.33041999999999999</v>
      </c>
      <c r="AV39" s="21">
        <v>0.33956999999999998</v>
      </c>
      <c r="AW39" s="21">
        <v>0.37045</v>
      </c>
      <c r="AX39" s="21">
        <v>0.39478000000000002</v>
      </c>
      <c r="AY39" s="21">
        <v>0.39472000000000002</v>
      </c>
      <c r="AZ39" s="21">
        <v>0.39539999999999997</v>
      </c>
      <c r="BA39" s="21">
        <v>0.39563999999999999</v>
      </c>
      <c r="BB39" s="21">
        <v>0.39512000000000003</v>
      </c>
      <c r="BC39" s="21">
        <v>0.39401999999999998</v>
      </c>
      <c r="BD39" s="21">
        <v>0.39401999999999998</v>
      </c>
      <c r="BE39" s="21">
        <v>0.39401999999999998</v>
      </c>
      <c r="BF39" s="21">
        <v>0.39401999999999998</v>
      </c>
      <c r="BG39" s="21">
        <v>0.39401999999999998</v>
      </c>
      <c r="BH39" s="21">
        <v>0.39401999999999998</v>
      </c>
      <c r="BI39" s="21">
        <v>0.39401999999999998</v>
      </c>
      <c r="BJ39" s="21">
        <v>0.39401999999999998</v>
      </c>
      <c r="BK39" s="21">
        <v>0.44035000000000002</v>
      </c>
      <c r="BL39" s="21">
        <v>0.44035000000000002</v>
      </c>
      <c r="BM39" s="21">
        <v>0.44035000000000002</v>
      </c>
      <c r="BN39" s="21">
        <v>0.44035000000000002</v>
      </c>
      <c r="BO39" s="21">
        <v>0.44035000000000002</v>
      </c>
      <c r="BP39" s="21">
        <v>0.44035000000000002</v>
      </c>
      <c r="BQ39" s="21">
        <v>0.44035000000000002</v>
      </c>
      <c r="BR39" s="21">
        <v>0.44035000000000002</v>
      </c>
      <c r="BS39" s="21">
        <v>0.44035000000000002</v>
      </c>
      <c r="BT39" s="21">
        <v>0.44035000000000002</v>
      </c>
      <c r="BU39" s="21">
        <v>0.44035000000000002</v>
      </c>
      <c r="BV39" s="21">
        <v>0.44035000000000002</v>
      </c>
      <c r="BW39" s="21">
        <v>0.44035000000000002</v>
      </c>
      <c r="BX39" s="21">
        <v>0.44035000000000002</v>
      </c>
      <c r="BY39" s="21">
        <v>0.44035000000000002</v>
      </c>
      <c r="BZ39" s="21">
        <v>0.44035000000000002</v>
      </c>
      <c r="CA39" s="21">
        <v>0.44035000000000002</v>
      </c>
      <c r="CB39" s="21">
        <v>0.44035000000000002</v>
      </c>
      <c r="CC39" s="21">
        <v>0.44035000000000002</v>
      </c>
      <c r="CD39" s="21">
        <v>0.44035000000000002</v>
      </c>
    </row>
    <row r="40" spans="1:82" x14ac:dyDescent="0.35">
      <c r="A40" s="19" t="s">
        <v>49</v>
      </c>
      <c r="B40" s="21">
        <v>0.23164999999999999</v>
      </c>
      <c r="C40" s="21">
        <v>0.23164999999999999</v>
      </c>
      <c r="D40" s="21">
        <v>0.25197000000000003</v>
      </c>
      <c r="E40" s="21">
        <v>0.26129999999999998</v>
      </c>
      <c r="F40" s="21">
        <v>0.26823999999999998</v>
      </c>
      <c r="G40" s="21">
        <v>0.28822999999999999</v>
      </c>
      <c r="H40" s="21">
        <v>0.31696999999999997</v>
      </c>
      <c r="I40" s="21">
        <v>0.33212999999999998</v>
      </c>
      <c r="J40" s="21">
        <v>0.27066000000000001</v>
      </c>
      <c r="K40" s="21">
        <v>0.11198</v>
      </c>
      <c r="L40" s="21">
        <v>-5.441E-2</v>
      </c>
      <c r="M40" s="21">
        <v>-7.4340000000000003E-2</v>
      </c>
      <c r="N40" s="21">
        <v>-0.11713999999999999</v>
      </c>
      <c r="O40" s="21">
        <v>-0.16005</v>
      </c>
      <c r="P40" s="21">
        <v>-0.24631</v>
      </c>
      <c r="Q40" s="21">
        <v>-0.51058999999999999</v>
      </c>
      <c r="R40" s="21">
        <v>3.03376</v>
      </c>
      <c r="S40" s="21">
        <v>1.56456</v>
      </c>
      <c r="T40" s="21">
        <v>1.3209900000000001</v>
      </c>
      <c r="U40" s="21">
        <v>3.5215999999999998</v>
      </c>
      <c r="V40" s="21">
        <v>-21.60257</v>
      </c>
      <c r="W40" s="21">
        <v>-8.4959999999999994E-2</v>
      </c>
      <c r="X40" s="21">
        <v>-5.7169999999999999E-2</v>
      </c>
      <c r="Y40" s="21">
        <v>-5.6730000000000003E-2</v>
      </c>
      <c r="Z40" s="21">
        <v>-0.25877</v>
      </c>
      <c r="AA40" s="21">
        <v>-0.86606000000000005</v>
      </c>
      <c r="AB40" s="21">
        <v>-5.9515200000000004</v>
      </c>
      <c r="AC40" s="21">
        <v>-35.72222</v>
      </c>
      <c r="AD40" s="21">
        <v>82.153499999999994</v>
      </c>
      <c r="AE40" s="21">
        <v>-15.37218</v>
      </c>
      <c r="AF40" s="21">
        <v>4.0451300000000003</v>
      </c>
      <c r="AG40" s="21">
        <v>6.3265700000000002</v>
      </c>
      <c r="AH40" s="21">
        <v>7.4741999999999997</v>
      </c>
      <c r="AI40" s="21">
        <v>7.65883</v>
      </c>
      <c r="AJ40" s="21">
        <v>7.1901299999999999</v>
      </c>
      <c r="AK40" s="21">
        <v>6.4506500000000004</v>
      </c>
      <c r="AL40" s="21">
        <v>5.6857699999999998</v>
      </c>
      <c r="AM40" s="21">
        <v>5.0329600000000001</v>
      </c>
      <c r="AN40" s="21">
        <v>4.57179</v>
      </c>
      <c r="AO40" s="21">
        <v>4.1417900000000003</v>
      </c>
      <c r="AP40" s="21">
        <v>3.4814500000000002</v>
      </c>
      <c r="AQ40" s="21">
        <v>2.4833799999999999</v>
      </c>
      <c r="AR40" s="21">
        <v>1.1498999999999999</v>
      </c>
      <c r="AS40" s="21">
        <v>0.26169999999999999</v>
      </c>
      <c r="AT40" s="21">
        <v>0.22935</v>
      </c>
      <c r="AU40" s="21">
        <v>0.21754000000000001</v>
      </c>
      <c r="AV40" s="21">
        <v>0.22353999999999999</v>
      </c>
      <c r="AW40" s="21">
        <v>0.245</v>
      </c>
      <c r="AX40" s="21">
        <v>0.26184000000000002</v>
      </c>
      <c r="AY40" s="21">
        <v>0.26201999999999998</v>
      </c>
      <c r="AZ40" s="21">
        <v>0.26143</v>
      </c>
      <c r="BA40" s="21">
        <v>0.26193</v>
      </c>
      <c r="BB40" s="21">
        <v>0.26167000000000001</v>
      </c>
      <c r="BC40" s="21">
        <v>0.26230999999999999</v>
      </c>
      <c r="BD40" s="21">
        <v>0.26230999999999999</v>
      </c>
      <c r="BE40" s="21">
        <v>0.26230999999999999</v>
      </c>
      <c r="BF40" s="21">
        <v>0.26230999999999999</v>
      </c>
      <c r="BG40" s="21">
        <v>0.26230999999999999</v>
      </c>
      <c r="BH40" s="21">
        <v>0.26230999999999999</v>
      </c>
      <c r="BI40" s="21">
        <v>0.26230999999999999</v>
      </c>
      <c r="BJ40" s="21">
        <v>0.26230999999999999</v>
      </c>
      <c r="BK40" s="21">
        <v>0.30024000000000001</v>
      </c>
      <c r="BL40" s="21">
        <v>0.30024000000000001</v>
      </c>
      <c r="BM40" s="21">
        <v>0.30024000000000001</v>
      </c>
      <c r="BN40" s="21">
        <v>0.30024000000000001</v>
      </c>
      <c r="BO40" s="21">
        <v>0.30024000000000001</v>
      </c>
      <c r="BP40" s="21">
        <v>0.30024000000000001</v>
      </c>
      <c r="BQ40" s="21">
        <v>0.30024000000000001</v>
      </c>
      <c r="BR40" s="21">
        <v>0.30024000000000001</v>
      </c>
      <c r="BS40" s="21">
        <v>0.30024000000000001</v>
      </c>
      <c r="BT40" s="21">
        <v>0.30024000000000001</v>
      </c>
      <c r="BU40" s="21">
        <v>0.30024000000000001</v>
      </c>
      <c r="BV40" s="21">
        <v>0.30024000000000001</v>
      </c>
      <c r="BW40" s="21">
        <v>0.30024000000000001</v>
      </c>
      <c r="BX40" s="21">
        <v>0.30024000000000001</v>
      </c>
      <c r="BY40" s="21">
        <v>0.30024000000000001</v>
      </c>
      <c r="BZ40" s="21">
        <v>0.30024000000000001</v>
      </c>
      <c r="CA40" s="21">
        <v>0.30024000000000001</v>
      </c>
      <c r="CB40" s="21">
        <v>0.30024000000000001</v>
      </c>
      <c r="CC40" s="21">
        <v>0.30024000000000001</v>
      </c>
      <c r="CD40" s="21">
        <v>0.30024000000000001</v>
      </c>
    </row>
    <row r="41" spans="1:82" x14ac:dyDescent="0.35">
      <c r="A41" s="19" t="s">
        <v>50</v>
      </c>
      <c r="B41" s="21">
        <v>-6.1690000000000002E-2</v>
      </c>
      <c r="C41" s="21">
        <v>-6.1690000000000002E-2</v>
      </c>
      <c r="D41" s="21">
        <v>8.2430000000000003E-2</v>
      </c>
      <c r="E41" s="21">
        <v>0.14477999999999999</v>
      </c>
      <c r="F41" s="21">
        <v>0.14964</v>
      </c>
      <c r="G41" s="21">
        <v>0.16535</v>
      </c>
      <c r="H41" s="21">
        <v>0.19313</v>
      </c>
      <c r="I41" s="21">
        <v>0.23693</v>
      </c>
      <c r="J41" s="21">
        <v>0.25764999999999999</v>
      </c>
      <c r="K41" s="21">
        <v>0.22167000000000001</v>
      </c>
      <c r="L41" s="21">
        <v>0.18078</v>
      </c>
      <c r="M41" s="21">
        <v>0.15040000000000001</v>
      </c>
      <c r="N41" s="21">
        <v>0.13377</v>
      </c>
      <c r="O41" s="21">
        <v>0.12463</v>
      </c>
      <c r="P41" s="21">
        <v>0.13392000000000001</v>
      </c>
      <c r="Q41" s="21">
        <v>0.19081000000000001</v>
      </c>
      <c r="R41" s="21">
        <v>0.15865000000000001</v>
      </c>
      <c r="S41" s="21">
        <v>0.12540999999999999</v>
      </c>
      <c r="T41" s="21">
        <v>0.14666999999999999</v>
      </c>
      <c r="U41" s="21">
        <v>0.56674999999999998</v>
      </c>
      <c r="V41" s="21">
        <v>-7.03233</v>
      </c>
      <c r="W41" s="21">
        <v>-5.9249999999999997E-2</v>
      </c>
      <c r="X41" s="21">
        <v>-6.7739999999999995E-2</v>
      </c>
      <c r="Y41" s="21">
        <v>-8.7620000000000003E-2</v>
      </c>
      <c r="Z41" s="21">
        <v>-0.33228999999999997</v>
      </c>
      <c r="AA41" s="21">
        <v>-1.0650999999999999</v>
      </c>
      <c r="AB41" s="21">
        <v>-7.2089699999999999</v>
      </c>
      <c r="AC41" s="21">
        <v>-42.988549999999996</v>
      </c>
      <c r="AD41" s="21">
        <v>98.66328</v>
      </c>
      <c r="AE41" s="21">
        <v>-33.066980000000001</v>
      </c>
      <c r="AF41" s="21">
        <v>-5.0510299999999999</v>
      </c>
      <c r="AG41" s="21">
        <v>-0.22359000000000001</v>
      </c>
      <c r="AH41" s="21">
        <v>1.1400999999999999</v>
      </c>
      <c r="AI41" s="21">
        <v>2.1875399999999998</v>
      </c>
      <c r="AJ41" s="21">
        <v>3.6318600000000001</v>
      </c>
      <c r="AK41" s="21">
        <v>5.4396399999999998</v>
      </c>
      <c r="AL41" s="21">
        <v>7.0913300000000001</v>
      </c>
      <c r="AM41" s="21">
        <v>8.2916899999999991</v>
      </c>
      <c r="AN41" s="21">
        <v>8.8394499999999994</v>
      </c>
      <c r="AO41" s="21">
        <v>8.5510599999999997</v>
      </c>
      <c r="AP41" s="21">
        <v>7.4224199999999998</v>
      </c>
      <c r="AQ41" s="21">
        <v>5.3184199999999997</v>
      </c>
      <c r="AR41" s="21">
        <v>2.2892399999999999</v>
      </c>
      <c r="AS41" s="21">
        <v>0.24188000000000001</v>
      </c>
      <c r="AT41" s="21">
        <v>0.21163999999999999</v>
      </c>
      <c r="AU41" s="21">
        <v>0.20054</v>
      </c>
      <c r="AV41" s="21">
        <v>0.20613000000000001</v>
      </c>
      <c r="AW41" s="21">
        <v>0.22591</v>
      </c>
      <c r="AX41" s="21">
        <v>0.2417</v>
      </c>
      <c r="AY41" s="21">
        <v>0.24228</v>
      </c>
      <c r="AZ41" s="21">
        <v>0.24195</v>
      </c>
      <c r="BA41" s="21">
        <v>0.24177999999999999</v>
      </c>
      <c r="BB41" s="21">
        <v>0.24187</v>
      </c>
      <c r="BC41" s="21">
        <v>0.24146000000000001</v>
      </c>
      <c r="BD41" s="21">
        <v>0.24146000000000001</v>
      </c>
      <c r="BE41" s="21">
        <v>0.24146000000000001</v>
      </c>
      <c r="BF41" s="21">
        <v>0.24146000000000001</v>
      </c>
      <c r="BG41" s="21">
        <v>0.24146000000000001</v>
      </c>
      <c r="BH41" s="21">
        <v>0.24146000000000001</v>
      </c>
      <c r="BI41" s="21">
        <v>0.24146000000000001</v>
      </c>
      <c r="BJ41" s="21">
        <v>0.24146000000000001</v>
      </c>
      <c r="BK41" s="21">
        <v>0.46037</v>
      </c>
      <c r="BL41" s="21">
        <v>0.46037</v>
      </c>
      <c r="BM41" s="21">
        <v>0.46037</v>
      </c>
      <c r="BN41" s="21">
        <v>0.46037</v>
      </c>
      <c r="BO41" s="21">
        <v>0.46037</v>
      </c>
      <c r="BP41" s="21">
        <v>0.46037</v>
      </c>
      <c r="BQ41" s="21">
        <v>0.46037</v>
      </c>
      <c r="BR41" s="21">
        <v>0.46037</v>
      </c>
      <c r="BS41" s="21">
        <v>0.46037</v>
      </c>
      <c r="BT41" s="21">
        <v>0.46037</v>
      </c>
      <c r="BU41" s="21">
        <v>0.46037</v>
      </c>
      <c r="BV41" s="21">
        <v>0.46037</v>
      </c>
      <c r="BW41" s="21">
        <v>0.46037</v>
      </c>
      <c r="BX41" s="21">
        <v>0.46037</v>
      </c>
      <c r="BY41" s="21">
        <v>0.46037</v>
      </c>
      <c r="BZ41" s="21">
        <v>0.46037</v>
      </c>
      <c r="CA41" s="21">
        <v>0.46037</v>
      </c>
      <c r="CB41" s="21">
        <v>0.46037</v>
      </c>
      <c r="CC41" s="21">
        <v>0.46037</v>
      </c>
      <c r="CD41" s="21">
        <v>0.46037</v>
      </c>
    </row>
    <row r="42" spans="1:82" x14ac:dyDescent="0.3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Q70"/>
  <sheetViews>
    <sheetView zoomScaleNormal="100" workbookViewId="0">
      <selection activeCell="E13" sqref="E13"/>
    </sheetView>
  </sheetViews>
  <sheetFormatPr defaultRowHeight="14.5" x14ac:dyDescent="0.35"/>
  <cols>
    <col min="1" max="1" width="60.7265625" customWidth="1"/>
    <col min="4" max="4" width="9.1796875" customWidth="1"/>
    <col min="8" max="8" width="60.7265625" customWidth="1"/>
    <col min="9" max="9" width="2.7265625" customWidth="1"/>
    <col min="14" max="14" width="2.7265625" customWidth="1"/>
  </cols>
  <sheetData>
    <row r="1" spans="1:17" x14ac:dyDescent="0.35">
      <c r="A1" s="305" t="s">
        <v>282</v>
      </c>
      <c r="B1" s="305"/>
      <c r="C1" s="305"/>
      <c r="D1" s="305"/>
      <c r="E1" s="305"/>
      <c r="F1" s="305"/>
      <c r="G1" s="305"/>
      <c r="H1" s="305"/>
      <c r="I1" s="93"/>
      <c r="J1" s="316" t="s">
        <v>63</v>
      </c>
      <c r="K1" s="317"/>
      <c r="L1" s="317"/>
      <c r="M1" s="312"/>
      <c r="N1" s="94"/>
    </row>
    <row r="2" spans="1:17" x14ac:dyDescent="0.35">
      <c r="A2" s="22" t="s">
        <v>283</v>
      </c>
      <c r="B2" s="151" t="s">
        <v>238</v>
      </c>
      <c r="C2" s="152" t="s">
        <v>237</v>
      </c>
      <c r="D2" s="313" t="s">
        <v>142</v>
      </c>
      <c r="E2" s="306"/>
      <c r="F2" s="306"/>
      <c r="G2" s="306"/>
      <c r="H2" s="306"/>
      <c r="I2" s="20"/>
      <c r="J2" s="318" t="s">
        <v>284</v>
      </c>
      <c r="K2" s="318"/>
      <c r="L2" s="153" t="s">
        <v>143</v>
      </c>
      <c r="M2" s="154" t="s">
        <v>107</v>
      </c>
      <c r="N2" s="71"/>
    </row>
    <row r="3" spans="1:17" x14ac:dyDescent="0.35">
      <c r="A3" s="58" t="s">
        <v>53</v>
      </c>
      <c r="B3" s="66">
        <v>18.100000000000001</v>
      </c>
      <c r="C3" s="67">
        <v>17.8</v>
      </c>
      <c r="D3" s="319"/>
      <c r="E3" s="315"/>
      <c r="F3" s="315"/>
      <c r="G3" s="315"/>
      <c r="H3" s="315"/>
      <c r="I3" s="20"/>
      <c r="J3" s="156" t="s">
        <v>90</v>
      </c>
      <c r="K3" s="157" t="s">
        <v>285</v>
      </c>
      <c r="L3" s="158" t="s">
        <v>286</v>
      </c>
      <c r="M3" s="159">
        <f>HLOOKUP($B$16,$B$9:$G$14,5,FALSE)</f>
        <v>29.3</v>
      </c>
      <c r="N3" s="71"/>
    </row>
    <row r="4" spans="1:17" x14ac:dyDescent="0.35">
      <c r="A4" s="58" t="s">
        <v>287</v>
      </c>
      <c r="B4" s="68">
        <v>24.2</v>
      </c>
      <c r="C4" s="69">
        <v>30.7</v>
      </c>
      <c r="D4" s="319"/>
      <c r="E4" s="315"/>
      <c r="F4" s="315"/>
      <c r="G4" s="315"/>
      <c r="H4" s="315"/>
      <c r="I4" s="20"/>
      <c r="J4" s="160">
        <v>15</v>
      </c>
      <c r="K4" s="161">
        <f>(_xlfn.LOGNORM.DIST(J4+1-$J$4,$M$4,$M$5,TRUE))/_xlfn.LOGNORM.DIST(80-15,$M$4,$M$5,TRUE)</f>
        <v>2.7534192820478193E-12</v>
      </c>
      <c r="L4" s="158" t="s">
        <v>55</v>
      </c>
      <c r="M4" s="162">
        <f>LN(M3-15)</f>
        <v>2.6602595372658615</v>
      </c>
      <c r="N4" s="71"/>
    </row>
    <row r="5" spans="1:17" x14ac:dyDescent="0.35">
      <c r="A5" s="163"/>
      <c r="B5" s="164"/>
      <c r="C5" s="20"/>
      <c r="D5" s="20"/>
      <c r="E5" s="20"/>
      <c r="F5" s="20"/>
      <c r="G5" s="20"/>
      <c r="H5" s="20"/>
      <c r="I5" s="20"/>
      <c r="J5" s="160">
        <f t="shared" ref="J5:J68" si="0">J4+1</f>
        <v>16</v>
      </c>
      <c r="K5" s="165">
        <f>(_xlfn.LOGNORM.DIST(J5+1-$J$4,$M$4,$M$5,TRUE)-_xlfn.LOGNORM.DIST(J5-$J$4,$M$4,$M$5,TRUE))/_xlfn.LOGNORM.DIST(80-15,$M$4,$M$5,TRUE)</f>
        <v>1.7332375239124396E-7</v>
      </c>
      <c r="L5" s="158" t="s">
        <v>54</v>
      </c>
      <c r="M5" s="166">
        <f>HLOOKUP($B$16,$B$9:$G$14,6,FALSE)</f>
        <v>0.38600000000000001</v>
      </c>
      <c r="N5" s="71"/>
    </row>
    <row r="6" spans="1:17" x14ac:dyDescent="0.35">
      <c r="A6" s="167" t="s">
        <v>283</v>
      </c>
      <c r="B6" s="168" t="s">
        <v>107</v>
      </c>
      <c r="C6" s="313" t="s">
        <v>142</v>
      </c>
      <c r="D6" s="306"/>
      <c r="E6" s="306"/>
      <c r="F6" s="306"/>
      <c r="G6" s="306"/>
      <c r="H6" s="306"/>
      <c r="I6" s="20"/>
      <c r="J6" s="160">
        <f t="shared" si="0"/>
        <v>17</v>
      </c>
      <c r="K6" s="165">
        <f t="shared" ref="K6:K68" si="1">(_xlfn.LOGNORM.DIST(J6+1-$J$4,$M$4,$M$5,TRUE)-_xlfn.LOGNORM.DIST(J6-$J$4,$M$4,$M$5,TRUE))/_xlfn.LOGNORM.DIST(80-15,$M$4,$M$5,TRUE)</f>
        <v>2.5909285235664856E-5</v>
      </c>
      <c r="L6" s="20"/>
      <c r="M6" s="20"/>
      <c r="N6" s="71"/>
    </row>
    <row r="7" spans="1:17" x14ac:dyDescent="0.35">
      <c r="A7" s="11" t="s">
        <v>288</v>
      </c>
      <c r="B7" s="21">
        <v>11</v>
      </c>
      <c r="C7" s="314"/>
      <c r="D7" s="315"/>
      <c r="E7" s="315"/>
      <c r="F7" s="315"/>
      <c r="G7" s="315"/>
      <c r="H7" s="315"/>
      <c r="I7" s="20"/>
      <c r="J7" s="160">
        <f t="shared" si="0"/>
        <v>18</v>
      </c>
      <c r="K7" s="165">
        <f t="shared" si="1"/>
        <v>4.5662607486073064E-4</v>
      </c>
      <c r="L7" s="20"/>
      <c r="M7" s="20"/>
      <c r="N7" s="71"/>
      <c r="Q7" s="273"/>
    </row>
    <row r="8" spans="1:17" x14ac:dyDescent="0.35">
      <c r="A8" s="163"/>
      <c r="B8" s="20"/>
      <c r="C8" s="20"/>
      <c r="D8" s="20"/>
      <c r="E8" s="20"/>
      <c r="F8" s="20"/>
      <c r="G8" s="20"/>
      <c r="H8" s="20"/>
      <c r="I8" s="20"/>
      <c r="J8" s="160">
        <f t="shared" si="0"/>
        <v>19</v>
      </c>
      <c r="K8" s="165">
        <f t="shared" si="1"/>
        <v>2.7585450042004215E-3</v>
      </c>
      <c r="L8" s="20"/>
      <c r="M8" s="20"/>
      <c r="N8" s="71"/>
      <c r="Q8" s="273"/>
    </row>
    <row r="9" spans="1:17" x14ac:dyDescent="0.35">
      <c r="A9" s="169" t="s">
        <v>283</v>
      </c>
      <c r="B9" s="151" t="s">
        <v>289</v>
      </c>
      <c r="C9" s="152" t="s">
        <v>290</v>
      </c>
      <c r="D9" s="152" t="s">
        <v>62</v>
      </c>
      <c r="E9" s="152" t="s">
        <v>291</v>
      </c>
      <c r="F9" s="152" t="s">
        <v>61</v>
      </c>
      <c r="G9" s="152" t="s">
        <v>292</v>
      </c>
      <c r="H9" s="170" t="s">
        <v>293</v>
      </c>
      <c r="I9" s="20"/>
      <c r="J9" s="160">
        <f t="shared" si="0"/>
        <v>20</v>
      </c>
      <c r="K9" s="165">
        <f t="shared" si="1"/>
        <v>8.9837487919329669E-3</v>
      </c>
      <c r="L9" s="20"/>
      <c r="M9" s="20"/>
      <c r="N9" s="71"/>
      <c r="Q9" s="273"/>
    </row>
    <row r="10" spans="1:17" x14ac:dyDescent="0.35">
      <c r="A10" s="58" t="s">
        <v>294</v>
      </c>
      <c r="B10" s="128">
        <v>0.01</v>
      </c>
      <c r="C10" s="251">
        <v>0.09</v>
      </c>
      <c r="D10" s="251">
        <v>0.15</v>
      </c>
      <c r="E10" s="251">
        <v>2.35</v>
      </c>
      <c r="F10" s="251">
        <v>0.08</v>
      </c>
      <c r="G10" s="127">
        <v>0.1</v>
      </c>
      <c r="H10" s="8" t="s">
        <v>411</v>
      </c>
      <c r="I10" s="20"/>
      <c r="J10" s="160">
        <f t="shared" si="0"/>
        <v>21</v>
      </c>
      <c r="K10" s="165">
        <f>(_xlfn.LOGNORM.DIST(J10+1-$J$4,$M$4,$M$5,TRUE)-_xlfn.LOGNORM.DIST(J10-$J$4,$M$4,$M$5,TRUE))/_xlfn.LOGNORM.DIST(80-15,$M$4,$M$5,TRUE)</f>
        <v>1.9886646611979922E-2</v>
      </c>
      <c r="L10" s="20"/>
      <c r="M10" s="20"/>
      <c r="N10" s="71"/>
      <c r="Q10" s="273"/>
    </row>
    <row r="11" spans="1:17" x14ac:dyDescent="0.35">
      <c r="A11" s="58" t="s">
        <v>295</v>
      </c>
      <c r="B11" s="252" t="b">
        <v>0</v>
      </c>
      <c r="C11" s="255" t="b">
        <v>0</v>
      </c>
      <c r="D11" s="255" t="b">
        <v>0</v>
      </c>
      <c r="E11" s="255" t="b">
        <v>1</v>
      </c>
      <c r="F11" s="255" t="b">
        <v>1</v>
      </c>
      <c r="G11" s="253" t="b">
        <v>1</v>
      </c>
      <c r="H11" s="8"/>
      <c r="I11" s="20"/>
      <c r="J11" s="160">
        <f t="shared" si="0"/>
        <v>22</v>
      </c>
      <c r="K11" s="165">
        <f t="shared" si="1"/>
        <v>3.4090597341020948E-2</v>
      </c>
      <c r="L11" s="20"/>
      <c r="M11" s="20"/>
      <c r="N11" s="71"/>
      <c r="Q11" s="273"/>
    </row>
    <row r="12" spans="1:17" x14ac:dyDescent="0.35">
      <c r="A12" s="58" t="s">
        <v>296</v>
      </c>
      <c r="B12" s="223">
        <v>13.6</v>
      </c>
      <c r="C12" s="145">
        <v>13.6</v>
      </c>
      <c r="D12" s="145">
        <v>8.1999999999999993</v>
      </c>
      <c r="E12" s="256"/>
      <c r="F12" s="256"/>
      <c r="G12" s="248"/>
      <c r="H12" s="8" t="s">
        <v>297</v>
      </c>
      <c r="I12" s="20"/>
      <c r="J12" s="160">
        <f t="shared" si="0"/>
        <v>23</v>
      </c>
      <c r="K12" s="165">
        <f t="shared" si="1"/>
        <v>4.8955515837868176E-2</v>
      </c>
      <c r="L12" s="20"/>
      <c r="M12" s="20"/>
      <c r="N12" s="71"/>
    </row>
    <row r="13" spans="1:17" x14ac:dyDescent="0.35">
      <c r="A13" s="58" t="s">
        <v>298</v>
      </c>
      <c r="B13" s="223">
        <v>29.3</v>
      </c>
      <c r="C13" s="145">
        <v>29.3</v>
      </c>
      <c r="D13" s="145">
        <v>28.6</v>
      </c>
      <c r="E13" s="256"/>
      <c r="F13" s="256"/>
      <c r="G13" s="248"/>
      <c r="H13" s="8" t="s">
        <v>297</v>
      </c>
      <c r="I13" s="20"/>
      <c r="J13" s="160">
        <f t="shared" si="0"/>
        <v>24</v>
      </c>
      <c r="K13" s="165">
        <f t="shared" si="1"/>
        <v>6.1912515632206136E-2</v>
      </c>
      <c r="L13" s="20"/>
      <c r="M13" s="20"/>
      <c r="N13" s="71"/>
    </row>
    <row r="14" spans="1:17" x14ac:dyDescent="0.35">
      <c r="A14" s="58" t="s">
        <v>299</v>
      </c>
      <c r="B14" s="254">
        <v>0.38600000000000001</v>
      </c>
      <c r="C14" s="135">
        <v>0.38600000000000001</v>
      </c>
      <c r="D14" s="135">
        <v>0.52400000000000002</v>
      </c>
      <c r="E14" s="249"/>
      <c r="F14" s="249"/>
      <c r="G14" s="250"/>
      <c r="H14" s="8" t="s">
        <v>297</v>
      </c>
      <c r="I14" s="20"/>
      <c r="J14" s="160">
        <f t="shared" si="0"/>
        <v>25</v>
      </c>
      <c r="K14" s="165">
        <f t="shared" si="1"/>
        <v>7.1287764635259293E-2</v>
      </c>
      <c r="L14" s="20"/>
      <c r="M14" s="20"/>
      <c r="N14" s="71"/>
    </row>
    <row r="15" spans="1:17" x14ac:dyDescent="0.35">
      <c r="A15" s="143"/>
      <c r="B15" s="20"/>
      <c r="C15" s="20"/>
      <c r="D15" s="20"/>
      <c r="E15" s="20"/>
      <c r="F15" s="20"/>
      <c r="G15" s="20"/>
      <c r="H15" s="93"/>
      <c r="I15" s="20"/>
      <c r="J15" s="160">
        <f t="shared" si="0"/>
        <v>26</v>
      </c>
      <c r="K15" s="165">
        <f t="shared" si="1"/>
        <v>7.6469085883351426E-2</v>
      </c>
      <c r="L15" s="20"/>
      <c r="M15" s="20"/>
      <c r="N15" s="71"/>
    </row>
    <row r="16" spans="1:17" x14ac:dyDescent="0.35">
      <c r="A16" s="171" t="s">
        <v>300</v>
      </c>
      <c r="B16" s="172" t="s">
        <v>290</v>
      </c>
      <c r="C16" s="20"/>
      <c r="D16" s="20"/>
      <c r="E16" s="20"/>
      <c r="F16" s="20"/>
      <c r="G16" s="20"/>
      <c r="H16" s="20"/>
      <c r="I16" s="20"/>
      <c r="J16" s="160">
        <f t="shared" si="0"/>
        <v>27</v>
      </c>
      <c r="K16" s="165">
        <f t="shared" si="1"/>
        <v>7.7676511558692901E-2</v>
      </c>
      <c r="L16" s="20"/>
      <c r="M16" s="20"/>
      <c r="N16" s="71"/>
    </row>
    <row r="17" spans="1:14" x14ac:dyDescent="0.35">
      <c r="A17" s="70"/>
      <c r="B17" s="20"/>
      <c r="C17" s="20"/>
      <c r="D17" s="20"/>
      <c r="E17" s="20"/>
      <c r="F17" s="20"/>
      <c r="G17" s="20"/>
      <c r="H17" s="20"/>
      <c r="I17" s="20"/>
      <c r="J17" s="160">
        <f t="shared" si="0"/>
        <v>28</v>
      </c>
      <c r="K17" s="165">
        <f t="shared" si="1"/>
        <v>7.5615213083866803E-2</v>
      </c>
      <c r="L17" s="20"/>
      <c r="M17" s="20"/>
      <c r="N17" s="71"/>
    </row>
    <row r="18" spans="1:14" x14ac:dyDescent="0.35">
      <c r="A18" s="70"/>
      <c r="B18" s="20"/>
      <c r="C18" s="20"/>
      <c r="D18" s="20"/>
      <c r="E18" s="20"/>
      <c r="F18" s="20"/>
      <c r="G18" s="20"/>
      <c r="H18" s="20"/>
      <c r="I18" s="20"/>
      <c r="J18" s="160">
        <f t="shared" si="0"/>
        <v>29</v>
      </c>
      <c r="K18" s="165">
        <f t="shared" si="1"/>
        <v>7.1172351403607462E-2</v>
      </c>
      <c r="L18" s="20"/>
      <c r="M18" s="20"/>
      <c r="N18" s="71"/>
    </row>
    <row r="19" spans="1:14" x14ac:dyDescent="0.35">
      <c r="A19" s="70"/>
      <c r="B19" s="20"/>
      <c r="C19" s="20"/>
      <c r="D19" s="20"/>
      <c r="E19" s="20"/>
      <c r="F19" s="20"/>
      <c r="G19" s="20"/>
      <c r="H19" s="20"/>
      <c r="I19" s="20"/>
      <c r="J19" s="160">
        <f t="shared" si="0"/>
        <v>30</v>
      </c>
      <c r="K19" s="165">
        <f t="shared" si="1"/>
        <v>6.5213204711198111E-2</v>
      </c>
      <c r="L19" s="20"/>
      <c r="M19" s="20"/>
      <c r="N19" s="71"/>
    </row>
    <row r="20" spans="1:14" x14ac:dyDescent="0.35">
      <c r="A20" s="70"/>
      <c r="B20" s="20"/>
      <c r="C20" s="20"/>
      <c r="D20" s="20"/>
      <c r="E20" s="20"/>
      <c r="F20" s="20"/>
      <c r="G20" s="20"/>
      <c r="H20" s="20"/>
      <c r="I20" s="20"/>
      <c r="J20" s="160">
        <f t="shared" si="0"/>
        <v>31</v>
      </c>
      <c r="K20" s="165">
        <f t="shared" si="1"/>
        <v>5.847259213182953E-2</v>
      </c>
      <c r="L20" s="20"/>
      <c r="M20" s="20"/>
      <c r="N20" s="71"/>
    </row>
    <row r="21" spans="1:14" x14ac:dyDescent="0.35">
      <c r="A21" s="70"/>
      <c r="B21" s="20"/>
      <c r="C21" s="20"/>
      <c r="D21" s="20"/>
      <c r="E21" s="20"/>
      <c r="F21" s="20"/>
      <c r="G21" s="20"/>
      <c r="H21" s="20"/>
      <c r="I21" s="20"/>
      <c r="J21" s="160">
        <f t="shared" si="0"/>
        <v>32</v>
      </c>
      <c r="K21" s="165">
        <f t="shared" si="1"/>
        <v>5.1515764213309764E-2</v>
      </c>
      <c r="L21" s="20"/>
      <c r="M21" s="20"/>
      <c r="N21" s="71"/>
    </row>
    <row r="22" spans="1:14" x14ac:dyDescent="0.35">
      <c r="A22" s="70"/>
      <c r="B22" s="20"/>
      <c r="C22" s="20"/>
      <c r="D22" s="20"/>
      <c r="E22" s="20"/>
      <c r="F22" s="20"/>
      <c r="G22" s="20"/>
      <c r="H22" s="20"/>
      <c r="I22" s="20"/>
      <c r="J22" s="160">
        <f t="shared" si="0"/>
        <v>33</v>
      </c>
      <c r="K22" s="165">
        <f t="shared" si="1"/>
        <v>4.4741348503334381E-2</v>
      </c>
      <c r="L22" s="20"/>
      <c r="M22" s="20"/>
      <c r="N22" s="71"/>
    </row>
    <row r="23" spans="1:14" x14ac:dyDescent="0.35">
      <c r="A23" s="70"/>
      <c r="B23" s="20"/>
      <c r="C23" s="20"/>
      <c r="D23" s="20"/>
      <c r="E23" s="20"/>
      <c r="F23" s="20"/>
      <c r="G23" s="20"/>
      <c r="H23" s="20"/>
      <c r="I23" s="20"/>
      <c r="J23" s="160">
        <f t="shared" si="0"/>
        <v>34</v>
      </c>
      <c r="K23" s="165">
        <f t="shared" si="1"/>
        <v>3.8405136588500761E-2</v>
      </c>
      <c r="L23" s="20"/>
      <c r="M23" s="20"/>
      <c r="N23" s="71"/>
    </row>
    <row r="24" spans="1:14" x14ac:dyDescent="0.35">
      <c r="A24" s="70"/>
      <c r="B24" s="20"/>
      <c r="C24" s="20"/>
      <c r="D24" s="20"/>
      <c r="E24" s="20"/>
      <c r="F24" s="20"/>
      <c r="G24" s="20"/>
      <c r="H24" s="20"/>
      <c r="I24" s="20"/>
      <c r="J24" s="160">
        <f t="shared" si="0"/>
        <v>35</v>
      </c>
      <c r="K24" s="165">
        <f t="shared" si="1"/>
        <v>3.2650917013525162E-2</v>
      </c>
      <c r="L24" s="20"/>
      <c r="M24" s="20"/>
      <c r="N24" s="71"/>
    </row>
    <row r="25" spans="1:14" x14ac:dyDescent="0.35">
      <c r="A25" s="70"/>
      <c r="B25" s="20"/>
      <c r="C25" s="20"/>
      <c r="D25" s="20"/>
      <c r="E25" s="20"/>
      <c r="F25" s="20"/>
      <c r="G25" s="20"/>
      <c r="H25" s="20"/>
      <c r="I25" s="20"/>
      <c r="J25" s="160">
        <f t="shared" si="0"/>
        <v>36</v>
      </c>
      <c r="K25" s="165">
        <f t="shared" si="1"/>
        <v>2.7540608423525875E-2</v>
      </c>
      <c r="L25" s="20"/>
      <c r="M25" s="20"/>
      <c r="N25" s="71"/>
    </row>
    <row r="26" spans="1:14" x14ac:dyDescent="0.35">
      <c r="A26" s="70"/>
      <c r="B26" s="20"/>
      <c r="C26" s="20"/>
      <c r="D26" s="20"/>
      <c r="E26" s="20"/>
      <c r="F26" s="20"/>
      <c r="G26" s="20"/>
      <c r="H26" s="20"/>
      <c r="I26" s="20"/>
      <c r="J26" s="160">
        <f t="shared" si="0"/>
        <v>37</v>
      </c>
      <c r="K26" s="165">
        <f t="shared" si="1"/>
        <v>2.3080080366305745E-2</v>
      </c>
      <c r="L26" s="20"/>
      <c r="M26" s="20"/>
      <c r="N26" s="71"/>
    </row>
    <row r="27" spans="1:14" x14ac:dyDescent="0.35">
      <c r="A27" s="70"/>
      <c r="B27" s="20"/>
      <c r="C27" s="20"/>
      <c r="D27" s="20"/>
      <c r="E27" s="20"/>
      <c r="F27" s="20"/>
      <c r="G27" s="20"/>
      <c r="H27" s="20"/>
      <c r="I27" s="20"/>
      <c r="J27" s="160">
        <f t="shared" si="0"/>
        <v>38</v>
      </c>
      <c r="K27" s="165">
        <f t="shared" si="1"/>
        <v>1.923953656351125E-2</v>
      </c>
      <c r="L27" s="20"/>
      <c r="M27" s="20"/>
      <c r="N27" s="71"/>
    </row>
    <row r="28" spans="1:14" x14ac:dyDescent="0.35">
      <c r="A28" s="70"/>
      <c r="B28" s="20"/>
      <c r="C28" s="20"/>
      <c r="D28" s="20"/>
      <c r="E28" s="20"/>
      <c r="F28" s="20"/>
      <c r="G28" s="20"/>
      <c r="H28" s="20"/>
      <c r="I28" s="20"/>
      <c r="J28" s="160">
        <f t="shared" si="0"/>
        <v>39</v>
      </c>
      <c r="K28" s="165">
        <f t="shared" si="1"/>
        <v>1.5968653962513422E-2</v>
      </c>
      <c r="L28" s="20"/>
      <c r="M28" s="20"/>
      <c r="N28" s="71"/>
    </row>
    <row r="29" spans="1:14" x14ac:dyDescent="0.35">
      <c r="A29" s="70"/>
      <c r="B29" s="20"/>
      <c r="C29" s="20"/>
      <c r="D29" s="20"/>
      <c r="E29" s="20"/>
      <c r="F29" s="20"/>
      <c r="G29" s="20"/>
      <c r="H29" s="20"/>
      <c r="I29" s="20"/>
      <c r="J29" s="160">
        <f t="shared" si="0"/>
        <v>40</v>
      </c>
      <c r="K29" s="165">
        <f t="shared" si="1"/>
        <v>1.3207252768729763E-2</v>
      </c>
      <c r="L29" s="20"/>
      <c r="M29" s="20"/>
      <c r="N29" s="71"/>
    </row>
    <row r="30" spans="1:14" x14ac:dyDescent="0.35">
      <c r="A30" s="70"/>
      <c r="B30" s="20"/>
      <c r="C30" s="20"/>
      <c r="D30" s="20"/>
      <c r="E30" s="20"/>
      <c r="F30" s="20"/>
      <c r="G30" s="20"/>
      <c r="H30" s="20"/>
      <c r="I30" s="20"/>
      <c r="J30" s="160">
        <f t="shared" si="0"/>
        <v>41</v>
      </c>
      <c r="K30" s="165">
        <f t="shared" si="1"/>
        <v>1.0892435507386142E-2</v>
      </c>
      <c r="L30" s="20"/>
      <c r="M30" s="20"/>
      <c r="N30" s="71"/>
    </row>
    <row r="31" spans="1:14" x14ac:dyDescent="0.35">
      <c r="A31" s="70"/>
      <c r="B31" s="20"/>
      <c r="C31" s="20"/>
      <c r="D31" s="20"/>
      <c r="E31" s="20"/>
      <c r="F31" s="20"/>
      <c r="G31" s="20"/>
      <c r="H31" s="20"/>
      <c r="I31" s="20"/>
      <c r="J31" s="160">
        <f t="shared" si="0"/>
        <v>42</v>
      </c>
      <c r="K31" s="165">
        <f t="shared" si="1"/>
        <v>8.9630840967166708E-3</v>
      </c>
      <c r="L31" s="20"/>
      <c r="M31" s="20"/>
      <c r="N31" s="71"/>
    </row>
    <row r="32" spans="1:14" x14ac:dyDescent="0.35">
      <c r="A32" s="70"/>
      <c r="B32" s="20"/>
      <c r="C32" s="20"/>
      <c r="D32" s="20"/>
      <c r="E32" s="20"/>
      <c r="F32" s="20"/>
      <c r="G32" s="20"/>
      <c r="H32" s="20"/>
      <c r="I32" s="20"/>
      <c r="J32" s="160">
        <f t="shared" si="0"/>
        <v>43</v>
      </c>
      <c r="K32" s="165">
        <f t="shared" si="1"/>
        <v>7.3624662857882193E-3</v>
      </c>
      <c r="L32" s="20"/>
      <c r="M32" s="20"/>
      <c r="N32" s="71"/>
    </row>
    <row r="33" spans="1:14" x14ac:dyDescent="0.35">
      <c r="A33" s="173"/>
      <c r="B33" s="173"/>
      <c r="C33" s="173"/>
      <c r="D33" s="173"/>
      <c r="E33" s="173"/>
      <c r="F33" s="173"/>
      <c r="G33" s="173"/>
      <c r="H33" s="20"/>
      <c r="I33" s="20"/>
      <c r="J33" s="160">
        <f t="shared" si="0"/>
        <v>44</v>
      </c>
      <c r="K33" s="165">
        <f t="shared" si="1"/>
        <v>6.0395437992290168E-3</v>
      </c>
      <c r="L33" s="20"/>
      <c r="M33" s="20"/>
      <c r="N33" s="71"/>
    </row>
    <row r="34" spans="1:14" x14ac:dyDescent="0.35">
      <c r="A34" s="173"/>
      <c r="B34" s="174"/>
      <c r="C34" s="174"/>
      <c r="D34" s="173"/>
      <c r="E34" s="175"/>
      <c r="F34" s="174"/>
      <c r="G34" s="173"/>
      <c r="H34" s="20"/>
      <c r="I34" s="20"/>
      <c r="J34" s="160">
        <f t="shared" si="0"/>
        <v>45</v>
      </c>
      <c r="K34" s="165">
        <f t="shared" si="1"/>
        <v>4.9494267384494308E-3</v>
      </c>
      <c r="L34" s="20"/>
      <c r="M34" s="20"/>
      <c r="N34" s="71"/>
    </row>
    <row r="35" spans="1:14" x14ac:dyDescent="0.35">
      <c r="A35" s="173"/>
      <c r="B35" s="176"/>
      <c r="C35" s="176"/>
      <c r="D35" s="173"/>
      <c r="E35" s="176"/>
      <c r="F35" s="176"/>
      <c r="G35" s="173"/>
      <c r="H35" s="20"/>
      <c r="I35" s="20"/>
      <c r="J35" s="160">
        <f t="shared" si="0"/>
        <v>46</v>
      </c>
      <c r="K35" s="165">
        <f t="shared" si="1"/>
        <v>4.0532950716522988E-3</v>
      </c>
      <c r="L35" s="20"/>
      <c r="M35" s="20"/>
      <c r="N35" s="71"/>
    </row>
    <row r="36" spans="1:14" x14ac:dyDescent="0.35">
      <c r="A36" s="173"/>
      <c r="B36" s="173"/>
      <c r="C36" s="173"/>
      <c r="D36" s="173"/>
      <c r="E36" s="177"/>
      <c r="F36" s="173"/>
      <c r="G36" s="173"/>
      <c r="H36" s="20"/>
      <c r="I36" s="20"/>
      <c r="J36" s="160">
        <f t="shared" si="0"/>
        <v>47</v>
      </c>
      <c r="K36" s="165">
        <f t="shared" si="1"/>
        <v>3.3180108868745245E-3</v>
      </c>
      <c r="L36" s="20"/>
      <c r="M36" s="20"/>
      <c r="N36" s="71"/>
    </row>
    <row r="37" spans="1:14" x14ac:dyDescent="0.35">
      <c r="A37" s="173"/>
      <c r="B37" s="178"/>
      <c r="C37" s="178"/>
      <c r="D37" s="173"/>
      <c r="E37" s="178"/>
      <c r="F37" s="178"/>
      <c r="G37" s="173"/>
      <c r="H37" s="20"/>
      <c r="I37" s="20"/>
      <c r="J37" s="160">
        <f t="shared" si="0"/>
        <v>48</v>
      </c>
      <c r="K37" s="165">
        <f t="shared" si="1"/>
        <v>2.715572124737802E-3</v>
      </c>
      <c r="L37" s="20"/>
      <c r="M37" s="20"/>
      <c r="N37" s="71"/>
    </row>
    <row r="38" spans="1:14" x14ac:dyDescent="0.35">
      <c r="A38" s="173"/>
      <c r="B38" s="178"/>
      <c r="C38" s="178"/>
      <c r="D38" s="173"/>
      <c r="E38" s="178"/>
      <c r="F38" s="178"/>
      <c r="G38" s="173"/>
      <c r="H38" s="20"/>
      <c r="I38" s="20"/>
      <c r="J38" s="160">
        <f t="shared" si="0"/>
        <v>49</v>
      </c>
      <c r="K38" s="165">
        <f t="shared" si="1"/>
        <v>2.2225056036156458E-3</v>
      </c>
      <c r="L38" s="20"/>
      <c r="M38" s="20"/>
      <c r="N38" s="71"/>
    </row>
    <row r="39" spans="1:14" x14ac:dyDescent="0.35">
      <c r="A39" s="173"/>
      <c r="B39" s="179"/>
      <c r="C39" s="179"/>
      <c r="D39" s="173"/>
      <c r="E39" s="179"/>
      <c r="F39" s="179"/>
      <c r="G39" s="173"/>
      <c r="H39" s="20"/>
      <c r="I39" s="20"/>
      <c r="J39" s="160">
        <f t="shared" si="0"/>
        <v>50</v>
      </c>
      <c r="K39" s="165">
        <f t="shared" si="1"/>
        <v>1.8192599195689971E-3</v>
      </c>
      <c r="L39" s="20"/>
      <c r="M39" s="20"/>
      <c r="N39" s="71"/>
    </row>
    <row r="40" spans="1:14" x14ac:dyDescent="0.35">
      <c r="A40" s="173"/>
      <c r="B40" s="173"/>
      <c r="C40" s="173"/>
      <c r="D40" s="173"/>
      <c r="E40" s="173"/>
      <c r="F40" s="173"/>
      <c r="G40" s="173"/>
      <c r="H40" s="20"/>
      <c r="I40" s="20"/>
      <c r="J40" s="160">
        <f t="shared" si="0"/>
        <v>51</v>
      </c>
      <c r="K40" s="165">
        <f t="shared" si="1"/>
        <v>1.4896333322111598E-3</v>
      </c>
      <c r="L40" s="20"/>
      <c r="M40" s="20"/>
      <c r="N40" s="71"/>
    </row>
    <row r="41" spans="1:14" x14ac:dyDescent="0.35">
      <c r="A41" s="173"/>
      <c r="B41" s="173"/>
      <c r="C41" s="173"/>
      <c r="D41" s="173"/>
      <c r="E41" s="173"/>
      <c r="F41" s="173"/>
      <c r="G41" s="173"/>
      <c r="H41" s="20"/>
      <c r="I41" s="20"/>
      <c r="J41" s="160">
        <f t="shared" si="0"/>
        <v>52</v>
      </c>
      <c r="K41" s="165">
        <f t="shared" si="1"/>
        <v>1.2202548248453707E-3</v>
      </c>
      <c r="L41" s="20"/>
      <c r="M41" s="20"/>
      <c r="N41" s="71"/>
    </row>
    <row r="42" spans="1:14" x14ac:dyDescent="0.35">
      <c r="A42" s="173"/>
      <c r="B42" s="174"/>
      <c r="C42" s="174"/>
      <c r="D42" s="173"/>
      <c r="E42" s="173"/>
      <c r="F42" s="173"/>
      <c r="G42" s="173"/>
      <c r="H42" s="20"/>
      <c r="I42" s="20"/>
      <c r="J42" s="160">
        <f t="shared" si="0"/>
        <v>53</v>
      </c>
      <c r="K42" s="165">
        <f t="shared" si="1"/>
        <v>1.0001256562997309E-3</v>
      </c>
      <c r="L42" s="20"/>
      <c r="M42" s="20"/>
      <c r="N42" s="71"/>
    </row>
    <row r="43" spans="1:14" x14ac:dyDescent="0.35">
      <c r="A43" s="173"/>
      <c r="B43" s="176"/>
      <c r="C43" s="176"/>
      <c r="D43" s="173"/>
      <c r="E43" s="173"/>
      <c r="F43" s="173"/>
      <c r="G43" s="173"/>
      <c r="H43" s="20"/>
      <c r="I43" s="20"/>
      <c r="J43" s="160">
        <f t="shared" si="0"/>
        <v>54</v>
      </c>
      <c r="K43" s="165">
        <f t="shared" si="1"/>
        <v>8.2022203320578817E-4</v>
      </c>
      <c r="L43" s="20"/>
      <c r="M43" s="20"/>
      <c r="N43" s="71"/>
    </row>
    <row r="44" spans="1:14" x14ac:dyDescent="0.35">
      <c r="A44" s="173"/>
      <c r="B44" s="173"/>
      <c r="C44" s="173"/>
      <c r="D44" s="173"/>
      <c r="E44" s="173"/>
      <c r="F44" s="173"/>
      <c r="G44" s="173"/>
      <c r="H44" s="20"/>
      <c r="I44" s="20"/>
      <c r="J44" s="160">
        <f t="shared" si="0"/>
        <v>55</v>
      </c>
      <c r="K44" s="165">
        <f t="shared" si="1"/>
        <v>6.7315566432304562E-4</v>
      </c>
      <c r="L44" s="20"/>
      <c r="M44" s="20"/>
      <c r="N44" s="71"/>
    </row>
    <row r="45" spans="1:14" x14ac:dyDescent="0.35">
      <c r="A45" s="173"/>
      <c r="B45" s="178"/>
      <c r="C45" s="178"/>
      <c r="D45" s="173"/>
      <c r="E45" s="173"/>
      <c r="F45" s="173"/>
      <c r="G45" s="173"/>
      <c r="H45" s="20"/>
      <c r="I45" s="20"/>
      <c r="J45" s="160">
        <f t="shared" si="0"/>
        <v>56</v>
      </c>
      <c r="K45" s="165">
        <f t="shared" si="1"/>
        <v>5.5288694590949086E-4</v>
      </c>
      <c r="L45" s="20"/>
      <c r="M45" s="20"/>
      <c r="N45" s="71"/>
    </row>
    <row r="46" spans="1:14" x14ac:dyDescent="0.35">
      <c r="A46" s="173"/>
      <c r="B46" s="178"/>
      <c r="C46" s="178"/>
      <c r="D46" s="173"/>
      <c r="E46" s="173"/>
      <c r="F46" s="173"/>
      <c r="G46" s="173"/>
      <c r="H46" s="20"/>
      <c r="I46" s="20"/>
      <c r="J46" s="160">
        <f t="shared" si="0"/>
        <v>57</v>
      </c>
      <c r="K46" s="165">
        <f t="shared" si="1"/>
        <v>4.5448469618872522E-4</v>
      </c>
      <c r="L46" s="20"/>
      <c r="M46" s="20"/>
      <c r="N46" s="71"/>
    </row>
    <row r="47" spans="1:14" x14ac:dyDescent="0.35">
      <c r="A47" s="173"/>
      <c r="B47" s="179"/>
      <c r="C47" s="179"/>
      <c r="D47" s="173"/>
      <c r="E47" s="173"/>
      <c r="F47" s="173"/>
      <c r="G47" s="173"/>
      <c r="H47" s="20"/>
      <c r="I47" s="20"/>
      <c r="J47" s="160">
        <f t="shared" si="0"/>
        <v>58</v>
      </c>
      <c r="K47" s="165">
        <f t="shared" si="1"/>
        <v>3.7392624889131854E-4</v>
      </c>
      <c r="L47" s="20"/>
      <c r="M47" s="20"/>
      <c r="N47" s="71"/>
    </row>
    <row r="48" spans="1:14" x14ac:dyDescent="0.35">
      <c r="A48" s="173"/>
      <c r="B48" s="173"/>
      <c r="C48" s="173"/>
      <c r="D48" s="173"/>
      <c r="E48" s="173"/>
      <c r="F48" s="173"/>
      <c r="G48" s="173"/>
      <c r="H48" s="20"/>
      <c r="I48" s="20"/>
      <c r="J48" s="160">
        <f t="shared" si="0"/>
        <v>59</v>
      </c>
      <c r="K48" s="165">
        <f t="shared" si="1"/>
        <v>3.0793202443614394E-4</v>
      </c>
      <c r="L48" s="20"/>
      <c r="M48" s="20"/>
      <c r="N48" s="71"/>
    </row>
    <row r="49" spans="1:14" x14ac:dyDescent="0.35">
      <c r="A49" s="70"/>
      <c r="B49" s="20"/>
      <c r="C49" s="20"/>
      <c r="D49" s="20"/>
      <c r="E49" s="20"/>
      <c r="F49" s="20"/>
      <c r="G49" s="20"/>
      <c r="H49" s="20"/>
      <c r="I49" s="20"/>
      <c r="J49" s="160">
        <f t="shared" si="0"/>
        <v>60</v>
      </c>
      <c r="K49" s="165">
        <f t="shared" si="1"/>
        <v>2.5382922295690409E-4</v>
      </c>
      <c r="L49" s="20"/>
      <c r="M49" s="20"/>
      <c r="N49" s="71"/>
    </row>
    <row r="50" spans="1:14" x14ac:dyDescent="0.35">
      <c r="A50" s="70"/>
      <c r="B50" s="20"/>
      <c r="C50" s="20"/>
      <c r="D50" s="20"/>
      <c r="E50" s="20"/>
      <c r="F50" s="20"/>
      <c r="G50" s="20"/>
      <c r="H50" s="20"/>
      <c r="I50" s="20"/>
      <c r="J50" s="160">
        <f t="shared" si="0"/>
        <v>61</v>
      </c>
      <c r="K50" s="165">
        <f t="shared" si="1"/>
        <v>2.0943989975680597E-4</v>
      </c>
      <c r="L50" s="20"/>
      <c r="M50" s="20"/>
      <c r="N50" s="71"/>
    </row>
    <row r="51" spans="1:14" x14ac:dyDescent="0.35">
      <c r="A51" s="70"/>
      <c r="B51" s="20"/>
      <c r="C51" s="20"/>
      <c r="D51" s="20"/>
      <c r="E51" s="20"/>
      <c r="F51" s="20"/>
      <c r="G51" s="20"/>
      <c r="H51" s="20"/>
      <c r="I51" s="20"/>
      <c r="J51" s="160">
        <f t="shared" si="0"/>
        <v>62</v>
      </c>
      <c r="K51" s="165">
        <f t="shared" si="1"/>
        <v>1.7298931400749882E-4</v>
      </c>
      <c r="L51" s="20"/>
      <c r="M51" s="20"/>
      <c r="N51" s="71"/>
    </row>
    <row r="52" spans="1:14" x14ac:dyDescent="0.35">
      <c r="A52" s="70"/>
      <c r="B52" s="20"/>
      <c r="C52" s="20"/>
      <c r="D52" s="20"/>
      <c r="E52" s="20"/>
      <c r="F52" s="20"/>
      <c r="G52" s="20"/>
      <c r="H52" s="20"/>
      <c r="I52" s="20"/>
      <c r="J52" s="160">
        <f t="shared" si="0"/>
        <v>63</v>
      </c>
      <c r="K52" s="165">
        <f t="shared" si="1"/>
        <v>1.4303104142657732E-4</v>
      </c>
      <c r="L52" s="20"/>
      <c r="M52" s="20"/>
      <c r="N52" s="71"/>
    </row>
    <row r="53" spans="1:14" x14ac:dyDescent="0.35">
      <c r="A53" s="70"/>
      <c r="B53" s="20"/>
      <c r="C53" s="20"/>
      <c r="D53" s="20"/>
      <c r="E53" s="20"/>
      <c r="F53" s="20"/>
      <c r="G53" s="20"/>
      <c r="H53" s="20"/>
      <c r="I53" s="20"/>
      <c r="J53" s="160">
        <f t="shared" si="0"/>
        <v>64</v>
      </c>
      <c r="K53" s="165">
        <f t="shared" si="1"/>
        <v>1.183858883216361E-4</v>
      </c>
      <c r="L53" s="20"/>
      <c r="M53" s="20"/>
      <c r="N53" s="71"/>
    </row>
    <row r="54" spans="1:14" x14ac:dyDescent="0.35">
      <c r="A54" s="70"/>
      <c r="B54" s="20"/>
      <c r="C54" s="20"/>
      <c r="D54" s="20"/>
      <c r="E54" s="20"/>
      <c r="F54" s="20"/>
      <c r="G54" s="20"/>
      <c r="H54" s="20"/>
      <c r="I54" s="20"/>
      <c r="J54" s="160">
        <f t="shared" si="0"/>
        <v>65</v>
      </c>
      <c r="K54" s="165">
        <f t="shared" si="1"/>
        <v>9.8092128127780923E-5</v>
      </c>
      <c r="L54" s="20"/>
      <c r="M54" s="20"/>
      <c r="N54" s="71"/>
    </row>
    <row r="55" spans="1:14" x14ac:dyDescent="0.35">
      <c r="A55" s="70"/>
      <c r="B55" s="20"/>
      <c r="C55" s="20"/>
      <c r="D55" s="20"/>
      <c r="E55" s="20"/>
      <c r="F55" s="20"/>
      <c r="G55" s="20"/>
      <c r="H55" s="20"/>
      <c r="I55" s="20"/>
      <c r="J55" s="160">
        <f t="shared" si="0"/>
        <v>66</v>
      </c>
      <c r="K55" s="165">
        <f t="shared" si="1"/>
        <v>8.1365000835053453E-5</v>
      </c>
      <c r="L55" s="20"/>
      <c r="M55" s="20"/>
      <c r="N55" s="71"/>
    </row>
    <row r="56" spans="1:14" x14ac:dyDescent="0.35">
      <c r="A56" s="70"/>
      <c r="B56" s="20"/>
      <c r="C56" s="20"/>
      <c r="D56" s="20"/>
      <c r="E56" s="20"/>
      <c r="F56" s="20"/>
      <c r="G56" s="20"/>
      <c r="H56" s="20"/>
      <c r="I56" s="20"/>
      <c r="J56" s="160">
        <f t="shared" si="0"/>
        <v>67</v>
      </c>
      <c r="K56" s="165">
        <f t="shared" si="1"/>
        <v>6.7563773581639803E-5</v>
      </c>
      <c r="L56" s="20"/>
      <c r="M56" s="20"/>
      <c r="N56" s="71"/>
    </row>
    <row r="57" spans="1:14" x14ac:dyDescent="0.35">
      <c r="A57" s="70"/>
      <c r="B57" s="20"/>
      <c r="C57" s="20"/>
      <c r="D57" s="20"/>
      <c r="E57" s="20"/>
      <c r="F57" s="20"/>
      <c r="G57" s="20"/>
      <c r="H57" s="20"/>
      <c r="I57" s="20"/>
      <c r="J57" s="160">
        <f t="shared" si="0"/>
        <v>68</v>
      </c>
      <c r="K57" s="165">
        <f t="shared" si="1"/>
        <v>5.6164962606679709E-5</v>
      </c>
      <c r="L57" s="20"/>
      <c r="M57" s="20"/>
      <c r="N57" s="71"/>
    </row>
    <row r="58" spans="1:14" x14ac:dyDescent="0.35">
      <c r="A58" s="70"/>
      <c r="B58" s="20"/>
      <c r="C58" s="20"/>
      <c r="D58" s="20"/>
      <c r="E58" s="20"/>
      <c r="F58" s="20"/>
      <c r="G58" s="20"/>
      <c r="H58" s="20"/>
      <c r="I58" s="20"/>
      <c r="J58" s="160">
        <f t="shared" si="0"/>
        <v>69</v>
      </c>
      <c r="K58" s="165">
        <f t="shared" si="1"/>
        <v>4.6740569205175577E-5</v>
      </c>
      <c r="L58" s="20"/>
      <c r="M58" s="20"/>
      <c r="N58" s="71"/>
    </row>
    <row r="59" spans="1:14" x14ac:dyDescent="0.35">
      <c r="A59" s="70"/>
      <c r="B59" s="20"/>
      <c r="C59" s="20"/>
      <c r="D59" s="20"/>
      <c r="E59" s="20"/>
      <c r="F59" s="20"/>
      <c r="G59" s="20"/>
      <c r="H59" s="20"/>
      <c r="I59" s="20"/>
      <c r="J59" s="160">
        <f t="shared" si="0"/>
        <v>70</v>
      </c>
      <c r="K59" s="165">
        <f t="shared" si="1"/>
        <v>3.8940391904709975E-5</v>
      </c>
      <c r="L59" s="20"/>
      <c r="M59" s="20"/>
      <c r="N59" s="71"/>
    </row>
    <row r="60" spans="1:14" x14ac:dyDescent="0.35">
      <c r="A60" s="70"/>
      <c r="B60" s="20"/>
      <c r="C60" s="20"/>
      <c r="D60" s="20"/>
      <c r="E60" s="20"/>
      <c r="F60" s="20"/>
      <c r="G60" s="20"/>
      <c r="H60" s="20"/>
      <c r="I60" s="20"/>
      <c r="J60" s="160">
        <f t="shared" si="0"/>
        <v>71</v>
      </c>
      <c r="K60" s="165">
        <f t="shared" si="1"/>
        <v>3.2477650105304775E-5</v>
      </c>
      <c r="L60" s="20"/>
      <c r="M60" s="20"/>
      <c r="N60" s="71"/>
    </row>
    <row r="61" spans="1:14" x14ac:dyDescent="0.35">
      <c r="A61" s="70"/>
      <c r="B61" s="20"/>
      <c r="C61" s="20"/>
      <c r="D61" s="20"/>
      <c r="E61" s="20"/>
      <c r="F61" s="20"/>
      <c r="G61" s="20"/>
      <c r="H61" s="20"/>
      <c r="I61" s="20"/>
      <c r="J61" s="160">
        <f t="shared" si="0"/>
        <v>72</v>
      </c>
      <c r="K61" s="165">
        <f t="shared" si="1"/>
        <v>2.7117296624128998E-5</v>
      </c>
      <c r="L61" s="20"/>
      <c r="M61" s="20"/>
      <c r="N61" s="71"/>
    </row>
    <row r="62" spans="1:14" x14ac:dyDescent="0.35">
      <c r="A62" s="70"/>
      <c r="B62" s="20"/>
      <c r="C62" s="20"/>
      <c r="D62" s="20"/>
      <c r="E62" s="20"/>
      <c r="F62" s="20"/>
      <c r="G62" s="20"/>
      <c r="H62" s="20"/>
      <c r="I62" s="20"/>
      <c r="J62" s="160">
        <f t="shared" si="0"/>
        <v>73</v>
      </c>
      <c r="K62" s="165">
        <f t="shared" si="1"/>
        <v>2.2666513037271367E-5</v>
      </c>
      <c r="L62" s="20"/>
      <c r="M62" s="20"/>
      <c r="N62" s="71"/>
    </row>
    <row r="63" spans="1:14" x14ac:dyDescent="0.35">
      <c r="A63" s="70"/>
      <c r="B63" s="20"/>
      <c r="C63" s="20"/>
      <c r="D63" s="20"/>
      <c r="E63" s="20"/>
      <c r="F63" s="20"/>
      <c r="G63" s="20"/>
      <c r="H63" s="20"/>
      <c r="I63" s="20"/>
      <c r="J63" s="160">
        <f t="shared" si="0"/>
        <v>74</v>
      </c>
      <c r="K63" s="165">
        <f t="shared" si="1"/>
        <v>1.8966976807780923E-5</v>
      </c>
      <c r="L63" s="20"/>
      <c r="M63" s="20"/>
      <c r="N63" s="71"/>
    </row>
    <row r="64" spans="1:14" x14ac:dyDescent="0.35">
      <c r="A64" s="70"/>
      <c r="B64" s="20"/>
      <c r="C64" s="20"/>
      <c r="D64" s="20"/>
      <c r="E64" s="20"/>
      <c r="F64" s="20"/>
      <c r="G64" s="20"/>
      <c r="H64" s="20"/>
      <c r="I64" s="20"/>
      <c r="J64" s="160">
        <f t="shared" si="0"/>
        <v>75</v>
      </c>
      <c r="K64" s="165">
        <f t="shared" si="1"/>
        <v>1.588856666016024E-5</v>
      </c>
      <c r="L64" s="20"/>
      <c r="M64" s="20"/>
      <c r="N64" s="71"/>
    </row>
    <row r="65" spans="1:14" x14ac:dyDescent="0.35">
      <c r="A65" s="70"/>
      <c r="B65" s="20"/>
      <c r="C65" s="20"/>
      <c r="D65" s="20"/>
      <c r="E65" s="20"/>
      <c r="F65" s="20"/>
      <c r="G65" s="20"/>
      <c r="H65" s="20"/>
      <c r="I65" s="20"/>
      <c r="J65" s="160">
        <f t="shared" si="0"/>
        <v>76</v>
      </c>
      <c r="K65" s="165">
        <f t="shared" si="1"/>
        <v>1.3324235674852094E-5</v>
      </c>
      <c r="L65" s="20"/>
      <c r="M65" s="20"/>
      <c r="N65" s="71"/>
    </row>
    <row r="66" spans="1:14" x14ac:dyDescent="0.35">
      <c r="A66" s="70"/>
      <c r="B66" s="20"/>
      <c r="C66" s="20"/>
      <c r="D66" s="20"/>
      <c r="E66" s="20"/>
      <c r="F66" s="20"/>
      <c r="G66" s="20"/>
      <c r="H66" s="20"/>
      <c r="I66" s="20"/>
      <c r="J66" s="160">
        <f t="shared" si="0"/>
        <v>77</v>
      </c>
      <c r="K66" s="165">
        <f t="shared" si="1"/>
        <v>1.1185832744017891E-5</v>
      </c>
      <c r="L66" s="20"/>
      <c r="M66" s="20"/>
      <c r="N66" s="71"/>
    </row>
    <row r="67" spans="1:14" x14ac:dyDescent="0.35">
      <c r="A67" s="70"/>
      <c r="B67" s="20"/>
      <c r="C67" s="20"/>
      <c r="D67" s="20"/>
      <c r="E67" s="20"/>
      <c r="F67" s="20"/>
      <c r="G67" s="20"/>
      <c r="H67" s="20"/>
      <c r="I67" s="20"/>
      <c r="J67" s="160">
        <f t="shared" si="0"/>
        <v>78</v>
      </c>
      <c r="K67" s="165">
        <f t="shared" si="1"/>
        <v>9.4006945485144554E-6</v>
      </c>
      <c r="L67" s="20"/>
      <c r="M67" s="20"/>
      <c r="N67" s="71"/>
    </row>
    <row r="68" spans="1:14" x14ac:dyDescent="0.35">
      <c r="A68" s="70"/>
      <c r="B68" s="20"/>
      <c r="C68" s="20"/>
      <c r="D68" s="20"/>
      <c r="E68" s="20"/>
      <c r="F68" s="20"/>
      <c r="G68" s="20"/>
      <c r="H68" s="20"/>
      <c r="I68" s="20"/>
      <c r="J68" s="160">
        <f t="shared" si="0"/>
        <v>79</v>
      </c>
      <c r="K68" s="165">
        <f t="shared" si="1"/>
        <v>7.9088638655339174E-6</v>
      </c>
      <c r="L68" s="20"/>
      <c r="M68" s="20"/>
      <c r="N68" s="71"/>
    </row>
    <row r="69" spans="1:14" x14ac:dyDescent="0.35">
      <c r="A69" s="70"/>
      <c r="B69" s="20"/>
      <c r="C69" s="20"/>
      <c r="D69" s="20"/>
      <c r="E69" s="20"/>
      <c r="F69" s="20"/>
      <c r="G69" s="20"/>
      <c r="H69" s="20"/>
      <c r="I69" s="20"/>
      <c r="J69" s="160">
        <v>80</v>
      </c>
      <c r="K69" s="180"/>
      <c r="L69" s="20"/>
      <c r="M69" s="20"/>
      <c r="N69" s="71"/>
    </row>
    <row r="70" spans="1:14" x14ac:dyDescent="0.35">
      <c r="A70" s="73"/>
      <c r="B70" s="74"/>
      <c r="C70" s="74"/>
      <c r="D70" s="74"/>
      <c r="E70" s="74"/>
      <c r="F70" s="74"/>
      <c r="G70" s="74"/>
      <c r="H70" s="74"/>
      <c r="I70" s="74"/>
      <c r="J70" s="74"/>
      <c r="K70" s="74"/>
      <c r="L70" s="74"/>
      <c r="M70" s="74"/>
      <c r="N70" s="75"/>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C36B1B26-6B42-416A-B580-5076B93D3C67}">
          <x14:formula1>
            <xm:f>SheetData!$B$3:$C$3</xm:f>
          </x14:formula1>
          <xm:sqref>B11:G11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C2" sqref="C2"/>
    </sheetView>
  </sheetViews>
  <sheetFormatPr defaultRowHeight="14.5" x14ac:dyDescent="0.35"/>
  <cols>
    <col min="1" max="1" width="32.7265625" customWidth="1"/>
  </cols>
  <sheetData>
    <row r="1" spans="1:82" x14ac:dyDescent="0.35">
      <c r="A1" s="181" t="s">
        <v>66</v>
      </c>
      <c r="B1" s="182">
        <v>1970</v>
      </c>
      <c r="C1" s="182">
        <v>1971</v>
      </c>
      <c r="D1" s="182">
        <v>1972</v>
      </c>
      <c r="E1" s="182">
        <v>1973</v>
      </c>
      <c r="F1" s="182">
        <v>1974</v>
      </c>
      <c r="G1" s="182">
        <v>1975</v>
      </c>
      <c r="H1" s="182">
        <v>1976</v>
      </c>
      <c r="I1" s="182">
        <v>1977</v>
      </c>
      <c r="J1" s="182">
        <v>1978</v>
      </c>
      <c r="K1" s="182">
        <v>1979</v>
      </c>
      <c r="L1" s="182">
        <v>1980</v>
      </c>
      <c r="M1" s="182">
        <v>1981</v>
      </c>
      <c r="N1" s="182">
        <v>1982</v>
      </c>
      <c r="O1" s="182">
        <v>1983</v>
      </c>
      <c r="P1" s="182">
        <v>1984</v>
      </c>
      <c r="Q1" s="182">
        <v>1985</v>
      </c>
      <c r="R1" s="182">
        <v>1986</v>
      </c>
      <c r="S1" s="182">
        <v>1987</v>
      </c>
      <c r="T1" s="182">
        <v>1988</v>
      </c>
      <c r="U1" s="182">
        <v>1989</v>
      </c>
      <c r="V1" s="182">
        <v>1990</v>
      </c>
      <c r="W1" s="182">
        <v>1991</v>
      </c>
      <c r="X1" s="182">
        <v>1992</v>
      </c>
      <c r="Y1" s="182">
        <v>1993</v>
      </c>
      <c r="Z1" s="182">
        <v>1994</v>
      </c>
      <c r="AA1" s="182">
        <v>1995</v>
      </c>
      <c r="AB1" s="182">
        <v>1996</v>
      </c>
      <c r="AC1" s="182">
        <v>1997</v>
      </c>
      <c r="AD1" s="182">
        <v>1998</v>
      </c>
      <c r="AE1" s="182">
        <v>1999</v>
      </c>
      <c r="AF1" s="182">
        <v>2000</v>
      </c>
      <c r="AG1" s="182">
        <v>2001</v>
      </c>
      <c r="AH1" s="182">
        <v>2002</v>
      </c>
      <c r="AI1" s="182">
        <v>2003</v>
      </c>
      <c r="AJ1" s="182">
        <v>2004</v>
      </c>
      <c r="AK1" s="182">
        <v>2005</v>
      </c>
      <c r="AL1" s="182">
        <v>2006</v>
      </c>
      <c r="AM1" s="182">
        <v>2007</v>
      </c>
      <c r="AN1" s="182">
        <v>2008</v>
      </c>
      <c r="AO1" s="182">
        <v>2009</v>
      </c>
      <c r="AP1" s="182">
        <v>2010</v>
      </c>
      <c r="AQ1" s="182">
        <v>2011</v>
      </c>
      <c r="AR1" s="182">
        <v>2012</v>
      </c>
      <c r="AS1" s="182">
        <v>2013</v>
      </c>
      <c r="AT1" s="182">
        <v>2014</v>
      </c>
      <c r="AU1" s="182">
        <v>2015</v>
      </c>
      <c r="AV1" s="182">
        <v>2016</v>
      </c>
      <c r="AW1" s="182">
        <v>2017</v>
      </c>
      <c r="AX1" s="182">
        <v>2018</v>
      </c>
      <c r="AY1" s="182">
        <v>2019</v>
      </c>
      <c r="AZ1" s="182">
        <v>2020</v>
      </c>
      <c r="BA1" s="182">
        <v>2021</v>
      </c>
      <c r="BB1" s="182">
        <v>2022</v>
      </c>
      <c r="BC1" s="182">
        <v>2023</v>
      </c>
      <c r="BD1" s="182">
        <v>2024</v>
      </c>
      <c r="BE1" s="182">
        <v>2025</v>
      </c>
      <c r="BF1" s="182">
        <v>2026</v>
      </c>
      <c r="BG1" s="182">
        <v>2027</v>
      </c>
      <c r="BH1" s="182">
        <v>2028</v>
      </c>
      <c r="BI1" s="182">
        <v>2029</v>
      </c>
      <c r="BJ1" s="182">
        <v>2030</v>
      </c>
      <c r="BK1" s="182">
        <v>2031</v>
      </c>
      <c r="BL1" s="182">
        <v>2032</v>
      </c>
      <c r="BM1" s="182">
        <v>2033</v>
      </c>
      <c r="BN1" s="182">
        <v>2034</v>
      </c>
      <c r="BO1" s="182">
        <v>2035</v>
      </c>
      <c r="BP1" s="182">
        <v>2036</v>
      </c>
      <c r="BQ1" s="182">
        <v>2037</v>
      </c>
      <c r="BR1" s="182">
        <v>2038</v>
      </c>
      <c r="BS1" s="182">
        <v>2039</v>
      </c>
      <c r="BT1" s="182">
        <v>2040</v>
      </c>
      <c r="BU1" s="182">
        <v>2041</v>
      </c>
      <c r="BV1" s="182">
        <v>2042</v>
      </c>
      <c r="BW1" s="182">
        <v>2043</v>
      </c>
      <c r="BX1" s="182">
        <v>2044</v>
      </c>
      <c r="BY1" s="182">
        <v>2045</v>
      </c>
      <c r="BZ1" s="182">
        <v>2046</v>
      </c>
      <c r="CA1" s="182">
        <v>2047</v>
      </c>
      <c r="CB1" s="182">
        <v>2048</v>
      </c>
      <c r="CC1" s="182">
        <v>2049</v>
      </c>
      <c r="CD1" s="183">
        <v>2050</v>
      </c>
    </row>
    <row r="2" spans="1:82" x14ac:dyDescent="0.35">
      <c r="A2" s="184" t="s">
        <v>67</v>
      </c>
      <c r="B2" s="185">
        <v>0</v>
      </c>
      <c r="C2" s="185">
        <v>8.4000000000000003E-4</v>
      </c>
      <c r="D2" s="185">
        <v>1.6900000000000001E-3</v>
      </c>
      <c r="E2" s="185">
        <v>2.5300000000000001E-3</v>
      </c>
      <c r="F2" s="185">
        <v>3.3800000000000002E-3</v>
      </c>
      <c r="G2" s="185">
        <v>4.2199999999999998E-3</v>
      </c>
      <c r="H2" s="185">
        <v>5.0699999999999999E-3</v>
      </c>
      <c r="I2" s="185">
        <v>5.9100000000000003E-3</v>
      </c>
      <c r="J2" s="185">
        <v>6.7499999999999999E-3</v>
      </c>
      <c r="K2" s="185">
        <v>7.6E-3</v>
      </c>
      <c r="L2" s="185">
        <v>8.4399999999999996E-3</v>
      </c>
      <c r="M2" s="185">
        <v>9.2899999999999996E-3</v>
      </c>
      <c r="N2" s="185">
        <v>1.013E-2</v>
      </c>
      <c r="O2" s="185">
        <v>1.098E-2</v>
      </c>
      <c r="P2" s="185">
        <v>1.1820000000000001E-2</v>
      </c>
      <c r="Q2" s="185">
        <v>1.159E-2</v>
      </c>
      <c r="R2" s="185">
        <v>4.3299999999999998E-2</v>
      </c>
      <c r="S2" s="185">
        <v>0.11262999999999999</v>
      </c>
      <c r="T2" s="185">
        <v>0.23319999999999999</v>
      </c>
      <c r="U2" s="185">
        <v>0.40475</v>
      </c>
      <c r="V2" s="185">
        <v>0.61917999999999995</v>
      </c>
      <c r="W2" s="185">
        <v>0.87433000000000005</v>
      </c>
      <c r="X2" s="185">
        <v>1.15523</v>
      </c>
      <c r="Y2" s="185">
        <v>1.4402299999999999</v>
      </c>
      <c r="Z2" s="185">
        <v>1.7023999999999999</v>
      </c>
      <c r="AA2" s="185">
        <v>1.9181600000000001</v>
      </c>
      <c r="AB2" s="185">
        <v>2.0741499999999999</v>
      </c>
      <c r="AC2" s="185">
        <v>2.1657299999999999</v>
      </c>
      <c r="AD2" s="185">
        <v>2.2025000000000001</v>
      </c>
      <c r="AE2" s="185">
        <v>2.1932900000000002</v>
      </c>
      <c r="AF2" s="185">
        <v>2.1446200000000002</v>
      </c>
      <c r="AG2" s="185">
        <v>2.06725</v>
      </c>
      <c r="AH2" s="185">
        <v>1.9788600000000001</v>
      </c>
      <c r="AI2" s="185">
        <v>1.89419</v>
      </c>
      <c r="AJ2" s="185">
        <v>1.81298</v>
      </c>
      <c r="AK2" s="185">
        <v>1.7346299999999999</v>
      </c>
      <c r="AL2" s="185">
        <v>1.6647099999999999</v>
      </c>
      <c r="AM2" s="185">
        <v>1.6014699999999999</v>
      </c>
      <c r="AN2" s="185">
        <v>1.5433300000000001</v>
      </c>
      <c r="AO2" s="185">
        <v>1.48068</v>
      </c>
      <c r="AP2" s="185">
        <v>1.4107400000000001</v>
      </c>
      <c r="AQ2" s="185">
        <v>1.34107</v>
      </c>
      <c r="AR2" s="185">
        <v>1.25715</v>
      </c>
      <c r="AS2" s="185">
        <v>1.17835</v>
      </c>
      <c r="AT2" s="185">
        <v>1.09413</v>
      </c>
      <c r="AU2" s="185">
        <v>1.01573</v>
      </c>
      <c r="AV2" s="185">
        <v>0.92659000000000002</v>
      </c>
      <c r="AW2" s="185">
        <v>0.81979999999999997</v>
      </c>
      <c r="AX2" s="185">
        <v>0.74060000000000004</v>
      </c>
      <c r="AY2" s="185">
        <v>0.66439999999999999</v>
      </c>
      <c r="AZ2" s="185">
        <v>0.62312000000000001</v>
      </c>
      <c r="BA2" s="185">
        <v>0.57106000000000001</v>
      </c>
      <c r="BB2" s="185">
        <v>0.52436000000000005</v>
      </c>
      <c r="BC2" s="185">
        <v>0.48705999999999999</v>
      </c>
      <c r="BD2" s="185">
        <v>0.46342</v>
      </c>
      <c r="BE2" s="185">
        <v>0.44353999999999999</v>
      </c>
      <c r="BF2" s="185">
        <v>0.42498999999999998</v>
      </c>
      <c r="BG2" s="185">
        <v>0.40619</v>
      </c>
      <c r="BH2" s="185">
        <v>0.38736999999999999</v>
      </c>
      <c r="BI2" s="185">
        <v>0.36871999999999999</v>
      </c>
      <c r="BJ2" s="185">
        <v>0.35053000000000001</v>
      </c>
      <c r="BK2" s="185">
        <v>0.35053000000000001</v>
      </c>
      <c r="BL2" s="185">
        <v>0.35053000000000001</v>
      </c>
      <c r="BM2" s="185">
        <v>0.35053000000000001</v>
      </c>
      <c r="BN2" s="185">
        <v>0.35053000000000001</v>
      </c>
      <c r="BO2" s="185">
        <v>0.35053000000000001</v>
      </c>
      <c r="BP2" s="185">
        <v>0.35053000000000001</v>
      </c>
      <c r="BQ2" s="185">
        <v>0.35053000000000001</v>
      </c>
      <c r="BR2" s="185">
        <v>0.35053000000000001</v>
      </c>
      <c r="BS2" s="185">
        <v>0.35053000000000001</v>
      </c>
      <c r="BT2" s="185">
        <v>0.35053000000000001</v>
      </c>
      <c r="BU2" s="185">
        <v>0.35053000000000001</v>
      </c>
      <c r="BV2" s="185">
        <v>0.35053000000000001</v>
      </c>
      <c r="BW2" s="185">
        <v>0.35053000000000001</v>
      </c>
      <c r="BX2" s="185">
        <v>0.35053000000000001</v>
      </c>
      <c r="BY2" s="185">
        <v>0.35053000000000001</v>
      </c>
      <c r="BZ2" s="185">
        <v>0.35053000000000001</v>
      </c>
      <c r="CA2" s="185">
        <v>0.35053000000000001</v>
      </c>
      <c r="CB2" s="185">
        <v>0.35053000000000001</v>
      </c>
      <c r="CC2" s="185">
        <v>0.35053000000000001</v>
      </c>
      <c r="CD2" s="185">
        <v>0.35053000000000001</v>
      </c>
    </row>
    <row r="3" spans="1:82" x14ac:dyDescent="0.35">
      <c r="A3" s="186"/>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187"/>
    </row>
    <row r="4" spans="1:82" x14ac:dyDescent="0.35">
      <c r="A4" s="188"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189">
        <v>2050</v>
      </c>
    </row>
    <row r="5" spans="1:82" x14ac:dyDescent="0.35">
      <c r="A5" s="190" t="s">
        <v>85</v>
      </c>
      <c r="B5" s="191">
        <v>0</v>
      </c>
      <c r="C5" s="191">
        <v>0</v>
      </c>
      <c r="D5" s="191">
        <v>0</v>
      </c>
      <c r="E5" s="191">
        <v>0</v>
      </c>
      <c r="F5" s="191">
        <v>0</v>
      </c>
      <c r="G5" s="191">
        <v>0</v>
      </c>
      <c r="H5" s="191">
        <v>0.33138000000000001</v>
      </c>
      <c r="I5" s="191">
        <v>0.43</v>
      </c>
      <c r="J5" s="191">
        <v>0.51854</v>
      </c>
      <c r="K5" s="191">
        <v>0.60721999999999998</v>
      </c>
      <c r="L5" s="191">
        <v>0.68640000000000001</v>
      </c>
      <c r="M5" s="191">
        <v>0.77517000000000003</v>
      </c>
      <c r="N5" s="191">
        <v>0.84450999999999998</v>
      </c>
      <c r="O5" s="191">
        <v>0.91357999999999995</v>
      </c>
      <c r="P5" s="191">
        <v>0.98280000000000001</v>
      </c>
      <c r="Q5" s="191">
        <v>1.0417799999999999</v>
      </c>
      <c r="R5" s="191">
        <v>1.0910899999999999</v>
      </c>
      <c r="S5" s="191">
        <v>1.14008</v>
      </c>
      <c r="T5" s="191">
        <v>1.18899</v>
      </c>
      <c r="U5" s="191">
        <v>1.2267600000000001</v>
      </c>
      <c r="V5" s="191">
        <v>1.2542199999999999</v>
      </c>
      <c r="W5" s="191">
        <v>1.28173</v>
      </c>
      <c r="X5" s="191">
        <v>1.29799</v>
      </c>
      <c r="Y5" s="191">
        <v>1.31484</v>
      </c>
      <c r="Z5" s="191">
        <v>1.3224199999999999</v>
      </c>
      <c r="AA5" s="191">
        <v>1.3305400000000001</v>
      </c>
      <c r="AB5" s="191">
        <v>1.3394999999999999</v>
      </c>
      <c r="AC5" s="191">
        <v>1.33995</v>
      </c>
      <c r="AD5" s="191">
        <v>1.34029</v>
      </c>
      <c r="AE5" s="191">
        <v>1.3399099999999999</v>
      </c>
      <c r="AF5" s="191">
        <v>1.3399300000000001</v>
      </c>
      <c r="AG5" s="191">
        <v>1.34002</v>
      </c>
      <c r="AH5" s="191">
        <v>1.3398300000000001</v>
      </c>
      <c r="AI5" s="191">
        <v>1.3396600000000001</v>
      </c>
      <c r="AJ5" s="191">
        <v>1.3396699999999999</v>
      </c>
      <c r="AK5" s="191">
        <v>1.3392200000000001</v>
      </c>
      <c r="AL5" s="191">
        <v>1.3389899999999999</v>
      </c>
      <c r="AM5" s="191">
        <v>1.3389899999999999</v>
      </c>
      <c r="AN5" s="191">
        <v>1.33812</v>
      </c>
      <c r="AO5" s="191">
        <v>1.3378300000000001</v>
      </c>
      <c r="AP5" s="191">
        <v>1.3375600000000001</v>
      </c>
      <c r="AQ5" s="191">
        <v>1.3858299999999999</v>
      </c>
      <c r="AR5" s="191">
        <v>1.43411</v>
      </c>
      <c r="AS5" s="191">
        <v>1.4823200000000001</v>
      </c>
      <c r="AT5" s="191">
        <v>1.5307200000000001</v>
      </c>
      <c r="AU5" s="191">
        <v>1.57918</v>
      </c>
      <c r="AV5" s="191">
        <v>1.62795</v>
      </c>
      <c r="AW5" s="191">
        <v>1.67547</v>
      </c>
      <c r="AX5" s="191">
        <v>1.72434</v>
      </c>
      <c r="AY5" s="191">
        <v>1.7732600000000001</v>
      </c>
      <c r="AZ5" s="191">
        <v>1.8174399999999999</v>
      </c>
      <c r="BA5" s="191">
        <v>1.8174399999999999</v>
      </c>
      <c r="BB5" s="191">
        <v>1.8174399999999999</v>
      </c>
      <c r="BC5" s="191">
        <v>1.8174399999999999</v>
      </c>
      <c r="BD5" s="191">
        <v>1.8174399999999999</v>
      </c>
      <c r="BE5" s="191">
        <v>1.8174399999999999</v>
      </c>
      <c r="BF5" s="191">
        <v>1.8174399999999999</v>
      </c>
      <c r="BG5" s="191">
        <v>1.8174399999999999</v>
      </c>
      <c r="BH5" s="191">
        <v>1.8174399999999999</v>
      </c>
      <c r="BI5" s="191">
        <v>1.8174399999999999</v>
      </c>
      <c r="BJ5" s="191">
        <v>1.8174399999999999</v>
      </c>
      <c r="BK5" s="191">
        <v>1.8174399999999999</v>
      </c>
      <c r="BL5" s="191">
        <v>1.8174399999999999</v>
      </c>
      <c r="BM5" s="191">
        <v>1.8174399999999999</v>
      </c>
      <c r="BN5" s="191">
        <v>1.8174399999999999</v>
      </c>
      <c r="BO5" s="191">
        <v>1.8174399999999999</v>
      </c>
      <c r="BP5" s="191">
        <v>1.8174399999999999</v>
      </c>
      <c r="BQ5" s="191">
        <v>1.8174399999999999</v>
      </c>
      <c r="BR5" s="191">
        <v>1.8174399999999999</v>
      </c>
      <c r="BS5" s="191">
        <v>1.8174399999999999</v>
      </c>
      <c r="BT5" s="191">
        <v>1.8174399999999999</v>
      </c>
      <c r="BU5" s="191">
        <v>1.8174399999999999</v>
      </c>
      <c r="BV5" s="191">
        <v>1.8174399999999999</v>
      </c>
      <c r="BW5" s="191">
        <v>1.8174399999999999</v>
      </c>
      <c r="BX5" s="191">
        <v>1.8174399999999999</v>
      </c>
      <c r="BY5" s="191">
        <v>1.8174399999999999</v>
      </c>
      <c r="BZ5" s="191">
        <v>1.8174399999999999</v>
      </c>
      <c r="CA5" s="191">
        <v>1.8174399999999999</v>
      </c>
      <c r="CB5" s="191">
        <v>1.8174399999999999</v>
      </c>
      <c r="CC5" s="191">
        <v>1.8174399999999999</v>
      </c>
      <c r="CD5" s="192">
        <v>1.8174399999999999</v>
      </c>
    </row>
    <row r="6" spans="1:82" x14ac:dyDescent="0.35">
      <c r="A6" s="186"/>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187"/>
    </row>
    <row r="7" spans="1:82" x14ac:dyDescent="0.3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193"/>
    </row>
    <row r="8" spans="1:82" x14ac:dyDescent="0.35">
      <c r="A8" s="194"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189">
        <v>2050</v>
      </c>
    </row>
    <row r="9" spans="1:82" x14ac:dyDescent="0.35">
      <c r="A9" s="30" t="s">
        <v>34</v>
      </c>
      <c r="B9" s="195">
        <v>0</v>
      </c>
      <c r="C9" s="195">
        <v>0</v>
      </c>
      <c r="D9" s="195">
        <v>0</v>
      </c>
      <c r="E9" s="195">
        <v>0</v>
      </c>
      <c r="F9" s="195">
        <v>0</v>
      </c>
      <c r="G9" s="195">
        <v>0</v>
      </c>
      <c r="H9" s="195">
        <v>0</v>
      </c>
      <c r="I9" s="195">
        <v>0</v>
      </c>
      <c r="J9" s="195">
        <v>0</v>
      </c>
      <c r="K9" s="195">
        <v>0</v>
      </c>
      <c r="L9" s="195">
        <v>0</v>
      </c>
      <c r="M9" s="195">
        <v>0</v>
      </c>
      <c r="N9" s="195">
        <v>0</v>
      </c>
      <c r="O9" s="195">
        <v>0</v>
      </c>
      <c r="P9" s="195">
        <v>0</v>
      </c>
      <c r="Q9" s="195">
        <v>0</v>
      </c>
      <c r="R9" s="195">
        <v>0</v>
      </c>
      <c r="S9" s="195">
        <v>0</v>
      </c>
      <c r="T9" s="195">
        <v>0</v>
      </c>
      <c r="U9" s="195">
        <v>0</v>
      </c>
      <c r="V9" s="195">
        <v>0</v>
      </c>
      <c r="W9" s="195">
        <v>0</v>
      </c>
      <c r="X9" s="195">
        <v>0</v>
      </c>
      <c r="Y9" s="195">
        <v>0</v>
      </c>
      <c r="Z9" s="195">
        <v>0</v>
      </c>
      <c r="AA9" s="195">
        <v>0</v>
      </c>
      <c r="AB9" s="195">
        <v>0</v>
      </c>
      <c r="AC9" s="195">
        <v>0</v>
      </c>
      <c r="AD9" s="195">
        <v>0</v>
      </c>
      <c r="AE9" s="195">
        <v>0</v>
      </c>
      <c r="AF9" s="195">
        <v>0</v>
      </c>
      <c r="AG9" s="195">
        <v>0</v>
      </c>
      <c r="AH9" s="195">
        <v>0</v>
      </c>
      <c r="AI9" s="195">
        <v>0</v>
      </c>
      <c r="AJ9" s="195">
        <v>0</v>
      </c>
      <c r="AK9" s="195">
        <v>0</v>
      </c>
      <c r="AL9" s="195">
        <v>0</v>
      </c>
      <c r="AM9" s="195">
        <v>0</v>
      </c>
      <c r="AN9" s="195">
        <v>0</v>
      </c>
      <c r="AO9" s="195">
        <v>0</v>
      </c>
      <c r="AP9" s="195">
        <v>0</v>
      </c>
      <c r="AQ9" s="195">
        <v>0</v>
      </c>
      <c r="AR9" s="195">
        <v>0</v>
      </c>
      <c r="AS9" s="195">
        <v>0</v>
      </c>
      <c r="AT9" s="195">
        <v>0</v>
      </c>
      <c r="AU9" s="195">
        <v>0</v>
      </c>
      <c r="AV9" s="195">
        <v>0</v>
      </c>
      <c r="AW9" s="195">
        <v>0</v>
      </c>
      <c r="AX9" s="195">
        <v>0</v>
      </c>
      <c r="AY9" s="195">
        <v>0</v>
      </c>
      <c r="AZ9" s="195">
        <v>0</v>
      </c>
      <c r="BA9" s="195">
        <v>0</v>
      </c>
      <c r="BB9" s="195">
        <v>0</v>
      </c>
      <c r="BC9" s="195">
        <v>0</v>
      </c>
      <c r="BD9" s="195">
        <v>0</v>
      </c>
      <c r="BE9" s="195">
        <v>0</v>
      </c>
      <c r="BF9" s="195">
        <v>0</v>
      </c>
      <c r="BG9" s="195">
        <v>0</v>
      </c>
      <c r="BH9" s="195">
        <v>0</v>
      </c>
      <c r="BI9" s="195">
        <v>0</v>
      </c>
      <c r="BJ9" s="195">
        <v>0</v>
      </c>
      <c r="BK9" s="195">
        <v>0</v>
      </c>
      <c r="BL9" s="195">
        <v>0</v>
      </c>
      <c r="BM9" s="195">
        <v>0</v>
      </c>
      <c r="BN9" s="195">
        <v>0</v>
      </c>
      <c r="BO9" s="195">
        <v>0</v>
      </c>
      <c r="BP9" s="195">
        <v>0</v>
      </c>
      <c r="BQ9" s="195">
        <v>0</v>
      </c>
      <c r="BR9" s="195">
        <v>0</v>
      </c>
      <c r="BS9" s="195">
        <v>0</v>
      </c>
      <c r="BT9" s="195">
        <v>0</v>
      </c>
      <c r="BU9" s="195">
        <v>0</v>
      </c>
      <c r="BV9" s="195">
        <v>0</v>
      </c>
      <c r="BW9" s="195">
        <v>0</v>
      </c>
      <c r="BX9" s="195">
        <v>0</v>
      </c>
      <c r="BY9" s="195">
        <v>0</v>
      </c>
      <c r="BZ9" s="195">
        <v>0</v>
      </c>
      <c r="CA9" s="195">
        <v>0</v>
      </c>
      <c r="CB9" s="195">
        <v>0</v>
      </c>
      <c r="CC9" s="195">
        <v>0</v>
      </c>
      <c r="CD9" s="196">
        <v>0</v>
      </c>
    </row>
    <row r="10" spans="1:82" x14ac:dyDescent="0.35">
      <c r="A10" s="31" t="s">
        <v>35</v>
      </c>
      <c r="B10" s="195">
        <v>0</v>
      </c>
      <c r="C10" s="195">
        <v>0</v>
      </c>
      <c r="D10" s="195">
        <v>0</v>
      </c>
      <c r="E10" s="195">
        <v>0</v>
      </c>
      <c r="F10" s="195">
        <v>0</v>
      </c>
      <c r="G10" s="195">
        <v>0</v>
      </c>
      <c r="H10" s="195">
        <v>0</v>
      </c>
      <c r="I10" s="195">
        <v>0</v>
      </c>
      <c r="J10" s="195">
        <v>0</v>
      </c>
      <c r="K10" s="195">
        <v>0</v>
      </c>
      <c r="L10" s="195">
        <v>0</v>
      </c>
      <c r="M10" s="195">
        <v>0</v>
      </c>
      <c r="N10" s="195">
        <v>0</v>
      </c>
      <c r="O10" s="195">
        <v>0</v>
      </c>
      <c r="P10" s="195">
        <v>0</v>
      </c>
      <c r="Q10" s="195">
        <v>0</v>
      </c>
      <c r="R10" s="195">
        <v>0</v>
      </c>
      <c r="S10" s="195">
        <v>0</v>
      </c>
      <c r="T10" s="195">
        <v>0</v>
      </c>
      <c r="U10" s="195">
        <v>0</v>
      </c>
      <c r="V10" s="195">
        <v>0</v>
      </c>
      <c r="W10" s="195">
        <v>0</v>
      </c>
      <c r="X10" s="195">
        <v>0</v>
      </c>
      <c r="Y10" s="195">
        <v>0</v>
      </c>
      <c r="Z10" s="195">
        <v>0</v>
      </c>
      <c r="AA10" s="195">
        <v>0</v>
      </c>
      <c r="AB10" s="195">
        <v>0</v>
      </c>
      <c r="AC10" s="195">
        <v>0</v>
      </c>
      <c r="AD10" s="195">
        <v>0</v>
      </c>
      <c r="AE10" s="195">
        <v>0</v>
      </c>
      <c r="AF10" s="195">
        <v>0</v>
      </c>
      <c r="AG10" s="195">
        <v>0</v>
      </c>
      <c r="AH10" s="195">
        <v>0</v>
      </c>
      <c r="AI10" s="195">
        <v>0</v>
      </c>
      <c r="AJ10" s="195">
        <v>0</v>
      </c>
      <c r="AK10" s="195">
        <v>0</v>
      </c>
      <c r="AL10" s="195">
        <v>0</v>
      </c>
      <c r="AM10" s="195">
        <v>0</v>
      </c>
      <c r="AN10" s="195">
        <v>0</v>
      </c>
      <c r="AO10" s="195">
        <v>0</v>
      </c>
      <c r="AP10" s="195">
        <v>0</v>
      </c>
      <c r="AQ10" s="195">
        <v>0</v>
      </c>
      <c r="AR10" s="195">
        <v>0</v>
      </c>
      <c r="AS10" s="195">
        <v>0</v>
      </c>
      <c r="AT10" s="195">
        <v>0</v>
      </c>
      <c r="AU10" s="195">
        <v>0</v>
      </c>
      <c r="AV10" s="195">
        <v>0</v>
      </c>
      <c r="AW10" s="195">
        <v>0</v>
      </c>
      <c r="AX10" s="195">
        <v>0</v>
      </c>
      <c r="AY10" s="195">
        <v>0</v>
      </c>
      <c r="AZ10" s="195">
        <v>0</v>
      </c>
      <c r="BA10" s="195">
        <v>0</v>
      </c>
      <c r="BB10" s="195">
        <v>0</v>
      </c>
      <c r="BC10" s="195">
        <v>0</v>
      </c>
      <c r="BD10" s="195">
        <v>0</v>
      </c>
      <c r="BE10" s="195">
        <v>0</v>
      </c>
      <c r="BF10" s="195">
        <v>0</v>
      </c>
      <c r="BG10" s="195">
        <v>0</v>
      </c>
      <c r="BH10" s="195">
        <v>0</v>
      </c>
      <c r="BI10" s="195">
        <v>0</v>
      </c>
      <c r="BJ10" s="195">
        <v>0</v>
      </c>
      <c r="BK10" s="195">
        <v>0</v>
      </c>
      <c r="BL10" s="195">
        <v>0</v>
      </c>
      <c r="BM10" s="195">
        <v>0</v>
      </c>
      <c r="BN10" s="195">
        <v>0</v>
      </c>
      <c r="BO10" s="195">
        <v>0</v>
      </c>
      <c r="BP10" s="195">
        <v>0</v>
      </c>
      <c r="BQ10" s="195">
        <v>0</v>
      </c>
      <c r="BR10" s="195">
        <v>0</v>
      </c>
      <c r="BS10" s="195">
        <v>0</v>
      </c>
      <c r="BT10" s="195">
        <v>0</v>
      </c>
      <c r="BU10" s="195">
        <v>0</v>
      </c>
      <c r="BV10" s="195">
        <v>0</v>
      </c>
      <c r="BW10" s="195">
        <v>0</v>
      </c>
      <c r="BX10" s="195">
        <v>0</v>
      </c>
      <c r="BY10" s="195">
        <v>0</v>
      </c>
      <c r="BZ10" s="195">
        <v>0</v>
      </c>
      <c r="CA10" s="195">
        <v>0</v>
      </c>
      <c r="CB10" s="195">
        <v>0</v>
      </c>
      <c r="CC10" s="195">
        <v>0</v>
      </c>
      <c r="CD10" s="196">
        <v>0</v>
      </c>
    </row>
    <row r="11" spans="1:82" x14ac:dyDescent="0.35">
      <c r="A11" s="30" t="s">
        <v>36</v>
      </c>
      <c r="B11" s="195">
        <v>0</v>
      </c>
      <c r="C11" s="195">
        <v>0</v>
      </c>
      <c r="D11" s="195">
        <v>0</v>
      </c>
      <c r="E11" s="195">
        <v>0</v>
      </c>
      <c r="F11" s="195">
        <v>0</v>
      </c>
      <c r="G11" s="195">
        <v>0</v>
      </c>
      <c r="H11" s="195">
        <v>0</v>
      </c>
      <c r="I11" s="195">
        <v>0</v>
      </c>
      <c r="J11" s="195">
        <v>0</v>
      </c>
      <c r="K11" s="195">
        <v>0</v>
      </c>
      <c r="L11" s="195">
        <v>0</v>
      </c>
      <c r="M11" s="195">
        <v>0</v>
      </c>
      <c r="N11" s="195">
        <v>0</v>
      </c>
      <c r="O11" s="195">
        <v>0</v>
      </c>
      <c r="P11" s="195">
        <v>0</v>
      </c>
      <c r="Q11" s="195">
        <v>0</v>
      </c>
      <c r="R11" s="195">
        <v>0</v>
      </c>
      <c r="S11" s="195">
        <v>0</v>
      </c>
      <c r="T11" s="195">
        <v>0</v>
      </c>
      <c r="U11" s="195">
        <v>0</v>
      </c>
      <c r="V11" s="195">
        <v>0</v>
      </c>
      <c r="W11" s="195">
        <v>0</v>
      </c>
      <c r="X11" s="195">
        <v>0</v>
      </c>
      <c r="Y11" s="195">
        <v>0</v>
      </c>
      <c r="Z11" s="195">
        <v>0</v>
      </c>
      <c r="AA11" s="195">
        <v>0</v>
      </c>
      <c r="AB11" s="195">
        <v>0</v>
      </c>
      <c r="AC11" s="195">
        <v>0</v>
      </c>
      <c r="AD11" s="195">
        <v>0</v>
      </c>
      <c r="AE11" s="195">
        <v>0</v>
      </c>
      <c r="AF11" s="195">
        <v>0</v>
      </c>
      <c r="AG11" s="195">
        <v>0</v>
      </c>
      <c r="AH11" s="195">
        <v>0</v>
      </c>
      <c r="AI11" s="195">
        <v>0</v>
      </c>
      <c r="AJ11" s="195">
        <v>0</v>
      </c>
      <c r="AK11" s="195">
        <v>0</v>
      </c>
      <c r="AL11" s="195">
        <v>0</v>
      </c>
      <c r="AM11" s="195">
        <v>0</v>
      </c>
      <c r="AN11" s="195">
        <v>0</v>
      </c>
      <c r="AO11" s="195">
        <v>0</v>
      </c>
      <c r="AP11" s="195">
        <v>0</v>
      </c>
      <c r="AQ11" s="195">
        <v>0</v>
      </c>
      <c r="AR11" s="195">
        <v>0</v>
      </c>
      <c r="AS11" s="195">
        <v>0</v>
      </c>
      <c r="AT11" s="195">
        <v>0</v>
      </c>
      <c r="AU11" s="195">
        <v>0</v>
      </c>
      <c r="AV11" s="195">
        <v>0</v>
      </c>
      <c r="AW11" s="195">
        <v>0</v>
      </c>
      <c r="AX11" s="195">
        <v>0</v>
      </c>
      <c r="AY11" s="195">
        <v>0</v>
      </c>
      <c r="AZ11" s="195">
        <v>0</v>
      </c>
      <c r="BA11" s="195">
        <v>0</v>
      </c>
      <c r="BB11" s="195">
        <v>0</v>
      </c>
      <c r="BC11" s="195">
        <v>0</v>
      </c>
      <c r="BD11" s="195">
        <v>0</v>
      </c>
      <c r="BE11" s="195">
        <v>0</v>
      </c>
      <c r="BF11" s="195">
        <v>0</v>
      </c>
      <c r="BG11" s="195">
        <v>0</v>
      </c>
      <c r="BH11" s="195">
        <v>0</v>
      </c>
      <c r="BI11" s="195">
        <v>0</v>
      </c>
      <c r="BJ11" s="195">
        <v>0</v>
      </c>
      <c r="BK11" s="195">
        <v>0</v>
      </c>
      <c r="BL11" s="195">
        <v>0</v>
      </c>
      <c r="BM11" s="195">
        <v>0</v>
      </c>
      <c r="BN11" s="195">
        <v>0</v>
      </c>
      <c r="BO11" s="195">
        <v>0</v>
      </c>
      <c r="BP11" s="195">
        <v>0</v>
      </c>
      <c r="BQ11" s="195">
        <v>0</v>
      </c>
      <c r="BR11" s="195">
        <v>0</v>
      </c>
      <c r="BS11" s="195">
        <v>0</v>
      </c>
      <c r="BT11" s="195">
        <v>0</v>
      </c>
      <c r="BU11" s="195">
        <v>0</v>
      </c>
      <c r="BV11" s="195">
        <v>0</v>
      </c>
      <c r="BW11" s="195">
        <v>0</v>
      </c>
      <c r="BX11" s="195">
        <v>0</v>
      </c>
      <c r="BY11" s="195">
        <v>0</v>
      </c>
      <c r="BZ11" s="195">
        <v>0</v>
      </c>
      <c r="CA11" s="195">
        <v>0</v>
      </c>
      <c r="CB11" s="195">
        <v>0</v>
      </c>
      <c r="CC11" s="195">
        <v>0</v>
      </c>
      <c r="CD11" s="196">
        <v>0</v>
      </c>
    </row>
    <row r="12" spans="1:82" x14ac:dyDescent="0.35">
      <c r="A12" s="30" t="s">
        <v>37</v>
      </c>
      <c r="B12" s="195">
        <v>0.24485999999999999</v>
      </c>
      <c r="C12" s="195">
        <v>0.24485999999999999</v>
      </c>
      <c r="D12" s="195">
        <v>0.24485999999999999</v>
      </c>
      <c r="E12" s="195">
        <v>0.24485999999999999</v>
      </c>
      <c r="F12" s="195">
        <v>0.24485999999999999</v>
      </c>
      <c r="G12" s="195">
        <v>0.24485999999999999</v>
      </c>
      <c r="H12" s="195">
        <v>0.24485999999999999</v>
      </c>
      <c r="I12" s="195">
        <v>0.24485999999999999</v>
      </c>
      <c r="J12" s="195">
        <v>0.24485999999999999</v>
      </c>
      <c r="K12" s="195">
        <v>0.24485999999999999</v>
      </c>
      <c r="L12" s="195">
        <v>0.24485999999999999</v>
      </c>
      <c r="M12" s="195">
        <v>0.24485999999999999</v>
      </c>
      <c r="N12" s="195">
        <v>0.24485999999999999</v>
      </c>
      <c r="O12" s="195">
        <v>0.24485999999999999</v>
      </c>
      <c r="P12" s="195">
        <v>0.24485999999999999</v>
      </c>
      <c r="Q12" s="195">
        <v>0.24485999999999999</v>
      </c>
      <c r="R12" s="195">
        <v>0.24485999999999999</v>
      </c>
      <c r="S12" s="195">
        <v>0.24485999999999999</v>
      </c>
      <c r="T12" s="195">
        <v>0.24485999999999999</v>
      </c>
      <c r="U12" s="195">
        <v>0.24485999999999999</v>
      </c>
      <c r="V12" s="195">
        <v>0.24485999999999999</v>
      </c>
      <c r="W12" s="195">
        <v>0.24485999999999999</v>
      </c>
      <c r="X12" s="195">
        <v>0.24485999999999999</v>
      </c>
      <c r="Y12" s="195">
        <v>0.24485999999999999</v>
      </c>
      <c r="Z12" s="195">
        <v>0.24485999999999999</v>
      </c>
      <c r="AA12" s="195">
        <v>0.24485999999999999</v>
      </c>
      <c r="AB12" s="195">
        <v>0.24485999999999999</v>
      </c>
      <c r="AC12" s="195">
        <v>0.24485999999999999</v>
      </c>
      <c r="AD12" s="195">
        <v>0.24485999999999999</v>
      </c>
      <c r="AE12" s="195">
        <v>0.24485999999999999</v>
      </c>
      <c r="AF12" s="195">
        <v>0.24485999999999999</v>
      </c>
      <c r="AG12" s="195">
        <v>0.24485999999999999</v>
      </c>
      <c r="AH12" s="195">
        <v>0.24485999999999999</v>
      </c>
      <c r="AI12" s="195">
        <v>0.24485999999999999</v>
      </c>
      <c r="AJ12" s="195">
        <v>0.24485999999999999</v>
      </c>
      <c r="AK12" s="195">
        <v>0.24485999999999999</v>
      </c>
      <c r="AL12" s="195">
        <v>0.24485999999999999</v>
      </c>
      <c r="AM12" s="195">
        <v>0.24485999999999999</v>
      </c>
      <c r="AN12" s="195">
        <v>0.24485999999999999</v>
      </c>
      <c r="AO12" s="195">
        <v>0.24485999999999999</v>
      </c>
      <c r="AP12" s="195">
        <v>0.24485999999999999</v>
      </c>
      <c r="AQ12" s="195">
        <v>0.24485999999999999</v>
      </c>
      <c r="AR12" s="195">
        <v>0.24485999999999999</v>
      </c>
      <c r="AS12" s="195">
        <v>0.24485999999999999</v>
      </c>
      <c r="AT12" s="195">
        <v>0.24485999999999999</v>
      </c>
      <c r="AU12" s="195">
        <v>0.24485999999999999</v>
      </c>
      <c r="AV12" s="195">
        <v>0.24485999999999999</v>
      </c>
      <c r="AW12" s="195">
        <v>0.24485999999999999</v>
      </c>
      <c r="AX12" s="195">
        <v>0.24485999999999999</v>
      </c>
      <c r="AY12" s="195">
        <v>0.24485999999999999</v>
      </c>
      <c r="AZ12" s="195">
        <v>0.24485999999999999</v>
      </c>
      <c r="BA12" s="195">
        <v>0.24485999999999999</v>
      </c>
      <c r="BB12" s="195">
        <v>0.24485999999999999</v>
      </c>
      <c r="BC12" s="195">
        <v>0.24485999999999999</v>
      </c>
      <c r="BD12" s="195">
        <v>0.24485999999999999</v>
      </c>
      <c r="BE12" s="195">
        <v>0.24485999999999999</v>
      </c>
      <c r="BF12" s="195">
        <v>0.24485999999999999</v>
      </c>
      <c r="BG12" s="195">
        <v>0.24485999999999999</v>
      </c>
      <c r="BH12" s="195">
        <v>0.24485999999999999</v>
      </c>
      <c r="BI12" s="195">
        <v>0.24485999999999999</v>
      </c>
      <c r="BJ12" s="195">
        <v>0.24485999999999999</v>
      </c>
      <c r="BK12" s="195">
        <v>0.24485999999999999</v>
      </c>
      <c r="BL12" s="195">
        <v>0.24485999999999999</v>
      </c>
      <c r="BM12" s="195">
        <v>0.24485999999999999</v>
      </c>
      <c r="BN12" s="195">
        <v>0.24485999999999999</v>
      </c>
      <c r="BO12" s="195">
        <v>0.24485999999999999</v>
      </c>
      <c r="BP12" s="195">
        <v>0.24485999999999999</v>
      </c>
      <c r="BQ12" s="195">
        <v>0.24485999999999999</v>
      </c>
      <c r="BR12" s="195">
        <v>0.24485999999999999</v>
      </c>
      <c r="BS12" s="195">
        <v>0.24485999999999999</v>
      </c>
      <c r="BT12" s="195">
        <v>0.24485999999999999</v>
      </c>
      <c r="BU12" s="195">
        <v>0.24485999999999999</v>
      </c>
      <c r="BV12" s="195">
        <v>0.24485999999999999</v>
      </c>
      <c r="BW12" s="195">
        <v>0.24485999999999999</v>
      </c>
      <c r="BX12" s="195">
        <v>0.24485999999999999</v>
      </c>
      <c r="BY12" s="195">
        <v>0.24485999999999999</v>
      </c>
      <c r="BZ12" s="195">
        <v>0.24485999999999999</v>
      </c>
      <c r="CA12" s="195">
        <v>0.24485999999999999</v>
      </c>
      <c r="CB12" s="195">
        <v>0.24485999999999999</v>
      </c>
      <c r="CC12" s="195">
        <v>0.24485999999999999</v>
      </c>
      <c r="CD12" s="196">
        <v>0.24485999999999999</v>
      </c>
    </row>
    <row r="13" spans="1:82" x14ac:dyDescent="0.35">
      <c r="A13" s="32" t="s">
        <v>38</v>
      </c>
      <c r="B13" s="195">
        <v>0.79042000000000001</v>
      </c>
      <c r="C13" s="195">
        <v>0.79042000000000001</v>
      </c>
      <c r="D13" s="195">
        <v>0.79042000000000001</v>
      </c>
      <c r="E13" s="195">
        <v>0.79042000000000001</v>
      </c>
      <c r="F13" s="195">
        <v>0.79042000000000001</v>
      </c>
      <c r="G13" s="195">
        <v>0.79042000000000001</v>
      </c>
      <c r="H13" s="195">
        <v>0.79042000000000001</v>
      </c>
      <c r="I13" s="195">
        <v>0.79042000000000001</v>
      </c>
      <c r="J13" s="195">
        <v>0.79042000000000001</v>
      </c>
      <c r="K13" s="195">
        <v>0.79042000000000001</v>
      </c>
      <c r="L13" s="195">
        <v>0.79042000000000001</v>
      </c>
      <c r="M13" s="195">
        <v>0.79042000000000001</v>
      </c>
      <c r="N13" s="195">
        <v>0.79042000000000001</v>
      </c>
      <c r="O13" s="195">
        <v>0.79042000000000001</v>
      </c>
      <c r="P13" s="195">
        <v>0.79042000000000001</v>
      </c>
      <c r="Q13" s="195">
        <v>0.79042000000000001</v>
      </c>
      <c r="R13" s="195">
        <v>0.79042000000000001</v>
      </c>
      <c r="S13" s="195">
        <v>0.79042000000000001</v>
      </c>
      <c r="T13" s="195">
        <v>0.79042000000000001</v>
      </c>
      <c r="U13" s="195">
        <v>0.79042000000000001</v>
      </c>
      <c r="V13" s="195">
        <v>0.79042000000000001</v>
      </c>
      <c r="W13" s="195">
        <v>0.79042000000000001</v>
      </c>
      <c r="X13" s="195">
        <v>0.79042000000000001</v>
      </c>
      <c r="Y13" s="195">
        <v>0.79042000000000001</v>
      </c>
      <c r="Z13" s="195">
        <v>0.79042000000000001</v>
      </c>
      <c r="AA13" s="195">
        <v>0.79042000000000001</v>
      </c>
      <c r="AB13" s="195">
        <v>0.79042000000000001</v>
      </c>
      <c r="AC13" s="195">
        <v>0.79042000000000001</v>
      </c>
      <c r="AD13" s="195">
        <v>0.79042000000000001</v>
      </c>
      <c r="AE13" s="195">
        <v>0.79042000000000001</v>
      </c>
      <c r="AF13" s="195">
        <v>0.79042000000000001</v>
      </c>
      <c r="AG13" s="195">
        <v>0.79042000000000001</v>
      </c>
      <c r="AH13" s="195">
        <v>0.79042000000000001</v>
      </c>
      <c r="AI13" s="195">
        <v>0.79042000000000001</v>
      </c>
      <c r="AJ13" s="195">
        <v>0.79042000000000001</v>
      </c>
      <c r="AK13" s="195">
        <v>0.79042000000000001</v>
      </c>
      <c r="AL13" s="195">
        <v>0.79042000000000001</v>
      </c>
      <c r="AM13" s="195">
        <v>0.79042000000000001</v>
      </c>
      <c r="AN13" s="195">
        <v>0.79042000000000001</v>
      </c>
      <c r="AO13" s="195">
        <v>0.79042000000000001</v>
      </c>
      <c r="AP13" s="195">
        <v>0.79042000000000001</v>
      </c>
      <c r="AQ13" s="195">
        <v>0.79042000000000001</v>
      </c>
      <c r="AR13" s="195">
        <v>0.79042000000000001</v>
      </c>
      <c r="AS13" s="195">
        <v>0.79042000000000001</v>
      </c>
      <c r="AT13" s="195">
        <v>0.79042000000000001</v>
      </c>
      <c r="AU13" s="195">
        <v>0.79042000000000001</v>
      </c>
      <c r="AV13" s="195">
        <v>0.79042000000000001</v>
      </c>
      <c r="AW13" s="195">
        <v>0.79042000000000001</v>
      </c>
      <c r="AX13" s="195">
        <v>0.79042000000000001</v>
      </c>
      <c r="AY13" s="195">
        <v>0.79042000000000001</v>
      </c>
      <c r="AZ13" s="195">
        <v>0.79042000000000001</v>
      </c>
      <c r="BA13" s="195">
        <v>0.79042000000000001</v>
      </c>
      <c r="BB13" s="195">
        <v>0.79042000000000001</v>
      </c>
      <c r="BC13" s="195">
        <v>0.79042000000000001</v>
      </c>
      <c r="BD13" s="195">
        <v>0.79042000000000001</v>
      </c>
      <c r="BE13" s="195">
        <v>0.79042000000000001</v>
      </c>
      <c r="BF13" s="195">
        <v>0.79042000000000001</v>
      </c>
      <c r="BG13" s="195">
        <v>0.79042000000000001</v>
      </c>
      <c r="BH13" s="195">
        <v>0.79042000000000001</v>
      </c>
      <c r="BI13" s="195">
        <v>0.79042000000000001</v>
      </c>
      <c r="BJ13" s="195">
        <v>0.79042000000000001</v>
      </c>
      <c r="BK13" s="195">
        <v>0.79042000000000001</v>
      </c>
      <c r="BL13" s="195">
        <v>0.79042000000000001</v>
      </c>
      <c r="BM13" s="195">
        <v>0.79042000000000001</v>
      </c>
      <c r="BN13" s="195">
        <v>0.79042000000000001</v>
      </c>
      <c r="BO13" s="195">
        <v>0.79042000000000001</v>
      </c>
      <c r="BP13" s="195">
        <v>0.79042000000000001</v>
      </c>
      <c r="BQ13" s="195">
        <v>0.79042000000000001</v>
      </c>
      <c r="BR13" s="195">
        <v>0.79042000000000001</v>
      </c>
      <c r="BS13" s="195">
        <v>0.79042000000000001</v>
      </c>
      <c r="BT13" s="195">
        <v>0.79042000000000001</v>
      </c>
      <c r="BU13" s="195">
        <v>0.79042000000000001</v>
      </c>
      <c r="BV13" s="195">
        <v>0.79042000000000001</v>
      </c>
      <c r="BW13" s="195">
        <v>0.79042000000000001</v>
      </c>
      <c r="BX13" s="195">
        <v>0.79042000000000001</v>
      </c>
      <c r="BY13" s="195">
        <v>0.79042000000000001</v>
      </c>
      <c r="BZ13" s="195">
        <v>0.79042000000000001</v>
      </c>
      <c r="CA13" s="195">
        <v>0.79042000000000001</v>
      </c>
      <c r="CB13" s="195">
        <v>0.79042000000000001</v>
      </c>
      <c r="CC13" s="195">
        <v>0.79042000000000001</v>
      </c>
      <c r="CD13" s="196">
        <v>0.79042000000000001</v>
      </c>
    </row>
    <row r="14" spans="1:82" x14ac:dyDescent="0.35">
      <c r="A14" s="32" t="s">
        <v>39</v>
      </c>
      <c r="B14" s="195">
        <v>1</v>
      </c>
      <c r="C14" s="195">
        <v>1</v>
      </c>
      <c r="D14" s="195">
        <v>1</v>
      </c>
      <c r="E14" s="195">
        <v>1</v>
      </c>
      <c r="F14" s="195">
        <v>1</v>
      </c>
      <c r="G14" s="195">
        <v>1</v>
      </c>
      <c r="H14" s="195">
        <v>1</v>
      </c>
      <c r="I14" s="195">
        <v>1</v>
      </c>
      <c r="J14" s="195">
        <v>1</v>
      </c>
      <c r="K14" s="195">
        <v>1</v>
      </c>
      <c r="L14" s="195">
        <v>1</v>
      </c>
      <c r="M14" s="195">
        <v>1</v>
      </c>
      <c r="N14" s="195">
        <v>1</v>
      </c>
      <c r="O14" s="195">
        <v>1</v>
      </c>
      <c r="P14" s="195">
        <v>1</v>
      </c>
      <c r="Q14" s="195">
        <v>1</v>
      </c>
      <c r="R14" s="195">
        <v>1</v>
      </c>
      <c r="S14" s="195">
        <v>1</v>
      </c>
      <c r="T14" s="195">
        <v>1</v>
      </c>
      <c r="U14" s="195">
        <v>1</v>
      </c>
      <c r="V14" s="195">
        <v>1</v>
      </c>
      <c r="W14" s="195">
        <v>1</v>
      </c>
      <c r="X14" s="195">
        <v>1</v>
      </c>
      <c r="Y14" s="195">
        <v>1</v>
      </c>
      <c r="Z14" s="195">
        <v>1</v>
      </c>
      <c r="AA14" s="195">
        <v>1</v>
      </c>
      <c r="AB14" s="195">
        <v>1</v>
      </c>
      <c r="AC14" s="195">
        <v>1</v>
      </c>
      <c r="AD14" s="195">
        <v>1</v>
      </c>
      <c r="AE14" s="195">
        <v>1</v>
      </c>
      <c r="AF14" s="195">
        <v>1</v>
      </c>
      <c r="AG14" s="195">
        <v>1</v>
      </c>
      <c r="AH14" s="195">
        <v>1</v>
      </c>
      <c r="AI14" s="195">
        <v>1</v>
      </c>
      <c r="AJ14" s="195">
        <v>1</v>
      </c>
      <c r="AK14" s="195">
        <v>1</v>
      </c>
      <c r="AL14" s="195">
        <v>1</v>
      </c>
      <c r="AM14" s="195">
        <v>1</v>
      </c>
      <c r="AN14" s="195">
        <v>1</v>
      </c>
      <c r="AO14" s="195">
        <v>1</v>
      </c>
      <c r="AP14" s="195">
        <v>1</v>
      </c>
      <c r="AQ14" s="195">
        <v>1</v>
      </c>
      <c r="AR14" s="195">
        <v>1</v>
      </c>
      <c r="AS14" s="195">
        <v>1</v>
      </c>
      <c r="AT14" s="195">
        <v>1</v>
      </c>
      <c r="AU14" s="195">
        <v>1</v>
      </c>
      <c r="AV14" s="195">
        <v>1</v>
      </c>
      <c r="AW14" s="195">
        <v>1</v>
      </c>
      <c r="AX14" s="195">
        <v>1</v>
      </c>
      <c r="AY14" s="195">
        <v>1</v>
      </c>
      <c r="AZ14" s="195">
        <v>1</v>
      </c>
      <c r="BA14" s="195">
        <v>1</v>
      </c>
      <c r="BB14" s="195">
        <v>1</v>
      </c>
      <c r="BC14" s="195">
        <v>1</v>
      </c>
      <c r="BD14" s="195">
        <v>1</v>
      </c>
      <c r="BE14" s="195">
        <v>1</v>
      </c>
      <c r="BF14" s="195">
        <v>1</v>
      </c>
      <c r="BG14" s="195">
        <v>1</v>
      </c>
      <c r="BH14" s="195">
        <v>1</v>
      </c>
      <c r="BI14" s="195">
        <v>1</v>
      </c>
      <c r="BJ14" s="195">
        <v>1</v>
      </c>
      <c r="BK14" s="195">
        <v>1</v>
      </c>
      <c r="BL14" s="195">
        <v>1</v>
      </c>
      <c r="BM14" s="195">
        <v>1</v>
      </c>
      <c r="BN14" s="195">
        <v>1</v>
      </c>
      <c r="BO14" s="195">
        <v>1</v>
      </c>
      <c r="BP14" s="195">
        <v>1</v>
      </c>
      <c r="BQ14" s="195">
        <v>1</v>
      </c>
      <c r="BR14" s="195">
        <v>1</v>
      </c>
      <c r="BS14" s="195">
        <v>1</v>
      </c>
      <c r="BT14" s="195">
        <v>1</v>
      </c>
      <c r="BU14" s="195">
        <v>1</v>
      </c>
      <c r="BV14" s="195">
        <v>1</v>
      </c>
      <c r="BW14" s="195">
        <v>1</v>
      </c>
      <c r="BX14" s="195">
        <v>1</v>
      </c>
      <c r="BY14" s="195">
        <v>1</v>
      </c>
      <c r="BZ14" s="195">
        <v>1</v>
      </c>
      <c r="CA14" s="195">
        <v>1</v>
      </c>
      <c r="CB14" s="195">
        <v>1</v>
      </c>
      <c r="CC14" s="195">
        <v>1</v>
      </c>
      <c r="CD14" s="196">
        <v>1</v>
      </c>
    </row>
    <row r="15" spans="1:82" x14ac:dyDescent="0.35">
      <c r="A15" s="32" t="s">
        <v>40</v>
      </c>
      <c r="B15" s="195">
        <v>0.98938999999999999</v>
      </c>
      <c r="C15" s="195">
        <v>0.98938999999999999</v>
      </c>
      <c r="D15" s="195">
        <v>0.98938999999999999</v>
      </c>
      <c r="E15" s="195">
        <v>0.98938999999999999</v>
      </c>
      <c r="F15" s="195">
        <v>0.98938999999999999</v>
      </c>
      <c r="G15" s="195">
        <v>0.98938999999999999</v>
      </c>
      <c r="H15" s="195">
        <v>0.98938999999999999</v>
      </c>
      <c r="I15" s="195">
        <v>0.98938999999999999</v>
      </c>
      <c r="J15" s="195">
        <v>0.98938999999999999</v>
      </c>
      <c r="K15" s="195">
        <v>0.98938999999999999</v>
      </c>
      <c r="L15" s="195">
        <v>0.98938999999999999</v>
      </c>
      <c r="M15" s="195">
        <v>0.98938999999999999</v>
      </c>
      <c r="N15" s="195">
        <v>0.98938999999999999</v>
      </c>
      <c r="O15" s="195">
        <v>0.98938999999999999</v>
      </c>
      <c r="P15" s="195">
        <v>0.98938999999999999</v>
      </c>
      <c r="Q15" s="195">
        <v>0.98938999999999999</v>
      </c>
      <c r="R15" s="195">
        <v>0.98938999999999999</v>
      </c>
      <c r="S15" s="195">
        <v>0.98938999999999999</v>
      </c>
      <c r="T15" s="195">
        <v>0.98938999999999999</v>
      </c>
      <c r="U15" s="195">
        <v>0.98938999999999999</v>
      </c>
      <c r="V15" s="195">
        <v>0.98938999999999999</v>
      </c>
      <c r="W15" s="195">
        <v>0.98938999999999999</v>
      </c>
      <c r="X15" s="195">
        <v>0.98938999999999999</v>
      </c>
      <c r="Y15" s="195">
        <v>0.98938999999999999</v>
      </c>
      <c r="Z15" s="195">
        <v>0.98938999999999999</v>
      </c>
      <c r="AA15" s="195">
        <v>0.98938999999999999</v>
      </c>
      <c r="AB15" s="195">
        <v>0.98938999999999999</v>
      </c>
      <c r="AC15" s="195">
        <v>0.98938999999999999</v>
      </c>
      <c r="AD15" s="195">
        <v>0.98938999999999999</v>
      </c>
      <c r="AE15" s="195">
        <v>0.98938999999999999</v>
      </c>
      <c r="AF15" s="195">
        <v>0.98938999999999999</v>
      </c>
      <c r="AG15" s="195">
        <v>0.98938999999999999</v>
      </c>
      <c r="AH15" s="195">
        <v>0.98938999999999999</v>
      </c>
      <c r="AI15" s="195">
        <v>0.98938999999999999</v>
      </c>
      <c r="AJ15" s="195">
        <v>0.98938999999999999</v>
      </c>
      <c r="AK15" s="195">
        <v>0.98938999999999999</v>
      </c>
      <c r="AL15" s="195">
        <v>0.98938999999999999</v>
      </c>
      <c r="AM15" s="195">
        <v>0.98938999999999999</v>
      </c>
      <c r="AN15" s="195">
        <v>0.98938999999999999</v>
      </c>
      <c r="AO15" s="195">
        <v>0.98938999999999999</v>
      </c>
      <c r="AP15" s="195">
        <v>0.98938999999999999</v>
      </c>
      <c r="AQ15" s="195">
        <v>0.98938999999999999</v>
      </c>
      <c r="AR15" s="195">
        <v>0.98938999999999999</v>
      </c>
      <c r="AS15" s="195">
        <v>0.98938999999999999</v>
      </c>
      <c r="AT15" s="195">
        <v>0.98938999999999999</v>
      </c>
      <c r="AU15" s="195">
        <v>0.98938999999999999</v>
      </c>
      <c r="AV15" s="195">
        <v>0.98938999999999999</v>
      </c>
      <c r="AW15" s="195">
        <v>0.98938999999999999</v>
      </c>
      <c r="AX15" s="195">
        <v>0.98938999999999999</v>
      </c>
      <c r="AY15" s="195">
        <v>0.98938999999999999</v>
      </c>
      <c r="AZ15" s="195">
        <v>0.98938999999999999</v>
      </c>
      <c r="BA15" s="195">
        <v>0.98938999999999999</v>
      </c>
      <c r="BB15" s="195">
        <v>0.98938999999999999</v>
      </c>
      <c r="BC15" s="195">
        <v>0.98938999999999999</v>
      </c>
      <c r="BD15" s="195">
        <v>0.98938999999999999</v>
      </c>
      <c r="BE15" s="195">
        <v>0.98938999999999999</v>
      </c>
      <c r="BF15" s="195">
        <v>0.98938999999999999</v>
      </c>
      <c r="BG15" s="195">
        <v>0.98938999999999999</v>
      </c>
      <c r="BH15" s="195">
        <v>0.98938999999999999</v>
      </c>
      <c r="BI15" s="195">
        <v>0.98938999999999999</v>
      </c>
      <c r="BJ15" s="195">
        <v>0.98938999999999999</v>
      </c>
      <c r="BK15" s="195">
        <v>0.98938999999999999</v>
      </c>
      <c r="BL15" s="195">
        <v>0.98938999999999999</v>
      </c>
      <c r="BM15" s="195">
        <v>0.98938999999999999</v>
      </c>
      <c r="BN15" s="195">
        <v>0.98938999999999999</v>
      </c>
      <c r="BO15" s="195">
        <v>0.98938999999999999</v>
      </c>
      <c r="BP15" s="195">
        <v>0.98938999999999999</v>
      </c>
      <c r="BQ15" s="195">
        <v>0.98938999999999999</v>
      </c>
      <c r="BR15" s="195">
        <v>0.98938999999999999</v>
      </c>
      <c r="BS15" s="195">
        <v>0.98938999999999999</v>
      </c>
      <c r="BT15" s="195">
        <v>0.98938999999999999</v>
      </c>
      <c r="BU15" s="195">
        <v>0.98938999999999999</v>
      </c>
      <c r="BV15" s="195">
        <v>0.98938999999999999</v>
      </c>
      <c r="BW15" s="195">
        <v>0.98938999999999999</v>
      </c>
      <c r="BX15" s="195">
        <v>0.98938999999999999</v>
      </c>
      <c r="BY15" s="195">
        <v>0.98938999999999999</v>
      </c>
      <c r="BZ15" s="195">
        <v>0.98938999999999999</v>
      </c>
      <c r="CA15" s="195">
        <v>0.98938999999999999</v>
      </c>
      <c r="CB15" s="195">
        <v>0.98938999999999999</v>
      </c>
      <c r="CC15" s="195">
        <v>0.98938999999999999</v>
      </c>
      <c r="CD15" s="196">
        <v>0.98938999999999999</v>
      </c>
    </row>
    <row r="16" spans="1:82" x14ac:dyDescent="0.35">
      <c r="A16" s="32" t="s">
        <v>41</v>
      </c>
      <c r="B16" s="195">
        <v>0.85431999999999997</v>
      </c>
      <c r="C16" s="195">
        <v>0.85431999999999997</v>
      </c>
      <c r="D16" s="195">
        <v>0.85431999999999997</v>
      </c>
      <c r="E16" s="195">
        <v>0.85431999999999997</v>
      </c>
      <c r="F16" s="195">
        <v>0.85431999999999997</v>
      </c>
      <c r="G16" s="195">
        <v>0.85431999999999997</v>
      </c>
      <c r="H16" s="195">
        <v>0.85431999999999997</v>
      </c>
      <c r="I16" s="195">
        <v>0.85431999999999997</v>
      </c>
      <c r="J16" s="195">
        <v>0.85431999999999997</v>
      </c>
      <c r="K16" s="195">
        <v>0.85431999999999997</v>
      </c>
      <c r="L16" s="195">
        <v>0.85431999999999997</v>
      </c>
      <c r="M16" s="195">
        <v>0.85431999999999997</v>
      </c>
      <c r="N16" s="195">
        <v>0.85431999999999997</v>
      </c>
      <c r="O16" s="195">
        <v>0.85431999999999997</v>
      </c>
      <c r="P16" s="195">
        <v>0.85431999999999997</v>
      </c>
      <c r="Q16" s="195">
        <v>0.85431999999999997</v>
      </c>
      <c r="R16" s="195">
        <v>0.85431999999999997</v>
      </c>
      <c r="S16" s="195">
        <v>0.85431999999999997</v>
      </c>
      <c r="T16" s="195">
        <v>0.85431999999999997</v>
      </c>
      <c r="U16" s="195">
        <v>0.85431999999999997</v>
      </c>
      <c r="V16" s="195">
        <v>0.85431999999999997</v>
      </c>
      <c r="W16" s="195">
        <v>0.85431999999999997</v>
      </c>
      <c r="X16" s="195">
        <v>0.85431999999999997</v>
      </c>
      <c r="Y16" s="195">
        <v>0.85431999999999997</v>
      </c>
      <c r="Z16" s="195">
        <v>0.85431999999999997</v>
      </c>
      <c r="AA16" s="195">
        <v>0.85431999999999997</v>
      </c>
      <c r="AB16" s="195">
        <v>0.85431999999999997</v>
      </c>
      <c r="AC16" s="195">
        <v>0.85431999999999997</v>
      </c>
      <c r="AD16" s="195">
        <v>0.85431999999999997</v>
      </c>
      <c r="AE16" s="195">
        <v>0.85431999999999997</v>
      </c>
      <c r="AF16" s="195">
        <v>0.85431999999999997</v>
      </c>
      <c r="AG16" s="195">
        <v>0.85431999999999997</v>
      </c>
      <c r="AH16" s="195">
        <v>0.85431999999999997</v>
      </c>
      <c r="AI16" s="195">
        <v>0.85431999999999997</v>
      </c>
      <c r="AJ16" s="195">
        <v>0.85431999999999997</v>
      </c>
      <c r="AK16" s="195">
        <v>0.85431999999999997</v>
      </c>
      <c r="AL16" s="195">
        <v>0.85431999999999997</v>
      </c>
      <c r="AM16" s="195">
        <v>0.85431999999999997</v>
      </c>
      <c r="AN16" s="195">
        <v>0.85431999999999997</v>
      </c>
      <c r="AO16" s="195">
        <v>0.85431999999999997</v>
      </c>
      <c r="AP16" s="195">
        <v>0.85431999999999997</v>
      </c>
      <c r="AQ16" s="195">
        <v>0.85431999999999997</v>
      </c>
      <c r="AR16" s="195">
        <v>0.85431999999999997</v>
      </c>
      <c r="AS16" s="195">
        <v>0.85431999999999997</v>
      </c>
      <c r="AT16" s="195">
        <v>0.85431999999999997</v>
      </c>
      <c r="AU16" s="195">
        <v>0.85431999999999997</v>
      </c>
      <c r="AV16" s="195">
        <v>0.85431999999999997</v>
      </c>
      <c r="AW16" s="195">
        <v>0.85431999999999997</v>
      </c>
      <c r="AX16" s="195">
        <v>0.85431999999999997</v>
      </c>
      <c r="AY16" s="195">
        <v>0.85431999999999997</v>
      </c>
      <c r="AZ16" s="195">
        <v>0.85431999999999997</v>
      </c>
      <c r="BA16" s="195">
        <v>0.85431999999999997</v>
      </c>
      <c r="BB16" s="195">
        <v>0.85431999999999997</v>
      </c>
      <c r="BC16" s="195">
        <v>0.85431999999999997</v>
      </c>
      <c r="BD16" s="195">
        <v>0.85431999999999997</v>
      </c>
      <c r="BE16" s="195">
        <v>0.85431999999999997</v>
      </c>
      <c r="BF16" s="195">
        <v>0.85431999999999997</v>
      </c>
      <c r="BG16" s="195">
        <v>0.85431999999999997</v>
      </c>
      <c r="BH16" s="195">
        <v>0.85431999999999997</v>
      </c>
      <c r="BI16" s="195">
        <v>0.85431999999999997</v>
      </c>
      <c r="BJ16" s="195">
        <v>0.85431999999999997</v>
      </c>
      <c r="BK16" s="195">
        <v>0.85431999999999997</v>
      </c>
      <c r="BL16" s="195">
        <v>0.85431999999999997</v>
      </c>
      <c r="BM16" s="195">
        <v>0.85431999999999997</v>
      </c>
      <c r="BN16" s="195">
        <v>0.85431999999999997</v>
      </c>
      <c r="BO16" s="195">
        <v>0.85431999999999997</v>
      </c>
      <c r="BP16" s="195">
        <v>0.85431999999999997</v>
      </c>
      <c r="BQ16" s="195">
        <v>0.85431999999999997</v>
      </c>
      <c r="BR16" s="195">
        <v>0.85431999999999997</v>
      </c>
      <c r="BS16" s="195">
        <v>0.85431999999999997</v>
      </c>
      <c r="BT16" s="195">
        <v>0.85431999999999997</v>
      </c>
      <c r="BU16" s="195">
        <v>0.85431999999999997</v>
      </c>
      <c r="BV16" s="195">
        <v>0.85431999999999997</v>
      </c>
      <c r="BW16" s="195">
        <v>0.85431999999999997</v>
      </c>
      <c r="BX16" s="195">
        <v>0.85431999999999997</v>
      </c>
      <c r="BY16" s="195">
        <v>0.85431999999999997</v>
      </c>
      <c r="BZ16" s="195">
        <v>0.85431999999999997</v>
      </c>
      <c r="CA16" s="195">
        <v>0.85431999999999997</v>
      </c>
      <c r="CB16" s="195">
        <v>0.85431999999999997</v>
      </c>
      <c r="CC16" s="195">
        <v>0.85431999999999997</v>
      </c>
      <c r="CD16" s="196">
        <v>0.85431999999999997</v>
      </c>
    </row>
    <row r="17" spans="1:82" x14ac:dyDescent="0.35">
      <c r="A17" s="32" t="s">
        <v>42</v>
      </c>
      <c r="B17" s="195">
        <v>0.67047999999999996</v>
      </c>
      <c r="C17" s="195">
        <v>0.67047999999999996</v>
      </c>
      <c r="D17" s="195">
        <v>0.67047999999999996</v>
      </c>
      <c r="E17" s="195">
        <v>0.67047999999999996</v>
      </c>
      <c r="F17" s="195">
        <v>0.67047999999999996</v>
      </c>
      <c r="G17" s="195">
        <v>0.67047999999999996</v>
      </c>
      <c r="H17" s="195">
        <v>0.67047999999999996</v>
      </c>
      <c r="I17" s="195">
        <v>0.67047999999999996</v>
      </c>
      <c r="J17" s="195">
        <v>0.67047999999999996</v>
      </c>
      <c r="K17" s="195">
        <v>0.67047999999999996</v>
      </c>
      <c r="L17" s="195">
        <v>0.67047999999999996</v>
      </c>
      <c r="M17" s="195">
        <v>0.67047999999999996</v>
      </c>
      <c r="N17" s="195">
        <v>0.67047999999999996</v>
      </c>
      <c r="O17" s="195">
        <v>0.67047999999999996</v>
      </c>
      <c r="P17" s="195">
        <v>0.67047999999999996</v>
      </c>
      <c r="Q17" s="195">
        <v>0.67047999999999996</v>
      </c>
      <c r="R17" s="195">
        <v>0.67047999999999996</v>
      </c>
      <c r="S17" s="195">
        <v>0.67047999999999996</v>
      </c>
      <c r="T17" s="195">
        <v>0.67047999999999996</v>
      </c>
      <c r="U17" s="195">
        <v>0.67047999999999996</v>
      </c>
      <c r="V17" s="195">
        <v>0.67047999999999996</v>
      </c>
      <c r="W17" s="195">
        <v>0.67047999999999996</v>
      </c>
      <c r="X17" s="195">
        <v>0.67047999999999996</v>
      </c>
      <c r="Y17" s="195">
        <v>0.67047999999999996</v>
      </c>
      <c r="Z17" s="195">
        <v>0.67047999999999996</v>
      </c>
      <c r="AA17" s="195">
        <v>0.67047999999999996</v>
      </c>
      <c r="AB17" s="195">
        <v>0.67047999999999996</v>
      </c>
      <c r="AC17" s="195">
        <v>0.67047999999999996</v>
      </c>
      <c r="AD17" s="195">
        <v>0.67047999999999996</v>
      </c>
      <c r="AE17" s="195">
        <v>0.67047999999999996</v>
      </c>
      <c r="AF17" s="195">
        <v>0.67047999999999996</v>
      </c>
      <c r="AG17" s="195">
        <v>0.67047999999999996</v>
      </c>
      <c r="AH17" s="195">
        <v>0.67047999999999996</v>
      </c>
      <c r="AI17" s="195">
        <v>0.67047999999999996</v>
      </c>
      <c r="AJ17" s="195">
        <v>0.67047999999999996</v>
      </c>
      <c r="AK17" s="195">
        <v>0.67047999999999996</v>
      </c>
      <c r="AL17" s="195">
        <v>0.67047999999999996</v>
      </c>
      <c r="AM17" s="195">
        <v>0.67047999999999996</v>
      </c>
      <c r="AN17" s="195">
        <v>0.67047999999999996</v>
      </c>
      <c r="AO17" s="195">
        <v>0.67047999999999996</v>
      </c>
      <c r="AP17" s="195">
        <v>0.67047999999999996</v>
      </c>
      <c r="AQ17" s="195">
        <v>0.67047999999999996</v>
      </c>
      <c r="AR17" s="195">
        <v>0.67047999999999996</v>
      </c>
      <c r="AS17" s="195">
        <v>0.67047999999999996</v>
      </c>
      <c r="AT17" s="195">
        <v>0.67047999999999996</v>
      </c>
      <c r="AU17" s="195">
        <v>0.67047999999999996</v>
      </c>
      <c r="AV17" s="195">
        <v>0.67047999999999996</v>
      </c>
      <c r="AW17" s="195">
        <v>0.67047999999999996</v>
      </c>
      <c r="AX17" s="195">
        <v>0.67047999999999996</v>
      </c>
      <c r="AY17" s="195">
        <v>0.67047999999999996</v>
      </c>
      <c r="AZ17" s="195">
        <v>0.67047999999999996</v>
      </c>
      <c r="BA17" s="195">
        <v>0.67047999999999996</v>
      </c>
      <c r="BB17" s="195">
        <v>0.67047999999999996</v>
      </c>
      <c r="BC17" s="195">
        <v>0.67047999999999996</v>
      </c>
      <c r="BD17" s="195">
        <v>0.67047999999999996</v>
      </c>
      <c r="BE17" s="195">
        <v>0.67047999999999996</v>
      </c>
      <c r="BF17" s="195">
        <v>0.67047999999999996</v>
      </c>
      <c r="BG17" s="195">
        <v>0.67047999999999996</v>
      </c>
      <c r="BH17" s="195">
        <v>0.67047999999999996</v>
      </c>
      <c r="BI17" s="195">
        <v>0.67047999999999996</v>
      </c>
      <c r="BJ17" s="195">
        <v>0.67047999999999996</v>
      </c>
      <c r="BK17" s="195">
        <v>0.67047999999999996</v>
      </c>
      <c r="BL17" s="195">
        <v>0.67047999999999996</v>
      </c>
      <c r="BM17" s="195">
        <v>0.67047999999999996</v>
      </c>
      <c r="BN17" s="195">
        <v>0.67047999999999996</v>
      </c>
      <c r="BO17" s="195">
        <v>0.67047999999999996</v>
      </c>
      <c r="BP17" s="195">
        <v>0.67047999999999996</v>
      </c>
      <c r="BQ17" s="195">
        <v>0.67047999999999996</v>
      </c>
      <c r="BR17" s="195">
        <v>0.67047999999999996</v>
      </c>
      <c r="BS17" s="195">
        <v>0.67047999999999996</v>
      </c>
      <c r="BT17" s="195">
        <v>0.67047999999999996</v>
      </c>
      <c r="BU17" s="195">
        <v>0.67047999999999996</v>
      </c>
      <c r="BV17" s="195">
        <v>0.67047999999999996</v>
      </c>
      <c r="BW17" s="195">
        <v>0.67047999999999996</v>
      </c>
      <c r="BX17" s="195">
        <v>0.67047999999999996</v>
      </c>
      <c r="BY17" s="195">
        <v>0.67047999999999996</v>
      </c>
      <c r="BZ17" s="195">
        <v>0.67047999999999996</v>
      </c>
      <c r="CA17" s="195">
        <v>0.67047999999999996</v>
      </c>
      <c r="CB17" s="195">
        <v>0.67047999999999996</v>
      </c>
      <c r="CC17" s="195">
        <v>0.67047999999999996</v>
      </c>
      <c r="CD17" s="196">
        <v>0.67047999999999996</v>
      </c>
    </row>
    <row r="18" spans="1:82" x14ac:dyDescent="0.35">
      <c r="A18" s="32" t="s">
        <v>43</v>
      </c>
      <c r="B18" s="195">
        <v>0.49351</v>
      </c>
      <c r="C18" s="195">
        <v>0.49351</v>
      </c>
      <c r="D18" s="195">
        <v>0.49351</v>
      </c>
      <c r="E18" s="195">
        <v>0.49351</v>
      </c>
      <c r="F18" s="195">
        <v>0.49351</v>
      </c>
      <c r="G18" s="195">
        <v>0.49351</v>
      </c>
      <c r="H18" s="195">
        <v>0.49351</v>
      </c>
      <c r="I18" s="195">
        <v>0.49351</v>
      </c>
      <c r="J18" s="195">
        <v>0.49351</v>
      </c>
      <c r="K18" s="195">
        <v>0.49351</v>
      </c>
      <c r="L18" s="195">
        <v>0.49351</v>
      </c>
      <c r="M18" s="195">
        <v>0.49351</v>
      </c>
      <c r="N18" s="195">
        <v>0.49351</v>
      </c>
      <c r="O18" s="195">
        <v>0.49351</v>
      </c>
      <c r="P18" s="195">
        <v>0.49351</v>
      </c>
      <c r="Q18" s="195">
        <v>0.49351</v>
      </c>
      <c r="R18" s="195">
        <v>0.49351</v>
      </c>
      <c r="S18" s="195">
        <v>0.49351</v>
      </c>
      <c r="T18" s="195">
        <v>0.49351</v>
      </c>
      <c r="U18" s="195">
        <v>0.49351</v>
      </c>
      <c r="V18" s="195">
        <v>0.49351</v>
      </c>
      <c r="W18" s="195">
        <v>0.49351</v>
      </c>
      <c r="X18" s="195">
        <v>0.49351</v>
      </c>
      <c r="Y18" s="195">
        <v>0.49351</v>
      </c>
      <c r="Z18" s="195">
        <v>0.49351</v>
      </c>
      <c r="AA18" s="195">
        <v>0.49351</v>
      </c>
      <c r="AB18" s="195">
        <v>0.49351</v>
      </c>
      <c r="AC18" s="195">
        <v>0.49351</v>
      </c>
      <c r="AD18" s="195">
        <v>0.49351</v>
      </c>
      <c r="AE18" s="195">
        <v>0.49351</v>
      </c>
      <c r="AF18" s="195">
        <v>0.49351</v>
      </c>
      <c r="AG18" s="195">
        <v>0.49351</v>
      </c>
      <c r="AH18" s="195">
        <v>0.49351</v>
      </c>
      <c r="AI18" s="195">
        <v>0.49351</v>
      </c>
      <c r="AJ18" s="195">
        <v>0.49351</v>
      </c>
      <c r="AK18" s="195">
        <v>0.49351</v>
      </c>
      <c r="AL18" s="195">
        <v>0.49351</v>
      </c>
      <c r="AM18" s="195">
        <v>0.49351</v>
      </c>
      <c r="AN18" s="195">
        <v>0.49351</v>
      </c>
      <c r="AO18" s="195">
        <v>0.49351</v>
      </c>
      <c r="AP18" s="195">
        <v>0.49351</v>
      </c>
      <c r="AQ18" s="195">
        <v>0.49351</v>
      </c>
      <c r="AR18" s="195">
        <v>0.49351</v>
      </c>
      <c r="AS18" s="195">
        <v>0.49351</v>
      </c>
      <c r="AT18" s="195">
        <v>0.49351</v>
      </c>
      <c r="AU18" s="195">
        <v>0.49351</v>
      </c>
      <c r="AV18" s="195">
        <v>0.49351</v>
      </c>
      <c r="AW18" s="195">
        <v>0.49351</v>
      </c>
      <c r="AX18" s="195">
        <v>0.49351</v>
      </c>
      <c r="AY18" s="195">
        <v>0.49351</v>
      </c>
      <c r="AZ18" s="195">
        <v>0.49351</v>
      </c>
      <c r="BA18" s="195">
        <v>0.49351</v>
      </c>
      <c r="BB18" s="195">
        <v>0.49351</v>
      </c>
      <c r="BC18" s="195">
        <v>0.49351</v>
      </c>
      <c r="BD18" s="195">
        <v>0.49351</v>
      </c>
      <c r="BE18" s="195">
        <v>0.49351</v>
      </c>
      <c r="BF18" s="195">
        <v>0.49351</v>
      </c>
      <c r="BG18" s="195">
        <v>0.49351</v>
      </c>
      <c r="BH18" s="195">
        <v>0.49351</v>
      </c>
      <c r="BI18" s="195">
        <v>0.49351</v>
      </c>
      <c r="BJ18" s="195">
        <v>0.49351</v>
      </c>
      <c r="BK18" s="195">
        <v>0.49351</v>
      </c>
      <c r="BL18" s="195">
        <v>0.49351</v>
      </c>
      <c r="BM18" s="195">
        <v>0.49351</v>
      </c>
      <c r="BN18" s="195">
        <v>0.49351</v>
      </c>
      <c r="BO18" s="195">
        <v>0.49351</v>
      </c>
      <c r="BP18" s="195">
        <v>0.49351</v>
      </c>
      <c r="BQ18" s="195">
        <v>0.49351</v>
      </c>
      <c r="BR18" s="195">
        <v>0.49351</v>
      </c>
      <c r="BS18" s="195">
        <v>0.49351</v>
      </c>
      <c r="BT18" s="195">
        <v>0.49351</v>
      </c>
      <c r="BU18" s="195">
        <v>0.49351</v>
      </c>
      <c r="BV18" s="195">
        <v>0.49351</v>
      </c>
      <c r="BW18" s="195">
        <v>0.49351</v>
      </c>
      <c r="BX18" s="195">
        <v>0.49351</v>
      </c>
      <c r="BY18" s="195">
        <v>0.49351</v>
      </c>
      <c r="BZ18" s="195">
        <v>0.49351</v>
      </c>
      <c r="CA18" s="195">
        <v>0.49351</v>
      </c>
      <c r="CB18" s="195">
        <v>0.49351</v>
      </c>
      <c r="CC18" s="195">
        <v>0.49351</v>
      </c>
      <c r="CD18" s="196">
        <v>0.49351</v>
      </c>
    </row>
    <row r="19" spans="1:82" x14ac:dyDescent="0.35">
      <c r="A19" s="30" t="s">
        <v>44</v>
      </c>
      <c r="B19" s="195">
        <v>0.35898000000000002</v>
      </c>
      <c r="C19" s="195">
        <v>0.35898000000000002</v>
      </c>
      <c r="D19" s="195">
        <v>0.35898000000000002</v>
      </c>
      <c r="E19" s="195">
        <v>0.35898000000000002</v>
      </c>
      <c r="F19" s="195">
        <v>0.35898000000000002</v>
      </c>
      <c r="G19" s="195">
        <v>0.35898000000000002</v>
      </c>
      <c r="H19" s="195">
        <v>0.35898000000000002</v>
      </c>
      <c r="I19" s="195">
        <v>0.35898000000000002</v>
      </c>
      <c r="J19" s="195">
        <v>0.35898000000000002</v>
      </c>
      <c r="K19" s="195">
        <v>0.35898000000000002</v>
      </c>
      <c r="L19" s="195">
        <v>0.35898000000000002</v>
      </c>
      <c r="M19" s="195">
        <v>0.35898000000000002</v>
      </c>
      <c r="N19" s="195">
        <v>0.35898000000000002</v>
      </c>
      <c r="O19" s="195">
        <v>0.35898000000000002</v>
      </c>
      <c r="P19" s="195">
        <v>0.35898000000000002</v>
      </c>
      <c r="Q19" s="195">
        <v>0.35898000000000002</v>
      </c>
      <c r="R19" s="195">
        <v>0.35898000000000002</v>
      </c>
      <c r="S19" s="195">
        <v>0.35898000000000002</v>
      </c>
      <c r="T19" s="195">
        <v>0.35898000000000002</v>
      </c>
      <c r="U19" s="195">
        <v>0.35898000000000002</v>
      </c>
      <c r="V19" s="195">
        <v>0.35898000000000002</v>
      </c>
      <c r="W19" s="195">
        <v>0.35898000000000002</v>
      </c>
      <c r="X19" s="195">
        <v>0.35898000000000002</v>
      </c>
      <c r="Y19" s="195">
        <v>0.35898000000000002</v>
      </c>
      <c r="Z19" s="195">
        <v>0.35898000000000002</v>
      </c>
      <c r="AA19" s="195">
        <v>0.35898000000000002</v>
      </c>
      <c r="AB19" s="195">
        <v>0.35898000000000002</v>
      </c>
      <c r="AC19" s="195">
        <v>0.35898000000000002</v>
      </c>
      <c r="AD19" s="195">
        <v>0.35898000000000002</v>
      </c>
      <c r="AE19" s="195">
        <v>0.35898000000000002</v>
      </c>
      <c r="AF19" s="195">
        <v>0.35898000000000002</v>
      </c>
      <c r="AG19" s="195">
        <v>0.35898000000000002</v>
      </c>
      <c r="AH19" s="195">
        <v>0.35898000000000002</v>
      </c>
      <c r="AI19" s="195">
        <v>0.35898000000000002</v>
      </c>
      <c r="AJ19" s="195">
        <v>0.35898000000000002</v>
      </c>
      <c r="AK19" s="195">
        <v>0.35898000000000002</v>
      </c>
      <c r="AL19" s="195">
        <v>0.35898000000000002</v>
      </c>
      <c r="AM19" s="195">
        <v>0.35898000000000002</v>
      </c>
      <c r="AN19" s="195">
        <v>0.35898000000000002</v>
      </c>
      <c r="AO19" s="195">
        <v>0.35898000000000002</v>
      </c>
      <c r="AP19" s="195">
        <v>0.35898000000000002</v>
      </c>
      <c r="AQ19" s="195">
        <v>0.35898000000000002</v>
      </c>
      <c r="AR19" s="195">
        <v>0.35898000000000002</v>
      </c>
      <c r="AS19" s="195">
        <v>0.35898000000000002</v>
      </c>
      <c r="AT19" s="195">
        <v>0.35898000000000002</v>
      </c>
      <c r="AU19" s="195">
        <v>0.35898000000000002</v>
      </c>
      <c r="AV19" s="195">
        <v>0.35898000000000002</v>
      </c>
      <c r="AW19" s="195">
        <v>0.35898000000000002</v>
      </c>
      <c r="AX19" s="195">
        <v>0.35898000000000002</v>
      </c>
      <c r="AY19" s="195">
        <v>0.35898000000000002</v>
      </c>
      <c r="AZ19" s="195">
        <v>0.35898000000000002</v>
      </c>
      <c r="BA19" s="195">
        <v>0.35898000000000002</v>
      </c>
      <c r="BB19" s="195">
        <v>0.35898000000000002</v>
      </c>
      <c r="BC19" s="195">
        <v>0.35898000000000002</v>
      </c>
      <c r="BD19" s="195">
        <v>0.35898000000000002</v>
      </c>
      <c r="BE19" s="195">
        <v>0.35898000000000002</v>
      </c>
      <c r="BF19" s="195">
        <v>0.35898000000000002</v>
      </c>
      <c r="BG19" s="195">
        <v>0.35898000000000002</v>
      </c>
      <c r="BH19" s="195">
        <v>0.35898000000000002</v>
      </c>
      <c r="BI19" s="195">
        <v>0.35898000000000002</v>
      </c>
      <c r="BJ19" s="195">
        <v>0.35898000000000002</v>
      </c>
      <c r="BK19" s="195">
        <v>0.35898000000000002</v>
      </c>
      <c r="BL19" s="195">
        <v>0.35898000000000002</v>
      </c>
      <c r="BM19" s="195">
        <v>0.35898000000000002</v>
      </c>
      <c r="BN19" s="195">
        <v>0.35898000000000002</v>
      </c>
      <c r="BO19" s="195">
        <v>0.35898000000000002</v>
      </c>
      <c r="BP19" s="195">
        <v>0.35898000000000002</v>
      </c>
      <c r="BQ19" s="195">
        <v>0.35898000000000002</v>
      </c>
      <c r="BR19" s="195">
        <v>0.35898000000000002</v>
      </c>
      <c r="BS19" s="195">
        <v>0.35898000000000002</v>
      </c>
      <c r="BT19" s="195">
        <v>0.35898000000000002</v>
      </c>
      <c r="BU19" s="195">
        <v>0.35898000000000002</v>
      </c>
      <c r="BV19" s="195">
        <v>0.35898000000000002</v>
      </c>
      <c r="BW19" s="195">
        <v>0.35898000000000002</v>
      </c>
      <c r="BX19" s="195">
        <v>0.35898000000000002</v>
      </c>
      <c r="BY19" s="195">
        <v>0.35898000000000002</v>
      </c>
      <c r="BZ19" s="195">
        <v>0.35898000000000002</v>
      </c>
      <c r="CA19" s="195">
        <v>0.35898000000000002</v>
      </c>
      <c r="CB19" s="195">
        <v>0.35898000000000002</v>
      </c>
      <c r="CC19" s="195">
        <v>0.35898000000000002</v>
      </c>
      <c r="CD19" s="196">
        <v>0.35898000000000002</v>
      </c>
    </row>
    <row r="20" spans="1:82" x14ac:dyDescent="0.35">
      <c r="A20" s="30" t="s">
        <v>45</v>
      </c>
      <c r="B20" s="195">
        <v>0.28239999999999998</v>
      </c>
      <c r="C20" s="195">
        <v>0.28239999999999998</v>
      </c>
      <c r="D20" s="195">
        <v>0.28239999999999998</v>
      </c>
      <c r="E20" s="195">
        <v>0.28239999999999998</v>
      </c>
      <c r="F20" s="195">
        <v>0.28239999999999998</v>
      </c>
      <c r="G20" s="195">
        <v>0.28239999999999998</v>
      </c>
      <c r="H20" s="195">
        <v>0.28239999999999998</v>
      </c>
      <c r="I20" s="195">
        <v>0.28239999999999998</v>
      </c>
      <c r="J20" s="195">
        <v>0.28239999999999998</v>
      </c>
      <c r="K20" s="195">
        <v>0.28239999999999998</v>
      </c>
      <c r="L20" s="195">
        <v>0.28239999999999998</v>
      </c>
      <c r="M20" s="195">
        <v>0.28239999999999998</v>
      </c>
      <c r="N20" s="195">
        <v>0.28239999999999998</v>
      </c>
      <c r="O20" s="195">
        <v>0.28239999999999998</v>
      </c>
      <c r="P20" s="195">
        <v>0.28239999999999998</v>
      </c>
      <c r="Q20" s="195">
        <v>0.28239999999999998</v>
      </c>
      <c r="R20" s="195">
        <v>0.28239999999999998</v>
      </c>
      <c r="S20" s="195">
        <v>0.28239999999999998</v>
      </c>
      <c r="T20" s="195">
        <v>0.28239999999999998</v>
      </c>
      <c r="U20" s="195">
        <v>0.28239999999999998</v>
      </c>
      <c r="V20" s="195">
        <v>0.28239999999999998</v>
      </c>
      <c r="W20" s="195">
        <v>0.28239999999999998</v>
      </c>
      <c r="X20" s="195">
        <v>0.28239999999999998</v>
      </c>
      <c r="Y20" s="195">
        <v>0.28239999999999998</v>
      </c>
      <c r="Z20" s="195">
        <v>0.28239999999999998</v>
      </c>
      <c r="AA20" s="195">
        <v>0.28239999999999998</v>
      </c>
      <c r="AB20" s="195">
        <v>0.28239999999999998</v>
      </c>
      <c r="AC20" s="195">
        <v>0.28239999999999998</v>
      </c>
      <c r="AD20" s="195">
        <v>0.28239999999999998</v>
      </c>
      <c r="AE20" s="195">
        <v>0.28239999999999998</v>
      </c>
      <c r="AF20" s="195">
        <v>0.28239999999999998</v>
      </c>
      <c r="AG20" s="195">
        <v>0.28239999999999998</v>
      </c>
      <c r="AH20" s="195">
        <v>0.28239999999999998</v>
      </c>
      <c r="AI20" s="195">
        <v>0.28239999999999998</v>
      </c>
      <c r="AJ20" s="195">
        <v>0.28239999999999998</v>
      </c>
      <c r="AK20" s="195">
        <v>0.28239999999999998</v>
      </c>
      <c r="AL20" s="195">
        <v>0.28239999999999998</v>
      </c>
      <c r="AM20" s="195">
        <v>0.28239999999999998</v>
      </c>
      <c r="AN20" s="195">
        <v>0.28239999999999998</v>
      </c>
      <c r="AO20" s="195">
        <v>0.28239999999999998</v>
      </c>
      <c r="AP20" s="195">
        <v>0.28239999999999998</v>
      </c>
      <c r="AQ20" s="195">
        <v>0.28239999999999998</v>
      </c>
      <c r="AR20" s="195">
        <v>0.28239999999999998</v>
      </c>
      <c r="AS20" s="195">
        <v>0.28239999999999998</v>
      </c>
      <c r="AT20" s="195">
        <v>0.28239999999999998</v>
      </c>
      <c r="AU20" s="195">
        <v>0.28239999999999998</v>
      </c>
      <c r="AV20" s="195">
        <v>0.28239999999999998</v>
      </c>
      <c r="AW20" s="195">
        <v>0.28239999999999998</v>
      </c>
      <c r="AX20" s="195">
        <v>0.28239999999999998</v>
      </c>
      <c r="AY20" s="195">
        <v>0.28239999999999998</v>
      </c>
      <c r="AZ20" s="195">
        <v>0.28239999999999998</v>
      </c>
      <c r="BA20" s="195">
        <v>0.28239999999999998</v>
      </c>
      <c r="BB20" s="195">
        <v>0.28239999999999998</v>
      </c>
      <c r="BC20" s="195">
        <v>0.28239999999999998</v>
      </c>
      <c r="BD20" s="195">
        <v>0.28239999999999998</v>
      </c>
      <c r="BE20" s="195">
        <v>0.28239999999999998</v>
      </c>
      <c r="BF20" s="195">
        <v>0.28239999999999998</v>
      </c>
      <c r="BG20" s="195">
        <v>0.28239999999999998</v>
      </c>
      <c r="BH20" s="195">
        <v>0.28239999999999998</v>
      </c>
      <c r="BI20" s="195">
        <v>0.28239999999999998</v>
      </c>
      <c r="BJ20" s="195">
        <v>0.28239999999999998</v>
      </c>
      <c r="BK20" s="195">
        <v>0.28239999999999998</v>
      </c>
      <c r="BL20" s="195">
        <v>0.28239999999999998</v>
      </c>
      <c r="BM20" s="195">
        <v>0.28239999999999998</v>
      </c>
      <c r="BN20" s="195">
        <v>0.28239999999999998</v>
      </c>
      <c r="BO20" s="195">
        <v>0.28239999999999998</v>
      </c>
      <c r="BP20" s="195">
        <v>0.28239999999999998</v>
      </c>
      <c r="BQ20" s="195">
        <v>0.28239999999999998</v>
      </c>
      <c r="BR20" s="195">
        <v>0.28239999999999998</v>
      </c>
      <c r="BS20" s="195">
        <v>0.28239999999999998</v>
      </c>
      <c r="BT20" s="195">
        <v>0.28239999999999998</v>
      </c>
      <c r="BU20" s="195">
        <v>0.28239999999999998</v>
      </c>
      <c r="BV20" s="195">
        <v>0.28239999999999998</v>
      </c>
      <c r="BW20" s="195">
        <v>0.28239999999999998</v>
      </c>
      <c r="BX20" s="195">
        <v>0.28239999999999998</v>
      </c>
      <c r="BY20" s="195">
        <v>0.28239999999999998</v>
      </c>
      <c r="BZ20" s="195">
        <v>0.28239999999999998</v>
      </c>
      <c r="CA20" s="195">
        <v>0.28239999999999998</v>
      </c>
      <c r="CB20" s="195">
        <v>0.28239999999999998</v>
      </c>
      <c r="CC20" s="195">
        <v>0.28239999999999998</v>
      </c>
      <c r="CD20" s="196">
        <v>0.28239999999999998</v>
      </c>
    </row>
    <row r="21" spans="1:82" x14ac:dyDescent="0.35">
      <c r="A21" s="30" t="s">
        <v>46</v>
      </c>
      <c r="B21" s="195">
        <v>0.25924000000000003</v>
      </c>
      <c r="C21" s="195">
        <v>0.25924000000000003</v>
      </c>
      <c r="D21" s="195">
        <v>0.25924000000000003</v>
      </c>
      <c r="E21" s="195">
        <v>0.25924000000000003</v>
      </c>
      <c r="F21" s="195">
        <v>0.25924000000000003</v>
      </c>
      <c r="G21" s="195">
        <v>0.25924000000000003</v>
      </c>
      <c r="H21" s="195">
        <v>0.25924000000000003</v>
      </c>
      <c r="I21" s="195">
        <v>0.25924000000000003</v>
      </c>
      <c r="J21" s="195">
        <v>0.25924000000000003</v>
      </c>
      <c r="K21" s="195">
        <v>0.25924000000000003</v>
      </c>
      <c r="L21" s="195">
        <v>0.25924000000000003</v>
      </c>
      <c r="M21" s="195">
        <v>0.25924000000000003</v>
      </c>
      <c r="N21" s="195">
        <v>0.25924000000000003</v>
      </c>
      <c r="O21" s="195">
        <v>0.25924000000000003</v>
      </c>
      <c r="P21" s="195">
        <v>0.25924000000000003</v>
      </c>
      <c r="Q21" s="195">
        <v>0.25924000000000003</v>
      </c>
      <c r="R21" s="195">
        <v>0.25924000000000003</v>
      </c>
      <c r="S21" s="195">
        <v>0.25924000000000003</v>
      </c>
      <c r="T21" s="195">
        <v>0.25924000000000003</v>
      </c>
      <c r="U21" s="195">
        <v>0.25924000000000003</v>
      </c>
      <c r="V21" s="195">
        <v>0.25924000000000003</v>
      </c>
      <c r="W21" s="195">
        <v>0.25924000000000003</v>
      </c>
      <c r="X21" s="195">
        <v>0.25924000000000003</v>
      </c>
      <c r="Y21" s="195">
        <v>0.25924000000000003</v>
      </c>
      <c r="Z21" s="195">
        <v>0.25924000000000003</v>
      </c>
      <c r="AA21" s="195">
        <v>0.25924000000000003</v>
      </c>
      <c r="AB21" s="195">
        <v>0.25924000000000003</v>
      </c>
      <c r="AC21" s="195">
        <v>0.25924000000000003</v>
      </c>
      <c r="AD21" s="195">
        <v>0.25924000000000003</v>
      </c>
      <c r="AE21" s="195">
        <v>0.25924000000000003</v>
      </c>
      <c r="AF21" s="195">
        <v>0.25924000000000003</v>
      </c>
      <c r="AG21" s="195">
        <v>0.25924000000000003</v>
      </c>
      <c r="AH21" s="195">
        <v>0.25924000000000003</v>
      </c>
      <c r="AI21" s="195">
        <v>0.25924000000000003</v>
      </c>
      <c r="AJ21" s="195">
        <v>0.25924000000000003</v>
      </c>
      <c r="AK21" s="195">
        <v>0.25924000000000003</v>
      </c>
      <c r="AL21" s="195">
        <v>0.25924000000000003</v>
      </c>
      <c r="AM21" s="195">
        <v>0.25924000000000003</v>
      </c>
      <c r="AN21" s="195">
        <v>0.25924000000000003</v>
      </c>
      <c r="AO21" s="195">
        <v>0.25924000000000003</v>
      </c>
      <c r="AP21" s="195">
        <v>0.25924000000000003</v>
      </c>
      <c r="AQ21" s="195">
        <v>0.25924000000000003</v>
      </c>
      <c r="AR21" s="195">
        <v>0.25924000000000003</v>
      </c>
      <c r="AS21" s="195">
        <v>0.25924000000000003</v>
      </c>
      <c r="AT21" s="195">
        <v>0.25924000000000003</v>
      </c>
      <c r="AU21" s="195">
        <v>0.25924000000000003</v>
      </c>
      <c r="AV21" s="195">
        <v>0.25924000000000003</v>
      </c>
      <c r="AW21" s="195">
        <v>0.25924000000000003</v>
      </c>
      <c r="AX21" s="195">
        <v>0.25924000000000003</v>
      </c>
      <c r="AY21" s="195">
        <v>0.25924000000000003</v>
      </c>
      <c r="AZ21" s="195">
        <v>0.25924000000000003</v>
      </c>
      <c r="BA21" s="195">
        <v>0.25924000000000003</v>
      </c>
      <c r="BB21" s="195">
        <v>0.25924000000000003</v>
      </c>
      <c r="BC21" s="195">
        <v>0.25924000000000003</v>
      </c>
      <c r="BD21" s="195">
        <v>0.25924000000000003</v>
      </c>
      <c r="BE21" s="195">
        <v>0.25924000000000003</v>
      </c>
      <c r="BF21" s="195">
        <v>0.25924000000000003</v>
      </c>
      <c r="BG21" s="195">
        <v>0.25924000000000003</v>
      </c>
      <c r="BH21" s="195">
        <v>0.25924000000000003</v>
      </c>
      <c r="BI21" s="195">
        <v>0.25924000000000003</v>
      </c>
      <c r="BJ21" s="195">
        <v>0.25924000000000003</v>
      </c>
      <c r="BK21" s="195">
        <v>0.25924000000000003</v>
      </c>
      <c r="BL21" s="195">
        <v>0.25924000000000003</v>
      </c>
      <c r="BM21" s="195">
        <v>0.25924000000000003</v>
      </c>
      <c r="BN21" s="195">
        <v>0.25924000000000003</v>
      </c>
      <c r="BO21" s="195">
        <v>0.25924000000000003</v>
      </c>
      <c r="BP21" s="195">
        <v>0.25924000000000003</v>
      </c>
      <c r="BQ21" s="195">
        <v>0.25924000000000003</v>
      </c>
      <c r="BR21" s="195">
        <v>0.25924000000000003</v>
      </c>
      <c r="BS21" s="195">
        <v>0.25924000000000003</v>
      </c>
      <c r="BT21" s="195">
        <v>0.25924000000000003</v>
      </c>
      <c r="BU21" s="195">
        <v>0.25924000000000003</v>
      </c>
      <c r="BV21" s="195">
        <v>0.25924000000000003</v>
      </c>
      <c r="BW21" s="195">
        <v>0.25924000000000003</v>
      </c>
      <c r="BX21" s="195">
        <v>0.25924000000000003</v>
      </c>
      <c r="BY21" s="195">
        <v>0.25924000000000003</v>
      </c>
      <c r="BZ21" s="195">
        <v>0.25924000000000003</v>
      </c>
      <c r="CA21" s="195">
        <v>0.25924000000000003</v>
      </c>
      <c r="CB21" s="195">
        <v>0.25924000000000003</v>
      </c>
      <c r="CC21" s="195">
        <v>0.25924000000000003</v>
      </c>
      <c r="CD21" s="196">
        <v>0.25924000000000003</v>
      </c>
    </row>
    <row r="22" spans="1:82" x14ac:dyDescent="0.35">
      <c r="A22" s="30" t="s">
        <v>47</v>
      </c>
      <c r="B22" s="195">
        <v>0.26491999999999999</v>
      </c>
      <c r="C22" s="195">
        <v>0.26491999999999999</v>
      </c>
      <c r="D22" s="195">
        <v>0.26491999999999999</v>
      </c>
      <c r="E22" s="195">
        <v>0.26491999999999999</v>
      </c>
      <c r="F22" s="195">
        <v>0.26491999999999999</v>
      </c>
      <c r="G22" s="195">
        <v>0.26491999999999999</v>
      </c>
      <c r="H22" s="195">
        <v>0.26491999999999999</v>
      </c>
      <c r="I22" s="195">
        <v>0.26491999999999999</v>
      </c>
      <c r="J22" s="195">
        <v>0.26491999999999999</v>
      </c>
      <c r="K22" s="195">
        <v>0.26491999999999999</v>
      </c>
      <c r="L22" s="195">
        <v>0.26491999999999999</v>
      </c>
      <c r="M22" s="195">
        <v>0.26491999999999999</v>
      </c>
      <c r="N22" s="195">
        <v>0.26491999999999999</v>
      </c>
      <c r="O22" s="195">
        <v>0.26491999999999999</v>
      </c>
      <c r="P22" s="195">
        <v>0.26491999999999999</v>
      </c>
      <c r="Q22" s="195">
        <v>0.26491999999999999</v>
      </c>
      <c r="R22" s="195">
        <v>0.26491999999999999</v>
      </c>
      <c r="S22" s="195">
        <v>0.26491999999999999</v>
      </c>
      <c r="T22" s="195">
        <v>0.26491999999999999</v>
      </c>
      <c r="U22" s="195">
        <v>0.26491999999999999</v>
      </c>
      <c r="V22" s="195">
        <v>0.26491999999999999</v>
      </c>
      <c r="W22" s="195">
        <v>0.26491999999999999</v>
      </c>
      <c r="X22" s="195">
        <v>0.26491999999999999</v>
      </c>
      <c r="Y22" s="195">
        <v>0.26491999999999999</v>
      </c>
      <c r="Z22" s="195">
        <v>0.26491999999999999</v>
      </c>
      <c r="AA22" s="195">
        <v>0.26491999999999999</v>
      </c>
      <c r="AB22" s="195">
        <v>0.26491999999999999</v>
      </c>
      <c r="AC22" s="195">
        <v>0.26491999999999999</v>
      </c>
      <c r="AD22" s="195">
        <v>0.26491999999999999</v>
      </c>
      <c r="AE22" s="195">
        <v>0.26491999999999999</v>
      </c>
      <c r="AF22" s="195">
        <v>0.26491999999999999</v>
      </c>
      <c r="AG22" s="195">
        <v>0.26491999999999999</v>
      </c>
      <c r="AH22" s="195">
        <v>0.26491999999999999</v>
      </c>
      <c r="AI22" s="195">
        <v>0.26491999999999999</v>
      </c>
      <c r="AJ22" s="195">
        <v>0.26491999999999999</v>
      </c>
      <c r="AK22" s="195">
        <v>0.26491999999999999</v>
      </c>
      <c r="AL22" s="195">
        <v>0.26491999999999999</v>
      </c>
      <c r="AM22" s="195">
        <v>0.26491999999999999</v>
      </c>
      <c r="AN22" s="195">
        <v>0.26491999999999999</v>
      </c>
      <c r="AO22" s="195">
        <v>0.26491999999999999</v>
      </c>
      <c r="AP22" s="195">
        <v>0.26491999999999999</v>
      </c>
      <c r="AQ22" s="195">
        <v>0.26491999999999999</v>
      </c>
      <c r="AR22" s="195">
        <v>0.26491999999999999</v>
      </c>
      <c r="AS22" s="195">
        <v>0.26491999999999999</v>
      </c>
      <c r="AT22" s="195">
        <v>0.26491999999999999</v>
      </c>
      <c r="AU22" s="195">
        <v>0.26491999999999999</v>
      </c>
      <c r="AV22" s="195">
        <v>0.26491999999999999</v>
      </c>
      <c r="AW22" s="195">
        <v>0.26491999999999999</v>
      </c>
      <c r="AX22" s="195">
        <v>0.26491999999999999</v>
      </c>
      <c r="AY22" s="195">
        <v>0.26491999999999999</v>
      </c>
      <c r="AZ22" s="195">
        <v>0.26491999999999999</v>
      </c>
      <c r="BA22" s="195">
        <v>0.26491999999999999</v>
      </c>
      <c r="BB22" s="195">
        <v>0.26491999999999999</v>
      </c>
      <c r="BC22" s="195">
        <v>0.26491999999999999</v>
      </c>
      <c r="BD22" s="195">
        <v>0.26491999999999999</v>
      </c>
      <c r="BE22" s="195">
        <v>0.26491999999999999</v>
      </c>
      <c r="BF22" s="195">
        <v>0.26491999999999999</v>
      </c>
      <c r="BG22" s="195">
        <v>0.26491999999999999</v>
      </c>
      <c r="BH22" s="195">
        <v>0.26491999999999999</v>
      </c>
      <c r="BI22" s="195">
        <v>0.26491999999999999</v>
      </c>
      <c r="BJ22" s="195">
        <v>0.26491999999999999</v>
      </c>
      <c r="BK22" s="195">
        <v>0.26491999999999999</v>
      </c>
      <c r="BL22" s="195">
        <v>0.26491999999999999</v>
      </c>
      <c r="BM22" s="195">
        <v>0.26491999999999999</v>
      </c>
      <c r="BN22" s="195">
        <v>0.26491999999999999</v>
      </c>
      <c r="BO22" s="195">
        <v>0.26491999999999999</v>
      </c>
      <c r="BP22" s="195">
        <v>0.26491999999999999</v>
      </c>
      <c r="BQ22" s="195">
        <v>0.26491999999999999</v>
      </c>
      <c r="BR22" s="195">
        <v>0.26491999999999999</v>
      </c>
      <c r="BS22" s="195">
        <v>0.26491999999999999</v>
      </c>
      <c r="BT22" s="195">
        <v>0.26491999999999999</v>
      </c>
      <c r="BU22" s="195">
        <v>0.26491999999999999</v>
      </c>
      <c r="BV22" s="195">
        <v>0.26491999999999999</v>
      </c>
      <c r="BW22" s="195">
        <v>0.26491999999999999</v>
      </c>
      <c r="BX22" s="195">
        <v>0.26491999999999999</v>
      </c>
      <c r="BY22" s="195">
        <v>0.26491999999999999</v>
      </c>
      <c r="BZ22" s="195">
        <v>0.26491999999999999</v>
      </c>
      <c r="CA22" s="195">
        <v>0.26491999999999999</v>
      </c>
      <c r="CB22" s="195">
        <v>0.26491999999999999</v>
      </c>
      <c r="CC22" s="195">
        <v>0.26491999999999999</v>
      </c>
      <c r="CD22" s="196">
        <v>0.26491999999999999</v>
      </c>
    </row>
    <row r="23" spans="1:82" x14ac:dyDescent="0.35">
      <c r="A23" s="30" t="s">
        <v>48</v>
      </c>
      <c r="B23" s="195">
        <v>0.25479000000000002</v>
      </c>
      <c r="C23" s="195">
        <v>0.25479000000000002</v>
      </c>
      <c r="D23" s="195">
        <v>0.25479000000000002</v>
      </c>
      <c r="E23" s="195">
        <v>0.25479000000000002</v>
      </c>
      <c r="F23" s="195">
        <v>0.25479000000000002</v>
      </c>
      <c r="G23" s="195">
        <v>0.25479000000000002</v>
      </c>
      <c r="H23" s="195">
        <v>0.25479000000000002</v>
      </c>
      <c r="I23" s="195">
        <v>0.25479000000000002</v>
      </c>
      <c r="J23" s="195">
        <v>0.25479000000000002</v>
      </c>
      <c r="K23" s="195">
        <v>0.25479000000000002</v>
      </c>
      <c r="L23" s="195">
        <v>0.25479000000000002</v>
      </c>
      <c r="M23" s="195">
        <v>0.25479000000000002</v>
      </c>
      <c r="N23" s="195">
        <v>0.25479000000000002</v>
      </c>
      <c r="O23" s="195">
        <v>0.25479000000000002</v>
      </c>
      <c r="P23" s="195">
        <v>0.25479000000000002</v>
      </c>
      <c r="Q23" s="195">
        <v>0.25479000000000002</v>
      </c>
      <c r="R23" s="195">
        <v>0.25479000000000002</v>
      </c>
      <c r="S23" s="195">
        <v>0.25479000000000002</v>
      </c>
      <c r="T23" s="195">
        <v>0.25479000000000002</v>
      </c>
      <c r="U23" s="195">
        <v>0.25479000000000002</v>
      </c>
      <c r="V23" s="195">
        <v>0.25479000000000002</v>
      </c>
      <c r="W23" s="195">
        <v>0.25479000000000002</v>
      </c>
      <c r="X23" s="195">
        <v>0.25479000000000002</v>
      </c>
      <c r="Y23" s="195">
        <v>0.25479000000000002</v>
      </c>
      <c r="Z23" s="195">
        <v>0.25479000000000002</v>
      </c>
      <c r="AA23" s="195">
        <v>0.25479000000000002</v>
      </c>
      <c r="AB23" s="195">
        <v>0.25479000000000002</v>
      </c>
      <c r="AC23" s="195">
        <v>0.25479000000000002</v>
      </c>
      <c r="AD23" s="195">
        <v>0.25479000000000002</v>
      </c>
      <c r="AE23" s="195">
        <v>0.25479000000000002</v>
      </c>
      <c r="AF23" s="195">
        <v>0.25479000000000002</v>
      </c>
      <c r="AG23" s="195">
        <v>0.25479000000000002</v>
      </c>
      <c r="AH23" s="195">
        <v>0.25479000000000002</v>
      </c>
      <c r="AI23" s="195">
        <v>0.25479000000000002</v>
      </c>
      <c r="AJ23" s="195">
        <v>0.25479000000000002</v>
      </c>
      <c r="AK23" s="195">
        <v>0.25479000000000002</v>
      </c>
      <c r="AL23" s="195">
        <v>0.25479000000000002</v>
      </c>
      <c r="AM23" s="195">
        <v>0.25479000000000002</v>
      </c>
      <c r="AN23" s="195">
        <v>0.25479000000000002</v>
      </c>
      <c r="AO23" s="195">
        <v>0.25479000000000002</v>
      </c>
      <c r="AP23" s="195">
        <v>0.25479000000000002</v>
      </c>
      <c r="AQ23" s="195">
        <v>0.25479000000000002</v>
      </c>
      <c r="AR23" s="195">
        <v>0.25479000000000002</v>
      </c>
      <c r="AS23" s="195">
        <v>0.25479000000000002</v>
      </c>
      <c r="AT23" s="195">
        <v>0.25479000000000002</v>
      </c>
      <c r="AU23" s="195">
        <v>0.25479000000000002</v>
      </c>
      <c r="AV23" s="195">
        <v>0.25479000000000002</v>
      </c>
      <c r="AW23" s="195">
        <v>0.25479000000000002</v>
      </c>
      <c r="AX23" s="195">
        <v>0.25479000000000002</v>
      </c>
      <c r="AY23" s="195">
        <v>0.25479000000000002</v>
      </c>
      <c r="AZ23" s="195">
        <v>0.25479000000000002</v>
      </c>
      <c r="BA23" s="195">
        <v>0.25479000000000002</v>
      </c>
      <c r="BB23" s="195">
        <v>0.25479000000000002</v>
      </c>
      <c r="BC23" s="195">
        <v>0.25479000000000002</v>
      </c>
      <c r="BD23" s="195">
        <v>0.25479000000000002</v>
      </c>
      <c r="BE23" s="195">
        <v>0.25479000000000002</v>
      </c>
      <c r="BF23" s="195">
        <v>0.25479000000000002</v>
      </c>
      <c r="BG23" s="195">
        <v>0.25479000000000002</v>
      </c>
      <c r="BH23" s="195">
        <v>0.25479000000000002</v>
      </c>
      <c r="BI23" s="195">
        <v>0.25479000000000002</v>
      </c>
      <c r="BJ23" s="195">
        <v>0.25479000000000002</v>
      </c>
      <c r="BK23" s="195">
        <v>0.25479000000000002</v>
      </c>
      <c r="BL23" s="195">
        <v>0.25479000000000002</v>
      </c>
      <c r="BM23" s="195">
        <v>0.25479000000000002</v>
      </c>
      <c r="BN23" s="195">
        <v>0.25479000000000002</v>
      </c>
      <c r="BO23" s="195">
        <v>0.25479000000000002</v>
      </c>
      <c r="BP23" s="195">
        <v>0.25479000000000002</v>
      </c>
      <c r="BQ23" s="195">
        <v>0.25479000000000002</v>
      </c>
      <c r="BR23" s="195">
        <v>0.25479000000000002</v>
      </c>
      <c r="BS23" s="195">
        <v>0.25479000000000002</v>
      </c>
      <c r="BT23" s="195">
        <v>0.25479000000000002</v>
      </c>
      <c r="BU23" s="195">
        <v>0.25479000000000002</v>
      </c>
      <c r="BV23" s="195">
        <v>0.25479000000000002</v>
      </c>
      <c r="BW23" s="195">
        <v>0.25479000000000002</v>
      </c>
      <c r="BX23" s="195">
        <v>0.25479000000000002</v>
      </c>
      <c r="BY23" s="195">
        <v>0.25479000000000002</v>
      </c>
      <c r="BZ23" s="195">
        <v>0.25479000000000002</v>
      </c>
      <c r="CA23" s="195">
        <v>0.25479000000000002</v>
      </c>
      <c r="CB23" s="195">
        <v>0.25479000000000002</v>
      </c>
      <c r="CC23" s="195">
        <v>0.25479000000000002</v>
      </c>
      <c r="CD23" s="196">
        <v>0.25479000000000002</v>
      </c>
    </row>
    <row r="24" spans="1:82" x14ac:dyDescent="0.35">
      <c r="A24" s="30" t="s">
        <v>49</v>
      </c>
      <c r="B24" s="195">
        <v>0.16414000000000001</v>
      </c>
      <c r="C24" s="195">
        <v>0.16414000000000001</v>
      </c>
      <c r="D24" s="195">
        <v>0.16414000000000001</v>
      </c>
      <c r="E24" s="195">
        <v>0.16414000000000001</v>
      </c>
      <c r="F24" s="195">
        <v>0.16414000000000001</v>
      </c>
      <c r="G24" s="195">
        <v>0.16414000000000001</v>
      </c>
      <c r="H24" s="195">
        <v>0.16414000000000001</v>
      </c>
      <c r="I24" s="195">
        <v>0.16414000000000001</v>
      </c>
      <c r="J24" s="195">
        <v>0.16414000000000001</v>
      </c>
      <c r="K24" s="195">
        <v>0.16414000000000001</v>
      </c>
      <c r="L24" s="195">
        <v>0.16414000000000001</v>
      </c>
      <c r="M24" s="195">
        <v>0.16414000000000001</v>
      </c>
      <c r="N24" s="195">
        <v>0.16414000000000001</v>
      </c>
      <c r="O24" s="195">
        <v>0.16414000000000001</v>
      </c>
      <c r="P24" s="195">
        <v>0.16414000000000001</v>
      </c>
      <c r="Q24" s="195">
        <v>0.16414000000000001</v>
      </c>
      <c r="R24" s="195">
        <v>0.16414000000000001</v>
      </c>
      <c r="S24" s="195">
        <v>0.16414000000000001</v>
      </c>
      <c r="T24" s="195">
        <v>0.16414000000000001</v>
      </c>
      <c r="U24" s="195">
        <v>0.16414000000000001</v>
      </c>
      <c r="V24" s="195">
        <v>0.16414000000000001</v>
      </c>
      <c r="W24" s="195">
        <v>0.16414000000000001</v>
      </c>
      <c r="X24" s="195">
        <v>0.16414000000000001</v>
      </c>
      <c r="Y24" s="195">
        <v>0.16414000000000001</v>
      </c>
      <c r="Z24" s="195">
        <v>0.16414000000000001</v>
      </c>
      <c r="AA24" s="195">
        <v>0.16414000000000001</v>
      </c>
      <c r="AB24" s="195">
        <v>0.16414000000000001</v>
      </c>
      <c r="AC24" s="195">
        <v>0.16414000000000001</v>
      </c>
      <c r="AD24" s="195">
        <v>0.16414000000000001</v>
      </c>
      <c r="AE24" s="195">
        <v>0.16414000000000001</v>
      </c>
      <c r="AF24" s="195">
        <v>0.16414000000000001</v>
      </c>
      <c r="AG24" s="195">
        <v>0.16414000000000001</v>
      </c>
      <c r="AH24" s="195">
        <v>0.16414000000000001</v>
      </c>
      <c r="AI24" s="195">
        <v>0.16414000000000001</v>
      </c>
      <c r="AJ24" s="195">
        <v>0.16414000000000001</v>
      </c>
      <c r="AK24" s="195">
        <v>0.16414000000000001</v>
      </c>
      <c r="AL24" s="195">
        <v>0.16414000000000001</v>
      </c>
      <c r="AM24" s="195">
        <v>0.16414000000000001</v>
      </c>
      <c r="AN24" s="195">
        <v>0.16414000000000001</v>
      </c>
      <c r="AO24" s="195">
        <v>0.16414000000000001</v>
      </c>
      <c r="AP24" s="195">
        <v>0.16414000000000001</v>
      </c>
      <c r="AQ24" s="195">
        <v>0.16414000000000001</v>
      </c>
      <c r="AR24" s="195">
        <v>0.16414000000000001</v>
      </c>
      <c r="AS24" s="195">
        <v>0.16414000000000001</v>
      </c>
      <c r="AT24" s="195">
        <v>0.16414000000000001</v>
      </c>
      <c r="AU24" s="195">
        <v>0.16414000000000001</v>
      </c>
      <c r="AV24" s="195">
        <v>0.16414000000000001</v>
      </c>
      <c r="AW24" s="195">
        <v>0.16414000000000001</v>
      </c>
      <c r="AX24" s="195">
        <v>0.16414000000000001</v>
      </c>
      <c r="AY24" s="195">
        <v>0.16414000000000001</v>
      </c>
      <c r="AZ24" s="195">
        <v>0.16414000000000001</v>
      </c>
      <c r="BA24" s="195">
        <v>0.16414000000000001</v>
      </c>
      <c r="BB24" s="195">
        <v>0.16414000000000001</v>
      </c>
      <c r="BC24" s="195">
        <v>0.16414000000000001</v>
      </c>
      <c r="BD24" s="195">
        <v>0.16414000000000001</v>
      </c>
      <c r="BE24" s="195">
        <v>0.16414000000000001</v>
      </c>
      <c r="BF24" s="195">
        <v>0.16414000000000001</v>
      </c>
      <c r="BG24" s="195">
        <v>0.16414000000000001</v>
      </c>
      <c r="BH24" s="195">
        <v>0.16414000000000001</v>
      </c>
      <c r="BI24" s="195">
        <v>0.16414000000000001</v>
      </c>
      <c r="BJ24" s="195">
        <v>0.16414000000000001</v>
      </c>
      <c r="BK24" s="195">
        <v>0.16414000000000001</v>
      </c>
      <c r="BL24" s="195">
        <v>0.16414000000000001</v>
      </c>
      <c r="BM24" s="195">
        <v>0.16414000000000001</v>
      </c>
      <c r="BN24" s="195">
        <v>0.16414000000000001</v>
      </c>
      <c r="BO24" s="195">
        <v>0.16414000000000001</v>
      </c>
      <c r="BP24" s="195">
        <v>0.16414000000000001</v>
      </c>
      <c r="BQ24" s="195">
        <v>0.16414000000000001</v>
      </c>
      <c r="BR24" s="195">
        <v>0.16414000000000001</v>
      </c>
      <c r="BS24" s="195">
        <v>0.16414000000000001</v>
      </c>
      <c r="BT24" s="195">
        <v>0.16414000000000001</v>
      </c>
      <c r="BU24" s="195">
        <v>0.16414000000000001</v>
      </c>
      <c r="BV24" s="195">
        <v>0.16414000000000001</v>
      </c>
      <c r="BW24" s="195">
        <v>0.16414000000000001</v>
      </c>
      <c r="BX24" s="195">
        <v>0.16414000000000001</v>
      </c>
      <c r="BY24" s="195">
        <v>0.16414000000000001</v>
      </c>
      <c r="BZ24" s="195">
        <v>0.16414000000000001</v>
      </c>
      <c r="CA24" s="195">
        <v>0.16414000000000001</v>
      </c>
      <c r="CB24" s="195">
        <v>0.16414000000000001</v>
      </c>
      <c r="CC24" s="195">
        <v>0.16414000000000001</v>
      </c>
      <c r="CD24" s="196">
        <v>0.16414000000000001</v>
      </c>
    </row>
    <row r="25" spans="1:82" x14ac:dyDescent="0.35">
      <c r="A25" s="30" t="s">
        <v>50</v>
      </c>
      <c r="B25" s="195">
        <v>0</v>
      </c>
      <c r="C25" s="195">
        <v>0</v>
      </c>
      <c r="D25" s="195">
        <v>0</v>
      </c>
      <c r="E25" s="195">
        <v>0</v>
      </c>
      <c r="F25" s="195">
        <v>0</v>
      </c>
      <c r="G25" s="195">
        <v>0</v>
      </c>
      <c r="H25" s="195">
        <v>0</v>
      </c>
      <c r="I25" s="195">
        <v>0</v>
      </c>
      <c r="J25" s="195">
        <v>0</v>
      </c>
      <c r="K25" s="195">
        <v>0</v>
      </c>
      <c r="L25" s="195">
        <v>0</v>
      </c>
      <c r="M25" s="195">
        <v>0</v>
      </c>
      <c r="N25" s="195">
        <v>0</v>
      </c>
      <c r="O25" s="195">
        <v>0</v>
      </c>
      <c r="P25" s="195">
        <v>0</v>
      </c>
      <c r="Q25" s="195">
        <v>0</v>
      </c>
      <c r="R25" s="195">
        <v>0</v>
      </c>
      <c r="S25" s="195">
        <v>0</v>
      </c>
      <c r="T25" s="195">
        <v>0</v>
      </c>
      <c r="U25" s="195">
        <v>0</v>
      </c>
      <c r="V25" s="195">
        <v>0</v>
      </c>
      <c r="W25" s="195">
        <v>0</v>
      </c>
      <c r="X25" s="195">
        <v>0</v>
      </c>
      <c r="Y25" s="195">
        <v>0</v>
      </c>
      <c r="Z25" s="195">
        <v>0</v>
      </c>
      <c r="AA25" s="195">
        <v>0</v>
      </c>
      <c r="AB25" s="195">
        <v>0</v>
      </c>
      <c r="AC25" s="195">
        <v>0</v>
      </c>
      <c r="AD25" s="195">
        <v>0</v>
      </c>
      <c r="AE25" s="195">
        <v>0</v>
      </c>
      <c r="AF25" s="195">
        <v>0</v>
      </c>
      <c r="AG25" s="195">
        <v>0</v>
      </c>
      <c r="AH25" s="195">
        <v>0</v>
      </c>
      <c r="AI25" s="195">
        <v>0</v>
      </c>
      <c r="AJ25" s="195">
        <v>0</v>
      </c>
      <c r="AK25" s="195">
        <v>0</v>
      </c>
      <c r="AL25" s="195">
        <v>0</v>
      </c>
      <c r="AM25" s="195">
        <v>0</v>
      </c>
      <c r="AN25" s="195">
        <v>0</v>
      </c>
      <c r="AO25" s="195">
        <v>0</v>
      </c>
      <c r="AP25" s="195">
        <v>0</v>
      </c>
      <c r="AQ25" s="195">
        <v>0</v>
      </c>
      <c r="AR25" s="195">
        <v>0</v>
      </c>
      <c r="AS25" s="195">
        <v>0</v>
      </c>
      <c r="AT25" s="195">
        <v>0</v>
      </c>
      <c r="AU25" s="195">
        <v>0</v>
      </c>
      <c r="AV25" s="195">
        <v>0</v>
      </c>
      <c r="AW25" s="195">
        <v>0</v>
      </c>
      <c r="AX25" s="195">
        <v>0</v>
      </c>
      <c r="AY25" s="195">
        <v>0</v>
      </c>
      <c r="AZ25" s="195">
        <v>0</v>
      </c>
      <c r="BA25" s="195">
        <v>0</v>
      </c>
      <c r="BB25" s="195">
        <v>0</v>
      </c>
      <c r="BC25" s="195">
        <v>0</v>
      </c>
      <c r="BD25" s="195">
        <v>0</v>
      </c>
      <c r="BE25" s="195">
        <v>0</v>
      </c>
      <c r="BF25" s="195">
        <v>0</v>
      </c>
      <c r="BG25" s="195">
        <v>0</v>
      </c>
      <c r="BH25" s="195">
        <v>0</v>
      </c>
      <c r="BI25" s="195">
        <v>0</v>
      </c>
      <c r="BJ25" s="195">
        <v>0</v>
      </c>
      <c r="BK25" s="195">
        <v>0</v>
      </c>
      <c r="BL25" s="195">
        <v>0</v>
      </c>
      <c r="BM25" s="195">
        <v>0</v>
      </c>
      <c r="BN25" s="195">
        <v>0</v>
      </c>
      <c r="BO25" s="195">
        <v>0</v>
      </c>
      <c r="BP25" s="195">
        <v>0</v>
      </c>
      <c r="BQ25" s="195">
        <v>0</v>
      </c>
      <c r="BR25" s="195">
        <v>0</v>
      </c>
      <c r="BS25" s="195">
        <v>0</v>
      </c>
      <c r="BT25" s="195">
        <v>0</v>
      </c>
      <c r="BU25" s="195">
        <v>0</v>
      </c>
      <c r="BV25" s="195">
        <v>0</v>
      </c>
      <c r="BW25" s="195">
        <v>0</v>
      </c>
      <c r="BX25" s="195">
        <v>0</v>
      </c>
      <c r="BY25" s="195">
        <v>0</v>
      </c>
      <c r="BZ25" s="195">
        <v>0</v>
      </c>
      <c r="CA25" s="195">
        <v>0</v>
      </c>
      <c r="CB25" s="195">
        <v>0</v>
      </c>
      <c r="CC25" s="195">
        <v>0</v>
      </c>
      <c r="CD25" s="196">
        <v>0</v>
      </c>
    </row>
    <row r="26" spans="1:82" x14ac:dyDescent="0.35">
      <c r="A26" s="194"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189">
        <v>2050</v>
      </c>
    </row>
    <row r="27" spans="1:82" x14ac:dyDescent="0.35">
      <c r="A27" s="30" t="s">
        <v>34</v>
      </c>
      <c r="B27" s="195">
        <v>0</v>
      </c>
      <c r="C27" s="195">
        <v>0</v>
      </c>
      <c r="D27" s="195">
        <v>0</v>
      </c>
      <c r="E27" s="195">
        <v>0</v>
      </c>
      <c r="F27" s="195">
        <v>0</v>
      </c>
      <c r="G27" s="195">
        <v>0</v>
      </c>
      <c r="H27" s="195">
        <v>0</v>
      </c>
      <c r="I27" s="195">
        <v>0</v>
      </c>
      <c r="J27" s="195">
        <v>0</v>
      </c>
      <c r="K27" s="195">
        <v>0</v>
      </c>
      <c r="L27" s="195">
        <v>0</v>
      </c>
      <c r="M27" s="195">
        <v>0</v>
      </c>
      <c r="N27" s="195">
        <v>0</v>
      </c>
      <c r="O27" s="195">
        <v>0</v>
      </c>
      <c r="P27" s="195">
        <v>0</v>
      </c>
      <c r="Q27" s="195">
        <v>0</v>
      </c>
      <c r="R27" s="195">
        <v>0</v>
      </c>
      <c r="S27" s="195">
        <v>0</v>
      </c>
      <c r="T27" s="195">
        <v>0</v>
      </c>
      <c r="U27" s="195">
        <v>0</v>
      </c>
      <c r="V27" s="195">
        <v>0</v>
      </c>
      <c r="W27" s="195">
        <v>0</v>
      </c>
      <c r="X27" s="195">
        <v>0</v>
      </c>
      <c r="Y27" s="195">
        <v>0</v>
      </c>
      <c r="Z27" s="195">
        <v>0</v>
      </c>
      <c r="AA27" s="195">
        <v>0</v>
      </c>
      <c r="AB27" s="195">
        <v>0</v>
      </c>
      <c r="AC27" s="195">
        <v>0</v>
      </c>
      <c r="AD27" s="195">
        <v>0</v>
      </c>
      <c r="AE27" s="195">
        <v>0</v>
      </c>
      <c r="AF27" s="195">
        <v>0</v>
      </c>
      <c r="AG27" s="195">
        <v>0</v>
      </c>
      <c r="AH27" s="195">
        <v>0</v>
      </c>
      <c r="AI27" s="195">
        <v>0</v>
      </c>
      <c r="AJ27" s="195">
        <v>0</v>
      </c>
      <c r="AK27" s="195">
        <v>0</v>
      </c>
      <c r="AL27" s="195">
        <v>0</v>
      </c>
      <c r="AM27" s="195">
        <v>0</v>
      </c>
      <c r="AN27" s="195">
        <v>0</v>
      </c>
      <c r="AO27" s="195">
        <v>0</v>
      </c>
      <c r="AP27" s="195">
        <v>0</v>
      </c>
      <c r="AQ27" s="195">
        <v>0</v>
      </c>
      <c r="AR27" s="195">
        <v>0</v>
      </c>
      <c r="AS27" s="195">
        <v>0</v>
      </c>
      <c r="AT27" s="195">
        <v>0</v>
      </c>
      <c r="AU27" s="195">
        <v>0</v>
      </c>
      <c r="AV27" s="195">
        <v>0</v>
      </c>
      <c r="AW27" s="195">
        <v>0</v>
      </c>
      <c r="AX27" s="195">
        <v>0</v>
      </c>
      <c r="AY27" s="195">
        <v>0</v>
      </c>
      <c r="AZ27" s="195">
        <v>0</v>
      </c>
      <c r="BA27" s="195">
        <v>0</v>
      </c>
      <c r="BB27" s="195">
        <v>0</v>
      </c>
      <c r="BC27" s="195">
        <v>0</v>
      </c>
      <c r="BD27" s="195">
        <v>0</v>
      </c>
      <c r="BE27" s="195">
        <v>0</v>
      </c>
      <c r="BF27" s="195">
        <v>0</v>
      </c>
      <c r="BG27" s="195">
        <v>0</v>
      </c>
      <c r="BH27" s="195">
        <v>0</v>
      </c>
      <c r="BI27" s="195">
        <v>0</v>
      </c>
      <c r="BJ27" s="195">
        <v>0</v>
      </c>
      <c r="BK27" s="195">
        <v>0</v>
      </c>
      <c r="BL27" s="195">
        <v>0</v>
      </c>
      <c r="BM27" s="195">
        <v>0</v>
      </c>
      <c r="BN27" s="195">
        <v>0</v>
      </c>
      <c r="BO27" s="195">
        <v>0</v>
      </c>
      <c r="BP27" s="195">
        <v>0</v>
      </c>
      <c r="BQ27" s="195">
        <v>0</v>
      </c>
      <c r="BR27" s="195">
        <v>0</v>
      </c>
      <c r="BS27" s="195">
        <v>0</v>
      </c>
      <c r="BT27" s="195">
        <v>0</v>
      </c>
      <c r="BU27" s="195">
        <v>0</v>
      </c>
      <c r="BV27" s="195">
        <v>0</v>
      </c>
      <c r="BW27" s="195">
        <v>0</v>
      </c>
      <c r="BX27" s="195">
        <v>0</v>
      </c>
      <c r="BY27" s="195">
        <v>0</v>
      </c>
      <c r="BZ27" s="195">
        <v>0</v>
      </c>
      <c r="CA27" s="195">
        <v>0</v>
      </c>
      <c r="CB27" s="195">
        <v>0</v>
      </c>
      <c r="CC27" s="195">
        <v>0</v>
      </c>
      <c r="CD27" s="196">
        <v>0</v>
      </c>
    </row>
    <row r="28" spans="1:82" x14ac:dyDescent="0.35">
      <c r="A28" s="31" t="s">
        <v>35</v>
      </c>
      <c r="B28" s="195">
        <v>0</v>
      </c>
      <c r="C28" s="195">
        <v>0</v>
      </c>
      <c r="D28" s="195">
        <v>0</v>
      </c>
      <c r="E28" s="195">
        <v>0</v>
      </c>
      <c r="F28" s="195">
        <v>0</v>
      </c>
      <c r="G28" s="195">
        <v>0</v>
      </c>
      <c r="H28" s="195">
        <v>0</v>
      </c>
      <c r="I28" s="195">
        <v>0</v>
      </c>
      <c r="J28" s="195">
        <v>0</v>
      </c>
      <c r="K28" s="195">
        <v>0</v>
      </c>
      <c r="L28" s="195">
        <v>0</v>
      </c>
      <c r="M28" s="195">
        <v>0</v>
      </c>
      <c r="N28" s="195">
        <v>0</v>
      </c>
      <c r="O28" s="195">
        <v>0</v>
      </c>
      <c r="P28" s="195">
        <v>0</v>
      </c>
      <c r="Q28" s="195">
        <v>0</v>
      </c>
      <c r="R28" s="195">
        <v>0</v>
      </c>
      <c r="S28" s="195">
        <v>0</v>
      </c>
      <c r="T28" s="195">
        <v>0</v>
      </c>
      <c r="U28" s="195">
        <v>0</v>
      </c>
      <c r="V28" s="195">
        <v>0</v>
      </c>
      <c r="W28" s="195">
        <v>0</v>
      </c>
      <c r="X28" s="195">
        <v>0</v>
      </c>
      <c r="Y28" s="195">
        <v>0</v>
      </c>
      <c r="Z28" s="195">
        <v>0</v>
      </c>
      <c r="AA28" s="195">
        <v>0</v>
      </c>
      <c r="AB28" s="195">
        <v>0</v>
      </c>
      <c r="AC28" s="195">
        <v>0</v>
      </c>
      <c r="AD28" s="195">
        <v>0</v>
      </c>
      <c r="AE28" s="195">
        <v>0</v>
      </c>
      <c r="AF28" s="195">
        <v>0</v>
      </c>
      <c r="AG28" s="195">
        <v>0</v>
      </c>
      <c r="AH28" s="195">
        <v>0</v>
      </c>
      <c r="AI28" s="195">
        <v>0</v>
      </c>
      <c r="AJ28" s="195">
        <v>0</v>
      </c>
      <c r="AK28" s="195">
        <v>0</v>
      </c>
      <c r="AL28" s="195">
        <v>0</v>
      </c>
      <c r="AM28" s="195">
        <v>0</v>
      </c>
      <c r="AN28" s="195">
        <v>0</v>
      </c>
      <c r="AO28" s="195">
        <v>0</v>
      </c>
      <c r="AP28" s="195">
        <v>0</v>
      </c>
      <c r="AQ28" s="195">
        <v>0</v>
      </c>
      <c r="AR28" s="195">
        <v>0</v>
      </c>
      <c r="AS28" s="195">
        <v>0</v>
      </c>
      <c r="AT28" s="195">
        <v>0</v>
      </c>
      <c r="AU28" s="195">
        <v>0</v>
      </c>
      <c r="AV28" s="195">
        <v>0</v>
      </c>
      <c r="AW28" s="195">
        <v>0</v>
      </c>
      <c r="AX28" s="195">
        <v>0</v>
      </c>
      <c r="AY28" s="195">
        <v>0</v>
      </c>
      <c r="AZ28" s="195">
        <v>0</v>
      </c>
      <c r="BA28" s="195">
        <v>0</v>
      </c>
      <c r="BB28" s="195">
        <v>0</v>
      </c>
      <c r="BC28" s="195">
        <v>0</v>
      </c>
      <c r="BD28" s="195">
        <v>0</v>
      </c>
      <c r="BE28" s="195">
        <v>0</v>
      </c>
      <c r="BF28" s="195">
        <v>0</v>
      </c>
      <c r="BG28" s="195">
        <v>0</v>
      </c>
      <c r="BH28" s="195">
        <v>0</v>
      </c>
      <c r="BI28" s="195">
        <v>0</v>
      </c>
      <c r="BJ28" s="195">
        <v>0</v>
      </c>
      <c r="BK28" s="195">
        <v>0</v>
      </c>
      <c r="BL28" s="195">
        <v>0</v>
      </c>
      <c r="BM28" s="195">
        <v>0</v>
      </c>
      <c r="BN28" s="195">
        <v>0</v>
      </c>
      <c r="BO28" s="195">
        <v>0</v>
      </c>
      <c r="BP28" s="195">
        <v>0</v>
      </c>
      <c r="BQ28" s="195">
        <v>0</v>
      </c>
      <c r="BR28" s="195">
        <v>0</v>
      </c>
      <c r="BS28" s="195">
        <v>0</v>
      </c>
      <c r="BT28" s="195">
        <v>0</v>
      </c>
      <c r="BU28" s="195">
        <v>0</v>
      </c>
      <c r="BV28" s="195">
        <v>0</v>
      </c>
      <c r="BW28" s="195">
        <v>0</v>
      </c>
      <c r="BX28" s="195">
        <v>0</v>
      </c>
      <c r="BY28" s="195">
        <v>0</v>
      </c>
      <c r="BZ28" s="195">
        <v>0</v>
      </c>
      <c r="CA28" s="195">
        <v>0</v>
      </c>
      <c r="CB28" s="195">
        <v>0</v>
      </c>
      <c r="CC28" s="195">
        <v>0</v>
      </c>
      <c r="CD28" s="196">
        <v>0</v>
      </c>
    </row>
    <row r="29" spans="1:82" x14ac:dyDescent="0.35">
      <c r="A29" s="30" t="s">
        <v>36</v>
      </c>
      <c r="B29" s="195">
        <v>0</v>
      </c>
      <c r="C29" s="195">
        <v>0</v>
      </c>
      <c r="D29" s="195">
        <v>0</v>
      </c>
      <c r="E29" s="195">
        <v>0</v>
      </c>
      <c r="F29" s="195">
        <v>0</v>
      </c>
      <c r="G29" s="195">
        <v>0</v>
      </c>
      <c r="H29" s="195">
        <v>0</v>
      </c>
      <c r="I29" s="195">
        <v>0</v>
      </c>
      <c r="J29" s="195">
        <v>0</v>
      </c>
      <c r="K29" s="195">
        <v>0</v>
      </c>
      <c r="L29" s="195">
        <v>0</v>
      </c>
      <c r="M29" s="195">
        <v>0</v>
      </c>
      <c r="N29" s="195">
        <v>0</v>
      </c>
      <c r="O29" s="195">
        <v>0</v>
      </c>
      <c r="P29" s="195">
        <v>0</v>
      </c>
      <c r="Q29" s="195">
        <v>0</v>
      </c>
      <c r="R29" s="195">
        <v>0</v>
      </c>
      <c r="S29" s="195">
        <v>0</v>
      </c>
      <c r="T29" s="195">
        <v>0</v>
      </c>
      <c r="U29" s="195">
        <v>0</v>
      </c>
      <c r="V29" s="195">
        <v>0</v>
      </c>
      <c r="W29" s="195">
        <v>0</v>
      </c>
      <c r="X29" s="195">
        <v>0</v>
      </c>
      <c r="Y29" s="195">
        <v>0</v>
      </c>
      <c r="Z29" s="195">
        <v>0</v>
      </c>
      <c r="AA29" s="195">
        <v>0</v>
      </c>
      <c r="AB29" s="195">
        <v>0</v>
      </c>
      <c r="AC29" s="195">
        <v>0</v>
      </c>
      <c r="AD29" s="195">
        <v>0</v>
      </c>
      <c r="AE29" s="195">
        <v>0</v>
      </c>
      <c r="AF29" s="195">
        <v>0</v>
      </c>
      <c r="AG29" s="195">
        <v>0</v>
      </c>
      <c r="AH29" s="195">
        <v>0</v>
      </c>
      <c r="AI29" s="195">
        <v>0</v>
      </c>
      <c r="AJ29" s="195">
        <v>0</v>
      </c>
      <c r="AK29" s="195">
        <v>0</v>
      </c>
      <c r="AL29" s="195">
        <v>0</v>
      </c>
      <c r="AM29" s="195">
        <v>0</v>
      </c>
      <c r="AN29" s="195">
        <v>0</v>
      </c>
      <c r="AO29" s="195">
        <v>0</v>
      </c>
      <c r="AP29" s="195">
        <v>0</v>
      </c>
      <c r="AQ29" s="195">
        <v>0</v>
      </c>
      <c r="AR29" s="195">
        <v>0</v>
      </c>
      <c r="AS29" s="195">
        <v>0</v>
      </c>
      <c r="AT29" s="195">
        <v>0</v>
      </c>
      <c r="AU29" s="195">
        <v>0</v>
      </c>
      <c r="AV29" s="195">
        <v>0</v>
      </c>
      <c r="AW29" s="195">
        <v>0</v>
      </c>
      <c r="AX29" s="195">
        <v>0</v>
      </c>
      <c r="AY29" s="195">
        <v>0</v>
      </c>
      <c r="AZ29" s="195">
        <v>0</v>
      </c>
      <c r="BA29" s="195">
        <v>0</v>
      </c>
      <c r="BB29" s="195">
        <v>0</v>
      </c>
      <c r="BC29" s="195">
        <v>0</v>
      </c>
      <c r="BD29" s="195">
        <v>0</v>
      </c>
      <c r="BE29" s="195">
        <v>0</v>
      </c>
      <c r="BF29" s="195">
        <v>0</v>
      </c>
      <c r="BG29" s="195">
        <v>0</v>
      </c>
      <c r="BH29" s="195">
        <v>0</v>
      </c>
      <c r="BI29" s="195">
        <v>0</v>
      </c>
      <c r="BJ29" s="195">
        <v>0</v>
      </c>
      <c r="BK29" s="195">
        <v>0</v>
      </c>
      <c r="BL29" s="195">
        <v>0</v>
      </c>
      <c r="BM29" s="195">
        <v>0</v>
      </c>
      <c r="BN29" s="195">
        <v>0</v>
      </c>
      <c r="BO29" s="195">
        <v>0</v>
      </c>
      <c r="BP29" s="195">
        <v>0</v>
      </c>
      <c r="BQ29" s="195">
        <v>0</v>
      </c>
      <c r="BR29" s="195">
        <v>0</v>
      </c>
      <c r="BS29" s="195">
        <v>0</v>
      </c>
      <c r="BT29" s="195">
        <v>0</v>
      </c>
      <c r="BU29" s="195">
        <v>0</v>
      </c>
      <c r="BV29" s="195">
        <v>0</v>
      </c>
      <c r="BW29" s="195">
        <v>0</v>
      </c>
      <c r="BX29" s="195">
        <v>0</v>
      </c>
      <c r="BY29" s="195">
        <v>0</v>
      </c>
      <c r="BZ29" s="195">
        <v>0</v>
      </c>
      <c r="CA29" s="195">
        <v>0</v>
      </c>
      <c r="CB29" s="195">
        <v>0</v>
      </c>
      <c r="CC29" s="195">
        <v>0</v>
      </c>
      <c r="CD29" s="196">
        <v>0</v>
      </c>
    </row>
    <row r="30" spans="1:82" x14ac:dyDescent="0.35">
      <c r="A30" s="30" t="s">
        <v>37</v>
      </c>
      <c r="B30" s="195">
        <v>0.43147000000000002</v>
      </c>
      <c r="C30" s="195">
        <v>0.43147000000000002</v>
      </c>
      <c r="D30" s="195">
        <v>0.43147000000000002</v>
      </c>
      <c r="E30" s="195">
        <v>0.43147000000000002</v>
      </c>
      <c r="F30" s="195">
        <v>0.43147000000000002</v>
      </c>
      <c r="G30" s="195">
        <v>0.43147000000000002</v>
      </c>
      <c r="H30" s="195">
        <v>0.43147000000000002</v>
      </c>
      <c r="I30" s="195">
        <v>0.43147000000000002</v>
      </c>
      <c r="J30" s="195">
        <v>0.43147000000000002</v>
      </c>
      <c r="K30" s="195">
        <v>0.43147000000000002</v>
      </c>
      <c r="L30" s="195">
        <v>0.43147000000000002</v>
      </c>
      <c r="M30" s="195">
        <v>0.43147000000000002</v>
      </c>
      <c r="N30" s="195">
        <v>0.43147000000000002</v>
      </c>
      <c r="O30" s="195">
        <v>0.43147000000000002</v>
      </c>
      <c r="P30" s="195">
        <v>0.43147000000000002</v>
      </c>
      <c r="Q30" s="195">
        <v>0.43147000000000002</v>
      </c>
      <c r="R30" s="195">
        <v>0.43147000000000002</v>
      </c>
      <c r="S30" s="195">
        <v>0.43147000000000002</v>
      </c>
      <c r="T30" s="195">
        <v>0.43147000000000002</v>
      </c>
      <c r="U30" s="195">
        <v>0.43147000000000002</v>
      </c>
      <c r="V30" s="195">
        <v>0.43147000000000002</v>
      </c>
      <c r="W30" s="195">
        <v>0.43147000000000002</v>
      </c>
      <c r="X30" s="195">
        <v>0.43147000000000002</v>
      </c>
      <c r="Y30" s="195">
        <v>0.43147000000000002</v>
      </c>
      <c r="Z30" s="195">
        <v>0.43147000000000002</v>
      </c>
      <c r="AA30" s="195">
        <v>0.43147000000000002</v>
      </c>
      <c r="AB30" s="195">
        <v>0.43147000000000002</v>
      </c>
      <c r="AC30" s="195">
        <v>0.43147000000000002</v>
      </c>
      <c r="AD30" s="195">
        <v>0.43147000000000002</v>
      </c>
      <c r="AE30" s="195">
        <v>0.43147000000000002</v>
      </c>
      <c r="AF30" s="195">
        <v>0.43147000000000002</v>
      </c>
      <c r="AG30" s="195">
        <v>0.43147000000000002</v>
      </c>
      <c r="AH30" s="195">
        <v>0.43147000000000002</v>
      </c>
      <c r="AI30" s="195">
        <v>0.43147000000000002</v>
      </c>
      <c r="AJ30" s="195">
        <v>0.43147000000000002</v>
      </c>
      <c r="AK30" s="195">
        <v>0.43147000000000002</v>
      </c>
      <c r="AL30" s="195">
        <v>0.43147000000000002</v>
      </c>
      <c r="AM30" s="195">
        <v>0.43147000000000002</v>
      </c>
      <c r="AN30" s="195">
        <v>0.43147000000000002</v>
      </c>
      <c r="AO30" s="195">
        <v>0.43147000000000002</v>
      </c>
      <c r="AP30" s="195">
        <v>0.43147000000000002</v>
      </c>
      <c r="AQ30" s="195">
        <v>0.43147000000000002</v>
      </c>
      <c r="AR30" s="195">
        <v>0.43147000000000002</v>
      </c>
      <c r="AS30" s="195">
        <v>0.43147000000000002</v>
      </c>
      <c r="AT30" s="195">
        <v>0.43147000000000002</v>
      </c>
      <c r="AU30" s="195">
        <v>0.43147000000000002</v>
      </c>
      <c r="AV30" s="195">
        <v>0.43147000000000002</v>
      </c>
      <c r="AW30" s="195">
        <v>0.43147000000000002</v>
      </c>
      <c r="AX30" s="195">
        <v>0.43147000000000002</v>
      </c>
      <c r="AY30" s="195">
        <v>0.43147000000000002</v>
      </c>
      <c r="AZ30" s="195">
        <v>0.43147000000000002</v>
      </c>
      <c r="BA30" s="195">
        <v>0.43147000000000002</v>
      </c>
      <c r="BB30" s="195">
        <v>0.43147000000000002</v>
      </c>
      <c r="BC30" s="195">
        <v>0.43147000000000002</v>
      </c>
      <c r="BD30" s="195">
        <v>0.43147000000000002</v>
      </c>
      <c r="BE30" s="195">
        <v>0.43147000000000002</v>
      </c>
      <c r="BF30" s="195">
        <v>0.43147000000000002</v>
      </c>
      <c r="BG30" s="195">
        <v>0.43147000000000002</v>
      </c>
      <c r="BH30" s="195">
        <v>0.43147000000000002</v>
      </c>
      <c r="BI30" s="195">
        <v>0.43147000000000002</v>
      </c>
      <c r="BJ30" s="195">
        <v>0.43147000000000002</v>
      </c>
      <c r="BK30" s="195">
        <v>0.43147000000000002</v>
      </c>
      <c r="BL30" s="195">
        <v>0.43147000000000002</v>
      </c>
      <c r="BM30" s="195">
        <v>0.43147000000000002</v>
      </c>
      <c r="BN30" s="195">
        <v>0.43147000000000002</v>
      </c>
      <c r="BO30" s="195">
        <v>0.43147000000000002</v>
      </c>
      <c r="BP30" s="195">
        <v>0.43147000000000002</v>
      </c>
      <c r="BQ30" s="195">
        <v>0.43147000000000002</v>
      </c>
      <c r="BR30" s="195">
        <v>0.43147000000000002</v>
      </c>
      <c r="BS30" s="195">
        <v>0.43147000000000002</v>
      </c>
      <c r="BT30" s="195">
        <v>0.43147000000000002</v>
      </c>
      <c r="BU30" s="195">
        <v>0.43147000000000002</v>
      </c>
      <c r="BV30" s="195">
        <v>0.43147000000000002</v>
      </c>
      <c r="BW30" s="195">
        <v>0.43147000000000002</v>
      </c>
      <c r="BX30" s="195">
        <v>0.43147000000000002</v>
      </c>
      <c r="BY30" s="195">
        <v>0.43147000000000002</v>
      </c>
      <c r="BZ30" s="195">
        <v>0.43147000000000002</v>
      </c>
      <c r="CA30" s="195">
        <v>0.43147000000000002</v>
      </c>
      <c r="CB30" s="195">
        <v>0.43147000000000002</v>
      </c>
      <c r="CC30" s="195">
        <v>0.43147000000000002</v>
      </c>
      <c r="CD30" s="196">
        <v>0.43147000000000002</v>
      </c>
    </row>
    <row r="31" spans="1:82" x14ac:dyDescent="0.35">
      <c r="A31" s="32" t="s">
        <v>38</v>
      </c>
      <c r="B31" s="195">
        <v>0.97921000000000002</v>
      </c>
      <c r="C31" s="195">
        <v>0.97921000000000002</v>
      </c>
      <c r="D31" s="195">
        <v>0.97921000000000002</v>
      </c>
      <c r="E31" s="195">
        <v>0.97921000000000002</v>
      </c>
      <c r="F31" s="195">
        <v>0.97921000000000002</v>
      </c>
      <c r="G31" s="195">
        <v>0.97921000000000002</v>
      </c>
      <c r="H31" s="195">
        <v>0.97921000000000002</v>
      </c>
      <c r="I31" s="195">
        <v>0.97921000000000002</v>
      </c>
      <c r="J31" s="195">
        <v>0.97921000000000002</v>
      </c>
      <c r="K31" s="195">
        <v>0.97921000000000002</v>
      </c>
      <c r="L31" s="195">
        <v>0.97921000000000002</v>
      </c>
      <c r="M31" s="195">
        <v>0.97921000000000002</v>
      </c>
      <c r="N31" s="195">
        <v>0.97921000000000002</v>
      </c>
      <c r="O31" s="195">
        <v>0.97921000000000002</v>
      </c>
      <c r="P31" s="195">
        <v>0.97921000000000002</v>
      </c>
      <c r="Q31" s="195">
        <v>0.97921000000000002</v>
      </c>
      <c r="R31" s="195">
        <v>0.97921000000000002</v>
      </c>
      <c r="S31" s="195">
        <v>0.97921000000000002</v>
      </c>
      <c r="T31" s="195">
        <v>0.97921000000000002</v>
      </c>
      <c r="U31" s="195">
        <v>0.97921000000000002</v>
      </c>
      <c r="V31" s="195">
        <v>0.97921000000000002</v>
      </c>
      <c r="W31" s="195">
        <v>0.97921000000000002</v>
      </c>
      <c r="X31" s="195">
        <v>0.97921000000000002</v>
      </c>
      <c r="Y31" s="195">
        <v>0.97921000000000002</v>
      </c>
      <c r="Z31" s="195">
        <v>0.97921000000000002</v>
      </c>
      <c r="AA31" s="195">
        <v>0.97921000000000002</v>
      </c>
      <c r="AB31" s="195">
        <v>0.97921000000000002</v>
      </c>
      <c r="AC31" s="195">
        <v>0.97921000000000002</v>
      </c>
      <c r="AD31" s="195">
        <v>0.97921000000000002</v>
      </c>
      <c r="AE31" s="195">
        <v>0.97921000000000002</v>
      </c>
      <c r="AF31" s="195">
        <v>0.97921000000000002</v>
      </c>
      <c r="AG31" s="195">
        <v>0.97921000000000002</v>
      </c>
      <c r="AH31" s="195">
        <v>0.97921000000000002</v>
      </c>
      <c r="AI31" s="195">
        <v>0.97921000000000002</v>
      </c>
      <c r="AJ31" s="195">
        <v>0.97921000000000002</v>
      </c>
      <c r="AK31" s="195">
        <v>0.97921000000000002</v>
      </c>
      <c r="AL31" s="195">
        <v>0.97921000000000002</v>
      </c>
      <c r="AM31" s="195">
        <v>0.97921000000000002</v>
      </c>
      <c r="AN31" s="195">
        <v>0.97921000000000002</v>
      </c>
      <c r="AO31" s="195">
        <v>0.97921000000000002</v>
      </c>
      <c r="AP31" s="195">
        <v>0.97921000000000002</v>
      </c>
      <c r="AQ31" s="195">
        <v>0.97921000000000002</v>
      </c>
      <c r="AR31" s="195">
        <v>0.97921000000000002</v>
      </c>
      <c r="AS31" s="195">
        <v>0.97921000000000002</v>
      </c>
      <c r="AT31" s="195">
        <v>0.97921000000000002</v>
      </c>
      <c r="AU31" s="195">
        <v>0.97921000000000002</v>
      </c>
      <c r="AV31" s="195">
        <v>0.97921000000000002</v>
      </c>
      <c r="AW31" s="195">
        <v>0.97921000000000002</v>
      </c>
      <c r="AX31" s="195">
        <v>0.97921000000000002</v>
      </c>
      <c r="AY31" s="195">
        <v>0.97921000000000002</v>
      </c>
      <c r="AZ31" s="195">
        <v>0.97921000000000002</v>
      </c>
      <c r="BA31" s="195">
        <v>0.97921000000000002</v>
      </c>
      <c r="BB31" s="195">
        <v>0.97921000000000002</v>
      </c>
      <c r="BC31" s="195">
        <v>0.97921000000000002</v>
      </c>
      <c r="BD31" s="195">
        <v>0.97921000000000002</v>
      </c>
      <c r="BE31" s="195">
        <v>0.97921000000000002</v>
      </c>
      <c r="BF31" s="195">
        <v>0.97921000000000002</v>
      </c>
      <c r="BG31" s="195">
        <v>0.97921000000000002</v>
      </c>
      <c r="BH31" s="195">
        <v>0.97921000000000002</v>
      </c>
      <c r="BI31" s="195">
        <v>0.97921000000000002</v>
      </c>
      <c r="BJ31" s="195">
        <v>0.97921000000000002</v>
      </c>
      <c r="BK31" s="195">
        <v>0.97921000000000002</v>
      </c>
      <c r="BL31" s="195">
        <v>0.97921000000000002</v>
      </c>
      <c r="BM31" s="195">
        <v>0.97921000000000002</v>
      </c>
      <c r="BN31" s="195">
        <v>0.97921000000000002</v>
      </c>
      <c r="BO31" s="195">
        <v>0.97921000000000002</v>
      </c>
      <c r="BP31" s="195">
        <v>0.97921000000000002</v>
      </c>
      <c r="BQ31" s="195">
        <v>0.97921000000000002</v>
      </c>
      <c r="BR31" s="195">
        <v>0.97921000000000002</v>
      </c>
      <c r="BS31" s="195">
        <v>0.97921000000000002</v>
      </c>
      <c r="BT31" s="195">
        <v>0.97921000000000002</v>
      </c>
      <c r="BU31" s="195">
        <v>0.97921000000000002</v>
      </c>
      <c r="BV31" s="195">
        <v>0.97921000000000002</v>
      </c>
      <c r="BW31" s="195">
        <v>0.97921000000000002</v>
      </c>
      <c r="BX31" s="195">
        <v>0.97921000000000002</v>
      </c>
      <c r="BY31" s="195">
        <v>0.97921000000000002</v>
      </c>
      <c r="BZ31" s="195">
        <v>0.97921000000000002</v>
      </c>
      <c r="CA31" s="195">
        <v>0.97921000000000002</v>
      </c>
      <c r="CB31" s="195">
        <v>0.97921000000000002</v>
      </c>
      <c r="CC31" s="195">
        <v>0.97921000000000002</v>
      </c>
      <c r="CD31" s="196">
        <v>0.97921000000000002</v>
      </c>
    </row>
    <row r="32" spans="1:82" x14ac:dyDescent="0.35">
      <c r="A32" s="32" t="s">
        <v>39</v>
      </c>
      <c r="B32" s="195">
        <v>1</v>
      </c>
      <c r="C32" s="195">
        <v>1</v>
      </c>
      <c r="D32" s="195">
        <v>1</v>
      </c>
      <c r="E32" s="195">
        <v>1</v>
      </c>
      <c r="F32" s="195">
        <v>1</v>
      </c>
      <c r="G32" s="195">
        <v>1</v>
      </c>
      <c r="H32" s="195">
        <v>1</v>
      </c>
      <c r="I32" s="195">
        <v>1</v>
      </c>
      <c r="J32" s="195">
        <v>1</v>
      </c>
      <c r="K32" s="195">
        <v>1</v>
      </c>
      <c r="L32" s="195">
        <v>1</v>
      </c>
      <c r="M32" s="195">
        <v>1</v>
      </c>
      <c r="N32" s="195">
        <v>1</v>
      </c>
      <c r="O32" s="195">
        <v>1</v>
      </c>
      <c r="P32" s="195">
        <v>1</v>
      </c>
      <c r="Q32" s="195">
        <v>1</v>
      </c>
      <c r="R32" s="195">
        <v>1</v>
      </c>
      <c r="S32" s="195">
        <v>1</v>
      </c>
      <c r="T32" s="195">
        <v>1</v>
      </c>
      <c r="U32" s="195">
        <v>1</v>
      </c>
      <c r="V32" s="195">
        <v>1</v>
      </c>
      <c r="W32" s="195">
        <v>1</v>
      </c>
      <c r="X32" s="195">
        <v>1</v>
      </c>
      <c r="Y32" s="195">
        <v>1</v>
      </c>
      <c r="Z32" s="195">
        <v>1</v>
      </c>
      <c r="AA32" s="195">
        <v>1</v>
      </c>
      <c r="AB32" s="195">
        <v>1</v>
      </c>
      <c r="AC32" s="195">
        <v>1</v>
      </c>
      <c r="AD32" s="195">
        <v>1</v>
      </c>
      <c r="AE32" s="195">
        <v>1</v>
      </c>
      <c r="AF32" s="195">
        <v>1</v>
      </c>
      <c r="AG32" s="195">
        <v>1</v>
      </c>
      <c r="AH32" s="195">
        <v>1</v>
      </c>
      <c r="AI32" s="195">
        <v>1</v>
      </c>
      <c r="AJ32" s="195">
        <v>1</v>
      </c>
      <c r="AK32" s="195">
        <v>1</v>
      </c>
      <c r="AL32" s="195">
        <v>1</v>
      </c>
      <c r="AM32" s="195">
        <v>1</v>
      </c>
      <c r="AN32" s="195">
        <v>1</v>
      </c>
      <c r="AO32" s="195">
        <v>1</v>
      </c>
      <c r="AP32" s="195">
        <v>1</v>
      </c>
      <c r="AQ32" s="195">
        <v>1</v>
      </c>
      <c r="AR32" s="195">
        <v>1</v>
      </c>
      <c r="AS32" s="195">
        <v>1</v>
      </c>
      <c r="AT32" s="195">
        <v>1</v>
      </c>
      <c r="AU32" s="195">
        <v>1</v>
      </c>
      <c r="AV32" s="195">
        <v>1</v>
      </c>
      <c r="AW32" s="195">
        <v>1</v>
      </c>
      <c r="AX32" s="195">
        <v>1</v>
      </c>
      <c r="AY32" s="195">
        <v>1</v>
      </c>
      <c r="AZ32" s="195">
        <v>1</v>
      </c>
      <c r="BA32" s="195">
        <v>1</v>
      </c>
      <c r="BB32" s="195">
        <v>1</v>
      </c>
      <c r="BC32" s="195">
        <v>1</v>
      </c>
      <c r="BD32" s="195">
        <v>1</v>
      </c>
      <c r="BE32" s="195">
        <v>1</v>
      </c>
      <c r="BF32" s="195">
        <v>1</v>
      </c>
      <c r="BG32" s="195">
        <v>1</v>
      </c>
      <c r="BH32" s="195">
        <v>1</v>
      </c>
      <c r="BI32" s="195">
        <v>1</v>
      </c>
      <c r="BJ32" s="195">
        <v>1</v>
      </c>
      <c r="BK32" s="195">
        <v>1</v>
      </c>
      <c r="BL32" s="195">
        <v>1</v>
      </c>
      <c r="BM32" s="195">
        <v>1</v>
      </c>
      <c r="BN32" s="195">
        <v>1</v>
      </c>
      <c r="BO32" s="195">
        <v>1</v>
      </c>
      <c r="BP32" s="195">
        <v>1</v>
      </c>
      <c r="BQ32" s="195">
        <v>1</v>
      </c>
      <c r="BR32" s="195">
        <v>1</v>
      </c>
      <c r="BS32" s="195">
        <v>1</v>
      </c>
      <c r="BT32" s="195">
        <v>1</v>
      </c>
      <c r="BU32" s="195">
        <v>1</v>
      </c>
      <c r="BV32" s="195">
        <v>1</v>
      </c>
      <c r="BW32" s="195">
        <v>1</v>
      </c>
      <c r="BX32" s="195">
        <v>1</v>
      </c>
      <c r="BY32" s="195">
        <v>1</v>
      </c>
      <c r="BZ32" s="195">
        <v>1</v>
      </c>
      <c r="CA32" s="195">
        <v>1</v>
      </c>
      <c r="CB32" s="195">
        <v>1</v>
      </c>
      <c r="CC32" s="195">
        <v>1</v>
      </c>
      <c r="CD32" s="196">
        <v>1</v>
      </c>
    </row>
    <row r="33" spans="1:82" x14ac:dyDescent="0.35">
      <c r="A33" s="32" t="s">
        <v>40</v>
      </c>
      <c r="B33" s="195">
        <v>0.84889000000000003</v>
      </c>
      <c r="C33" s="195">
        <v>0.84889000000000003</v>
      </c>
      <c r="D33" s="195">
        <v>0.84889000000000003</v>
      </c>
      <c r="E33" s="195">
        <v>0.84889000000000003</v>
      </c>
      <c r="F33" s="195">
        <v>0.84889000000000003</v>
      </c>
      <c r="G33" s="195">
        <v>0.84889000000000003</v>
      </c>
      <c r="H33" s="195">
        <v>0.84889000000000003</v>
      </c>
      <c r="I33" s="195">
        <v>0.84889000000000003</v>
      </c>
      <c r="J33" s="195">
        <v>0.84889000000000003</v>
      </c>
      <c r="K33" s="195">
        <v>0.84889000000000003</v>
      </c>
      <c r="L33" s="195">
        <v>0.84889000000000003</v>
      </c>
      <c r="M33" s="195">
        <v>0.84889000000000003</v>
      </c>
      <c r="N33" s="195">
        <v>0.84889000000000003</v>
      </c>
      <c r="O33" s="195">
        <v>0.84889000000000003</v>
      </c>
      <c r="P33" s="195">
        <v>0.84889000000000003</v>
      </c>
      <c r="Q33" s="195">
        <v>0.84889000000000003</v>
      </c>
      <c r="R33" s="195">
        <v>0.84889000000000003</v>
      </c>
      <c r="S33" s="195">
        <v>0.84889000000000003</v>
      </c>
      <c r="T33" s="195">
        <v>0.84889000000000003</v>
      </c>
      <c r="U33" s="195">
        <v>0.84889000000000003</v>
      </c>
      <c r="V33" s="195">
        <v>0.84889000000000003</v>
      </c>
      <c r="W33" s="195">
        <v>0.84889000000000003</v>
      </c>
      <c r="X33" s="195">
        <v>0.84889000000000003</v>
      </c>
      <c r="Y33" s="195">
        <v>0.84889000000000003</v>
      </c>
      <c r="Z33" s="195">
        <v>0.84889000000000003</v>
      </c>
      <c r="AA33" s="195">
        <v>0.84889000000000003</v>
      </c>
      <c r="AB33" s="195">
        <v>0.84889000000000003</v>
      </c>
      <c r="AC33" s="195">
        <v>0.84889000000000003</v>
      </c>
      <c r="AD33" s="195">
        <v>0.84889000000000003</v>
      </c>
      <c r="AE33" s="195">
        <v>0.84889000000000003</v>
      </c>
      <c r="AF33" s="195">
        <v>0.84889000000000003</v>
      </c>
      <c r="AG33" s="195">
        <v>0.84889000000000003</v>
      </c>
      <c r="AH33" s="195">
        <v>0.84889000000000003</v>
      </c>
      <c r="AI33" s="195">
        <v>0.84889000000000003</v>
      </c>
      <c r="AJ33" s="195">
        <v>0.84889000000000003</v>
      </c>
      <c r="AK33" s="195">
        <v>0.84889000000000003</v>
      </c>
      <c r="AL33" s="195">
        <v>0.84889000000000003</v>
      </c>
      <c r="AM33" s="195">
        <v>0.84889000000000003</v>
      </c>
      <c r="AN33" s="195">
        <v>0.84889000000000003</v>
      </c>
      <c r="AO33" s="195">
        <v>0.84889000000000003</v>
      </c>
      <c r="AP33" s="195">
        <v>0.84889000000000003</v>
      </c>
      <c r="AQ33" s="195">
        <v>0.84889000000000003</v>
      </c>
      <c r="AR33" s="195">
        <v>0.84889000000000003</v>
      </c>
      <c r="AS33" s="195">
        <v>0.84889000000000003</v>
      </c>
      <c r="AT33" s="195">
        <v>0.84889000000000003</v>
      </c>
      <c r="AU33" s="195">
        <v>0.84889000000000003</v>
      </c>
      <c r="AV33" s="195">
        <v>0.84889000000000003</v>
      </c>
      <c r="AW33" s="195">
        <v>0.84889000000000003</v>
      </c>
      <c r="AX33" s="195">
        <v>0.84889000000000003</v>
      </c>
      <c r="AY33" s="195">
        <v>0.84889000000000003</v>
      </c>
      <c r="AZ33" s="195">
        <v>0.84889000000000003</v>
      </c>
      <c r="BA33" s="195">
        <v>0.84889000000000003</v>
      </c>
      <c r="BB33" s="195">
        <v>0.84889000000000003</v>
      </c>
      <c r="BC33" s="195">
        <v>0.84889000000000003</v>
      </c>
      <c r="BD33" s="195">
        <v>0.84889000000000003</v>
      </c>
      <c r="BE33" s="195">
        <v>0.84889000000000003</v>
      </c>
      <c r="BF33" s="195">
        <v>0.84889000000000003</v>
      </c>
      <c r="BG33" s="195">
        <v>0.84889000000000003</v>
      </c>
      <c r="BH33" s="195">
        <v>0.84889000000000003</v>
      </c>
      <c r="BI33" s="195">
        <v>0.84889000000000003</v>
      </c>
      <c r="BJ33" s="195">
        <v>0.84889000000000003</v>
      </c>
      <c r="BK33" s="195">
        <v>0.84889000000000003</v>
      </c>
      <c r="BL33" s="195">
        <v>0.84889000000000003</v>
      </c>
      <c r="BM33" s="195">
        <v>0.84889000000000003</v>
      </c>
      <c r="BN33" s="195">
        <v>0.84889000000000003</v>
      </c>
      <c r="BO33" s="195">
        <v>0.84889000000000003</v>
      </c>
      <c r="BP33" s="195">
        <v>0.84889000000000003</v>
      </c>
      <c r="BQ33" s="195">
        <v>0.84889000000000003</v>
      </c>
      <c r="BR33" s="195">
        <v>0.84889000000000003</v>
      </c>
      <c r="BS33" s="195">
        <v>0.84889000000000003</v>
      </c>
      <c r="BT33" s="195">
        <v>0.84889000000000003</v>
      </c>
      <c r="BU33" s="195">
        <v>0.84889000000000003</v>
      </c>
      <c r="BV33" s="195">
        <v>0.84889000000000003</v>
      </c>
      <c r="BW33" s="195">
        <v>0.84889000000000003</v>
      </c>
      <c r="BX33" s="195">
        <v>0.84889000000000003</v>
      </c>
      <c r="BY33" s="195">
        <v>0.84889000000000003</v>
      </c>
      <c r="BZ33" s="195">
        <v>0.84889000000000003</v>
      </c>
      <c r="CA33" s="195">
        <v>0.84889000000000003</v>
      </c>
      <c r="CB33" s="195">
        <v>0.84889000000000003</v>
      </c>
      <c r="CC33" s="195">
        <v>0.84889000000000003</v>
      </c>
      <c r="CD33" s="196">
        <v>0.84889000000000003</v>
      </c>
    </row>
    <row r="34" spans="1:82" x14ac:dyDescent="0.35">
      <c r="A34" s="32" t="s">
        <v>41</v>
      </c>
      <c r="B34" s="195">
        <v>0.68445</v>
      </c>
      <c r="C34" s="195">
        <v>0.68445</v>
      </c>
      <c r="D34" s="195">
        <v>0.68445</v>
      </c>
      <c r="E34" s="195">
        <v>0.68445</v>
      </c>
      <c r="F34" s="195">
        <v>0.68445</v>
      </c>
      <c r="G34" s="195">
        <v>0.68445</v>
      </c>
      <c r="H34" s="195">
        <v>0.68445</v>
      </c>
      <c r="I34" s="195">
        <v>0.68445</v>
      </c>
      <c r="J34" s="195">
        <v>0.68445</v>
      </c>
      <c r="K34" s="195">
        <v>0.68445</v>
      </c>
      <c r="L34" s="195">
        <v>0.68445</v>
      </c>
      <c r="M34" s="195">
        <v>0.68445</v>
      </c>
      <c r="N34" s="195">
        <v>0.68445</v>
      </c>
      <c r="O34" s="195">
        <v>0.68445</v>
      </c>
      <c r="P34" s="195">
        <v>0.68445</v>
      </c>
      <c r="Q34" s="195">
        <v>0.68445</v>
      </c>
      <c r="R34" s="195">
        <v>0.68445</v>
      </c>
      <c r="S34" s="195">
        <v>0.68445</v>
      </c>
      <c r="T34" s="195">
        <v>0.68445</v>
      </c>
      <c r="U34" s="195">
        <v>0.68445</v>
      </c>
      <c r="V34" s="195">
        <v>0.68445</v>
      </c>
      <c r="W34" s="195">
        <v>0.68445</v>
      </c>
      <c r="X34" s="195">
        <v>0.68445</v>
      </c>
      <c r="Y34" s="195">
        <v>0.68445</v>
      </c>
      <c r="Z34" s="195">
        <v>0.68445</v>
      </c>
      <c r="AA34" s="195">
        <v>0.68445</v>
      </c>
      <c r="AB34" s="195">
        <v>0.68445</v>
      </c>
      <c r="AC34" s="195">
        <v>0.68445</v>
      </c>
      <c r="AD34" s="195">
        <v>0.68445</v>
      </c>
      <c r="AE34" s="195">
        <v>0.68445</v>
      </c>
      <c r="AF34" s="195">
        <v>0.68445</v>
      </c>
      <c r="AG34" s="195">
        <v>0.68445</v>
      </c>
      <c r="AH34" s="195">
        <v>0.68445</v>
      </c>
      <c r="AI34" s="195">
        <v>0.68445</v>
      </c>
      <c r="AJ34" s="195">
        <v>0.68445</v>
      </c>
      <c r="AK34" s="195">
        <v>0.68445</v>
      </c>
      <c r="AL34" s="195">
        <v>0.68445</v>
      </c>
      <c r="AM34" s="195">
        <v>0.68445</v>
      </c>
      <c r="AN34" s="195">
        <v>0.68445</v>
      </c>
      <c r="AO34" s="195">
        <v>0.68445</v>
      </c>
      <c r="AP34" s="195">
        <v>0.68445</v>
      </c>
      <c r="AQ34" s="195">
        <v>0.68445</v>
      </c>
      <c r="AR34" s="195">
        <v>0.68445</v>
      </c>
      <c r="AS34" s="195">
        <v>0.68445</v>
      </c>
      <c r="AT34" s="195">
        <v>0.68445</v>
      </c>
      <c r="AU34" s="195">
        <v>0.68445</v>
      </c>
      <c r="AV34" s="195">
        <v>0.68445</v>
      </c>
      <c r="AW34" s="195">
        <v>0.68445</v>
      </c>
      <c r="AX34" s="195">
        <v>0.68445</v>
      </c>
      <c r="AY34" s="195">
        <v>0.68445</v>
      </c>
      <c r="AZ34" s="195">
        <v>0.68445</v>
      </c>
      <c r="BA34" s="195">
        <v>0.68445</v>
      </c>
      <c r="BB34" s="195">
        <v>0.68445</v>
      </c>
      <c r="BC34" s="195">
        <v>0.68445</v>
      </c>
      <c r="BD34" s="195">
        <v>0.68445</v>
      </c>
      <c r="BE34" s="195">
        <v>0.68445</v>
      </c>
      <c r="BF34" s="195">
        <v>0.68445</v>
      </c>
      <c r="BG34" s="195">
        <v>0.68445</v>
      </c>
      <c r="BH34" s="195">
        <v>0.68445</v>
      </c>
      <c r="BI34" s="195">
        <v>0.68445</v>
      </c>
      <c r="BJ34" s="195">
        <v>0.68445</v>
      </c>
      <c r="BK34" s="195">
        <v>0.68445</v>
      </c>
      <c r="BL34" s="195">
        <v>0.68445</v>
      </c>
      <c r="BM34" s="195">
        <v>0.68445</v>
      </c>
      <c r="BN34" s="195">
        <v>0.68445</v>
      </c>
      <c r="BO34" s="195">
        <v>0.68445</v>
      </c>
      <c r="BP34" s="195">
        <v>0.68445</v>
      </c>
      <c r="BQ34" s="195">
        <v>0.68445</v>
      </c>
      <c r="BR34" s="195">
        <v>0.68445</v>
      </c>
      <c r="BS34" s="195">
        <v>0.68445</v>
      </c>
      <c r="BT34" s="195">
        <v>0.68445</v>
      </c>
      <c r="BU34" s="195">
        <v>0.68445</v>
      </c>
      <c r="BV34" s="195">
        <v>0.68445</v>
      </c>
      <c r="BW34" s="195">
        <v>0.68445</v>
      </c>
      <c r="BX34" s="195">
        <v>0.68445</v>
      </c>
      <c r="BY34" s="195">
        <v>0.68445</v>
      </c>
      <c r="BZ34" s="195">
        <v>0.68445</v>
      </c>
      <c r="CA34" s="195">
        <v>0.68445</v>
      </c>
      <c r="CB34" s="195">
        <v>0.68445</v>
      </c>
      <c r="CC34" s="195">
        <v>0.68445</v>
      </c>
      <c r="CD34" s="196">
        <v>0.68445</v>
      </c>
    </row>
    <row r="35" spans="1:82" x14ac:dyDescent="0.35">
      <c r="A35" s="32" t="s">
        <v>42</v>
      </c>
      <c r="B35" s="195">
        <v>0.55079</v>
      </c>
      <c r="C35" s="195">
        <v>0.55079</v>
      </c>
      <c r="D35" s="195">
        <v>0.55079</v>
      </c>
      <c r="E35" s="195">
        <v>0.55079</v>
      </c>
      <c r="F35" s="195">
        <v>0.55079</v>
      </c>
      <c r="G35" s="195">
        <v>0.55079</v>
      </c>
      <c r="H35" s="195">
        <v>0.55079</v>
      </c>
      <c r="I35" s="195">
        <v>0.55079</v>
      </c>
      <c r="J35" s="195">
        <v>0.55079</v>
      </c>
      <c r="K35" s="195">
        <v>0.55079</v>
      </c>
      <c r="L35" s="195">
        <v>0.55079</v>
      </c>
      <c r="M35" s="195">
        <v>0.55079</v>
      </c>
      <c r="N35" s="195">
        <v>0.55079</v>
      </c>
      <c r="O35" s="195">
        <v>0.55079</v>
      </c>
      <c r="P35" s="195">
        <v>0.55079</v>
      </c>
      <c r="Q35" s="195">
        <v>0.55079</v>
      </c>
      <c r="R35" s="195">
        <v>0.55079</v>
      </c>
      <c r="S35" s="195">
        <v>0.55079</v>
      </c>
      <c r="T35" s="195">
        <v>0.55079</v>
      </c>
      <c r="U35" s="195">
        <v>0.55079</v>
      </c>
      <c r="V35" s="195">
        <v>0.55079</v>
      </c>
      <c r="W35" s="195">
        <v>0.55079</v>
      </c>
      <c r="X35" s="195">
        <v>0.55079</v>
      </c>
      <c r="Y35" s="195">
        <v>0.55079</v>
      </c>
      <c r="Z35" s="195">
        <v>0.55079</v>
      </c>
      <c r="AA35" s="195">
        <v>0.55079</v>
      </c>
      <c r="AB35" s="195">
        <v>0.55079</v>
      </c>
      <c r="AC35" s="195">
        <v>0.55079</v>
      </c>
      <c r="AD35" s="195">
        <v>0.55079</v>
      </c>
      <c r="AE35" s="195">
        <v>0.55079</v>
      </c>
      <c r="AF35" s="195">
        <v>0.55079</v>
      </c>
      <c r="AG35" s="195">
        <v>0.55079</v>
      </c>
      <c r="AH35" s="195">
        <v>0.55079</v>
      </c>
      <c r="AI35" s="195">
        <v>0.55079</v>
      </c>
      <c r="AJ35" s="195">
        <v>0.55079</v>
      </c>
      <c r="AK35" s="195">
        <v>0.55079</v>
      </c>
      <c r="AL35" s="195">
        <v>0.55079</v>
      </c>
      <c r="AM35" s="195">
        <v>0.55079</v>
      </c>
      <c r="AN35" s="195">
        <v>0.55079</v>
      </c>
      <c r="AO35" s="195">
        <v>0.55079</v>
      </c>
      <c r="AP35" s="195">
        <v>0.55079</v>
      </c>
      <c r="AQ35" s="195">
        <v>0.55079</v>
      </c>
      <c r="AR35" s="195">
        <v>0.55079</v>
      </c>
      <c r="AS35" s="195">
        <v>0.55079</v>
      </c>
      <c r="AT35" s="195">
        <v>0.55079</v>
      </c>
      <c r="AU35" s="195">
        <v>0.55079</v>
      </c>
      <c r="AV35" s="195">
        <v>0.55079</v>
      </c>
      <c r="AW35" s="195">
        <v>0.55079</v>
      </c>
      <c r="AX35" s="195">
        <v>0.55079</v>
      </c>
      <c r="AY35" s="195">
        <v>0.55079</v>
      </c>
      <c r="AZ35" s="195">
        <v>0.55079</v>
      </c>
      <c r="BA35" s="195">
        <v>0.55079</v>
      </c>
      <c r="BB35" s="195">
        <v>0.55079</v>
      </c>
      <c r="BC35" s="195">
        <v>0.55079</v>
      </c>
      <c r="BD35" s="195">
        <v>0.55079</v>
      </c>
      <c r="BE35" s="195">
        <v>0.55079</v>
      </c>
      <c r="BF35" s="195">
        <v>0.55079</v>
      </c>
      <c r="BG35" s="195">
        <v>0.55079</v>
      </c>
      <c r="BH35" s="195">
        <v>0.55079</v>
      </c>
      <c r="BI35" s="195">
        <v>0.55079</v>
      </c>
      <c r="BJ35" s="195">
        <v>0.55079</v>
      </c>
      <c r="BK35" s="195">
        <v>0.55079</v>
      </c>
      <c r="BL35" s="195">
        <v>0.55079</v>
      </c>
      <c r="BM35" s="195">
        <v>0.55079</v>
      </c>
      <c r="BN35" s="195">
        <v>0.55079</v>
      </c>
      <c r="BO35" s="195">
        <v>0.55079</v>
      </c>
      <c r="BP35" s="195">
        <v>0.55079</v>
      </c>
      <c r="BQ35" s="195">
        <v>0.55079</v>
      </c>
      <c r="BR35" s="195">
        <v>0.55079</v>
      </c>
      <c r="BS35" s="195">
        <v>0.55079</v>
      </c>
      <c r="BT35" s="195">
        <v>0.55079</v>
      </c>
      <c r="BU35" s="195">
        <v>0.55079</v>
      </c>
      <c r="BV35" s="195">
        <v>0.55079</v>
      </c>
      <c r="BW35" s="195">
        <v>0.55079</v>
      </c>
      <c r="BX35" s="195">
        <v>0.55079</v>
      </c>
      <c r="BY35" s="195">
        <v>0.55079</v>
      </c>
      <c r="BZ35" s="195">
        <v>0.55079</v>
      </c>
      <c r="CA35" s="195">
        <v>0.55079</v>
      </c>
      <c r="CB35" s="195">
        <v>0.55079</v>
      </c>
      <c r="CC35" s="195">
        <v>0.55079</v>
      </c>
      <c r="CD35" s="196">
        <v>0.55079</v>
      </c>
    </row>
    <row r="36" spans="1:82" x14ac:dyDescent="0.35">
      <c r="A36" s="32" t="s">
        <v>43</v>
      </c>
      <c r="B36" s="195">
        <v>0.44025999999999998</v>
      </c>
      <c r="C36" s="195">
        <v>0.44025999999999998</v>
      </c>
      <c r="D36" s="195">
        <v>0.44025999999999998</v>
      </c>
      <c r="E36" s="195">
        <v>0.44025999999999998</v>
      </c>
      <c r="F36" s="195">
        <v>0.44025999999999998</v>
      </c>
      <c r="G36" s="195">
        <v>0.44025999999999998</v>
      </c>
      <c r="H36" s="195">
        <v>0.44025999999999998</v>
      </c>
      <c r="I36" s="195">
        <v>0.44025999999999998</v>
      </c>
      <c r="J36" s="195">
        <v>0.44025999999999998</v>
      </c>
      <c r="K36" s="195">
        <v>0.44025999999999998</v>
      </c>
      <c r="L36" s="195">
        <v>0.44025999999999998</v>
      </c>
      <c r="M36" s="195">
        <v>0.44025999999999998</v>
      </c>
      <c r="N36" s="195">
        <v>0.44025999999999998</v>
      </c>
      <c r="O36" s="195">
        <v>0.44025999999999998</v>
      </c>
      <c r="P36" s="195">
        <v>0.44025999999999998</v>
      </c>
      <c r="Q36" s="195">
        <v>0.44025999999999998</v>
      </c>
      <c r="R36" s="195">
        <v>0.44025999999999998</v>
      </c>
      <c r="S36" s="195">
        <v>0.44025999999999998</v>
      </c>
      <c r="T36" s="195">
        <v>0.44025999999999998</v>
      </c>
      <c r="U36" s="195">
        <v>0.44025999999999998</v>
      </c>
      <c r="V36" s="195">
        <v>0.44025999999999998</v>
      </c>
      <c r="W36" s="195">
        <v>0.44025999999999998</v>
      </c>
      <c r="X36" s="195">
        <v>0.44025999999999998</v>
      </c>
      <c r="Y36" s="195">
        <v>0.44025999999999998</v>
      </c>
      <c r="Z36" s="195">
        <v>0.44025999999999998</v>
      </c>
      <c r="AA36" s="195">
        <v>0.44025999999999998</v>
      </c>
      <c r="AB36" s="195">
        <v>0.44025999999999998</v>
      </c>
      <c r="AC36" s="195">
        <v>0.44025999999999998</v>
      </c>
      <c r="AD36" s="195">
        <v>0.44025999999999998</v>
      </c>
      <c r="AE36" s="195">
        <v>0.44025999999999998</v>
      </c>
      <c r="AF36" s="195">
        <v>0.44025999999999998</v>
      </c>
      <c r="AG36" s="195">
        <v>0.44025999999999998</v>
      </c>
      <c r="AH36" s="195">
        <v>0.44025999999999998</v>
      </c>
      <c r="AI36" s="195">
        <v>0.44025999999999998</v>
      </c>
      <c r="AJ36" s="195">
        <v>0.44025999999999998</v>
      </c>
      <c r="AK36" s="195">
        <v>0.44025999999999998</v>
      </c>
      <c r="AL36" s="195">
        <v>0.44025999999999998</v>
      </c>
      <c r="AM36" s="195">
        <v>0.44025999999999998</v>
      </c>
      <c r="AN36" s="195">
        <v>0.44025999999999998</v>
      </c>
      <c r="AO36" s="195">
        <v>0.44025999999999998</v>
      </c>
      <c r="AP36" s="195">
        <v>0.44025999999999998</v>
      </c>
      <c r="AQ36" s="195">
        <v>0.44025999999999998</v>
      </c>
      <c r="AR36" s="195">
        <v>0.44025999999999998</v>
      </c>
      <c r="AS36" s="195">
        <v>0.44025999999999998</v>
      </c>
      <c r="AT36" s="195">
        <v>0.44025999999999998</v>
      </c>
      <c r="AU36" s="195">
        <v>0.44025999999999998</v>
      </c>
      <c r="AV36" s="195">
        <v>0.44025999999999998</v>
      </c>
      <c r="AW36" s="195">
        <v>0.44025999999999998</v>
      </c>
      <c r="AX36" s="195">
        <v>0.44025999999999998</v>
      </c>
      <c r="AY36" s="195">
        <v>0.44025999999999998</v>
      </c>
      <c r="AZ36" s="195">
        <v>0.44025999999999998</v>
      </c>
      <c r="BA36" s="195">
        <v>0.44025999999999998</v>
      </c>
      <c r="BB36" s="195">
        <v>0.44025999999999998</v>
      </c>
      <c r="BC36" s="195">
        <v>0.44025999999999998</v>
      </c>
      <c r="BD36" s="195">
        <v>0.44025999999999998</v>
      </c>
      <c r="BE36" s="195">
        <v>0.44025999999999998</v>
      </c>
      <c r="BF36" s="195">
        <v>0.44025999999999998</v>
      </c>
      <c r="BG36" s="195">
        <v>0.44025999999999998</v>
      </c>
      <c r="BH36" s="195">
        <v>0.44025999999999998</v>
      </c>
      <c r="BI36" s="195">
        <v>0.44025999999999998</v>
      </c>
      <c r="BJ36" s="195">
        <v>0.44025999999999998</v>
      </c>
      <c r="BK36" s="195">
        <v>0.44025999999999998</v>
      </c>
      <c r="BL36" s="195">
        <v>0.44025999999999998</v>
      </c>
      <c r="BM36" s="195">
        <v>0.44025999999999998</v>
      </c>
      <c r="BN36" s="195">
        <v>0.44025999999999998</v>
      </c>
      <c r="BO36" s="195">
        <v>0.44025999999999998</v>
      </c>
      <c r="BP36" s="195">
        <v>0.44025999999999998</v>
      </c>
      <c r="BQ36" s="195">
        <v>0.44025999999999998</v>
      </c>
      <c r="BR36" s="195">
        <v>0.44025999999999998</v>
      </c>
      <c r="BS36" s="195">
        <v>0.44025999999999998</v>
      </c>
      <c r="BT36" s="195">
        <v>0.44025999999999998</v>
      </c>
      <c r="BU36" s="195">
        <v>0.44025999999999998</v>
      </c>
      <c r="BV36" s="195">
        <v>0.44025999999999998</v>
      </c>
      <c r="BW36" s="195">
        <v>0.44025999999999998</v>
      </c>
      <c r="BX36" s="195">
        <v>0.44025999999999998</v>
      </c>
      <c r="BY36" s="195">
        <v>0.44025999999999998</v>
      </c>
      <c r="BZ36" s="195">
        <v>0.44025999999999998</v>
      </c>
      <c r="CA36" s="195">
        <v>0.44025999999999998</v>
      </c>
      <c r="CB36" s="195">
        <v>0.44025999999999998</v>
      </c>
      <c r="CC36" s="195">
        <v>0.44025999999999998</v>
      </c>
      <c r="CD36" s="196">
        <v>0.44025999999999998</v>
      </c>
    </row>
    <row r="37" spans="1:82" x14ac:dyDescent="0.35">
      <c r="A37" s="30" t="s">
        <v>44</v>
      </c>
      <c r="B37" s="195">
        <v>0.33672000000000002</v>
      </c>
      <c r="C37" s="195">
        <v>0.33672000000000002</v>
      </c>
      <c r="D37" s="195">
        <v>0.33672000000000002</v>
      </c>
      <c r="E37" s="195">
        <v>0.33672000000000002</v>
      </c>
      <c r="F37" s="195">
        <v>0.33672000000000002</v>
      </c>
      <c r="G37" s="195">
        <v>0.33672000000000002</v>
      </c>
      <c r="H37" s="195">
        <v>0.33672000000000002</v>
      </c>
      <c r="I37" s="195">
        <v>0.33672000000000002</v>
      </c>
      <c r="J37" s="195">
        <v>0.33672000000000002</v>
      </c>
      <c r="K37" s="195">
        <v>0.33672000000000002</v>
      </c>
      <c r="L37" s="195">
        <v>0.33672000000000002</v>
      </c>
      <c r="M37" s="195">
        <v>0.33672000000000002</v>
      </c>
      <c r="N37" s="195">
        <v>0.33672000000000002</v>
      </c>
      <c r="O37" s="195">
        <v>0.33672000000000002</v>
      </c>
      <c r="P37" s="195">
        <v>0.33672000000000002</v>
      </c>
      <c r="Q37" s="195">
        <v>0.33672000000000002</v>
      </c>
      <c r="R37" s="195">
        <v>0.33672000000000002</v>
      </c>
      <c r="S37" s="195">
        <v>0.33672000000000002</v>
      </c>
      <c r="T37" s="195">
        <v>0.33672000000000002</v>
      </c>
      <c r="U37" s="195">
        <v>0.33672000000000002</v>
      </c>
      <c r="V37" s="195">
        <v>0.33672000000000002</v>
      </c>
      <c r="W37" s="195">
        <v>0.33672000000000002</v>
      </c>
      <c r="X37" s="195">
        <v>0.33672000000000002</v>
      </c>
      <c r="Y37" s="195">
        <v>0.33672000000000002</v>
      </c>
      <c r="Z37" s="195">
        <v>0.33672000000000002</v>
      </c>
      <c r="AA37" s="195">
        <v>0.33672000000000002</v>
      </c>
      <c r="AB37" s="195">
        <v>0.33672000000000002</v>
      </c>
      <c r="AC37" s="195">
        <v>0.33672000000000002</v>
      </c>
      <c r="AD37" s="195">
        <v>0.33672000000000002</v>
      </c>
      <c r="AE37" s="195">
        <v>0.33672000000000002</v>
      </c>
      <c r="AF37" s="195">
        <v>0.33672000000000002</v>
      </c>
      <c r="AG37" s="195">
        <v>0.33672000000000002</v>
      </c>
      <c r="AH37" s="195">
        <v>0.33672000000000002</v>
      </c>
      <c r="AI37" s="195">
        <v>0.33672000000000002</v>
      </c>
      <c r="AJ37" s="195">
        <v>0.33672000000000002</v>
      </c>
      <c r="AK37" s="195">
        <v>0.33672000000000002</v>
      </c>
      <c r="AL37" s="195">
        <v>0.33672000000000002</v>
      </c>
      <c r="AM37" s="195">
        <v>0.33672000000000002</v>
      </c>
      <c r="AN37" s="195">
        <v>0.33672000000000002</v>
      </c>
      <c r="AO37" s="195">
        <v>0.33672000000000002</v>
      </c>
      <c r="AP37" s="195">
        <v>0.33672000000000002</v>
      </c>
      <c r="AQ37" s="195">
        <v>0.33672000000000002</v>
      </c>
      <c r="AR37" s="195">
        <v>0.33672000000000002</v>
      </c>
      <c r="AS37" s="195">
        <v>0.33672000000000002</v>
      </c>
      <c r="AT37" s="195">
        <v>0.33672000000000002</v>
      </c>
      <c r="AU37" s="195">
        <v>0.33672000000000002</v>
      </c>
      <c r="AV37" s="195">
        <v>0.33672000000000002</v>
      </c>
      <c r="AW37" s="195">
        <v>0.33672000000000002</v>
      </c>
      <c r="AX37" s="195">
        <v>0.33672000000000002</v>
      </c>
      <c r="AY37" s="195">
        <v>0.33672000000000002</v>
      </c>
      <c r="AZ37" s="195">
        <v>0.33672000000000002</v>
      </c>
      <c r="BA37" s="195">
        <v>0.33672000000000002</v>
      </c>
      <c r="BB37" s="195">
        <v>0.33672000000000002</v>
      </c>
      <c r="BC37" s="195">
        <v>0.33672000000000002</v>
      </c>
      <c r="BD37" s="195">
        <v>0.33672000000000002</v>
      </c>
      <c r="BE37" s="195">
        <v>0.33672000000000002</v>
      </c>
      <c r="BF37" s="195">
        <v>0.33672000000000002</v>
      </c>
      <c r="BG37" s="195">
        <v>0.33672000000000002</v>
      </c>
      <c r="BH37" s="195">
        <v>0.33672000000000002</v>
      </c>
      <c r="BI37" s="195">
        <v>0.33672000000000002</v>
      </c>
      <c r="BJ37" s="195">
        <v>0.33672000000000002</v>
      </c>
      <c r="BK37" s="195">
        <v>0.33672000000000002</v>
      </c>
      <c r="BL37" s="195">
        <v>0.33672000000000002</v>
      </c>
      <c r="BM37" s="195">
        <v>0.33672000000000002</v>
      </c>
      <c r="BN37" s="195">
        <v>0.33672000000000002</v>
      </c>
      <c r="BO37" s="195">
        <v>0.33672000000000002</v>
      </c>
      <c r="BP37" s="195">
        <v>0.33672000000000002</v>
      </c>
      <c r="BQ37" s="195">
        <v>0.33672000000000002</v>
      </c>
      <c r="BR37" s="195">
        <v>0.33672000000000002</v>
      </c>
      <c r="BS37" s="195">
        <v>0.33672000000000002</v>
      </c>
      <c r="BT37" s="195">
        <v>0.33672000000000002</v>
      </c>
      <c r="BU37" s="195">
        <v>0.33672000000000002</v>
      </c>
      <c r="BV37" s="195">
        <v>0.33672000000000002</v>
      </c>
      <c r="BW37" s="195">
        <v>0.33672000000000002</v>
      </c>
      <c r="BX37" s="195">
        <v>0.33672000000000002</v>
      </c>
      <c r="BY37" s="195">
        <v>0.33672000000000002</v>
      </c>
      <c r="BZ37" s="195">
        <v>0.33672000000000002</v>
      </c>
      <c r="CA37" s="195">
        <v>0.33672000000000002</v>
      </c>
      <c r="CB37" s="195">
        <v>0.33672000000000002</v>
      </c>
      <c r="CC37" s="195">
        <v>0.33672000000000002</v>
      </c>
      <c r="CD37" s="196">
        <v>0.33672000000000002</v>
      </c>
    </row>
    <row r="38" spans="1:82" x14ac:dyDescent="0.35">
      <c r="A38" s="30" t="s">
        <v>45</v>
      </c>
      <c r="B38" s="195">
        <v>0.23946999999999999</v>
      </c>
      <c r="C38" s="195">
        <v>0.23946999999999999</v>
      </c>
      <c r="D38" s="195">
        <v>0.23946999999999999</v>
      </c>
      <c r="E38" s="195">
        <v>0.23946999999999999</v>
      </c>
      <c r="F38" s="195">
        <v>0.23946999999999999</v>
      </c>
      <c r="G38" s="195">
        <v>0.23946999999999999</v>
      </c>
      <c r="H38" s="195">
        <v>0.23946999999999999</v>
      </c>
      <c r="I38" s="195">
        <v>0.23946999999999999</v>
      </c>
      <c r="J38" s="195">
        <v>0.23946999999999999</v>
      </c>
      <c r="K38" s="195">
        <v>0.23946999999999999</v>
      </c>
      <c r="L38" s="195">
        <v>0.23946999999999999</v>
      </c>
      <c r="M38" s="195">
        <v>0.23946999999999999</v>
      </c>
      <c r="N38" s="195">
        <v>0.23946999999999999</v>
      </c>
      <c r="O38" s="195">
        <v>0.23946999999999999</v>
      </c>
      <c r="P38" s="195">
        <v>0.23946999999999999</v>
      </c>
      <c r="Q38" s="195">
        <v>0.23946999999999999</v>
      </c>
      <c r="R38" s="195">
        <v>0.23946999999999999</v>
      </c>
      <c r="S38" s="195">
        <v>0.23946999999999999</v>
      </c>
      <c r="T38" s="195">
        <v>0.23946999999999999</v>
      </c>
      <c r="U38" s="195">
        <v>0.23946999999999999</v>
      </c>
      <c r="V38" s="195">
        <v>0.23946999999999999</v>
      </c>
      <c r="W38" s="195">
        <v>0.23946999999999999</v>
      </c>
      <c r="X38" s="195">
        <v>0.23946999999999999</v>
      </c>
      <c r="Y38" s="195">
        <v>0.23946999999999999</v>
      </c>
      <c r="Z38" s="195">
        <v>0.23946999999999999</v>
      </c>
      <c r="AA38" s="195">
        <v>0.23946999999999999</v>
      </c>
      <c r="AB38" s="195">
        <v>0.23946999999999999</v>
      </c>
      <c r="AC38" s="195">
        <v>0.23946999999999999</v>
      </c>
      <c r="AD38" s="195">
        <v>0.23946999999999999</v>
      </c>
      <c r="AE38" s="195">
        <v>0.23946999999999999</v>
      </c>
      <c r="AF38" s="195">
        <v>0.23946999999999999</v>
      </c>
      <c r="AG38" s="195">
        <v>0.23946999999999999</v>
      </c>
      <c r="AH38" s="195">
        <v>0.23946999999999999</v>
      </c>
      <c r="AI38" s="195">
        <v>0.23946999999999999</v>
      </c>
      <c r="AJ38" s="195">
        <v>0.23946999999999999</v>
      </c>
      <c r="AK38" s="195">
        <v>0.23946999999999999</v>
      </c>
      <c r="AL38" s="195">
        <v>0.23946999999999999</v>
      </c>
      <c r="AM38" s="195">
        <v>0.23946999999999999</v>
      </c>
      <c r="AN38" s="195">
        <v>0.23946999999999999</v>
      </c>
      <c r="AO38" s="195">
        <v>0.23946999999999999</v>
      </c>
      <c r="AP38" s="195">
        <v>0.23946999999999999</v>
      </c>
      <c r="AQ38" s="195">
        <v>0.23946999999999999</v>
      </c>
      <c r="AR38" s="195">
        <v>0.23946999999999999</v>
      </c>
      <c r="AS38" s="195">
        <v>0.23946999999999999</v>
      </c>
      <c r="AT38" s="195">
        <v>0.23946999999999999</v>
      </c>
      <c r="AU38" s="195">
        <v>0.23946999999999999</v>
      </c>
      <c r="AV38" s="195">
        <v>0.23946999999999999</v>
      </c>
      <c r="AW38" s="195">
        <v>0.23946999999999999</v>
      </c>
      <c r="AX38" s="195">
        <v>0.23946999999999999</v>
      </c>
      <c r="AY38" s="195">
        <v>0.23946999999999999</v>
      </c>
      <c r="AZ38" s="195">
        <v>0.23946999999999999</v>
      </c>
      <c r="BA38" s="195">
        <v>0.23946999999999999</v>
      </c>
      <c r="BB38" s="195">
        <v>0.23946999999999999</v>
      </c>
      <c r="BC38" s="195">
        <v>0.23946999999999999</v>
      </c>
      <c r="BD38" s="195">
        <v>0.23946999999999999</v>
      </c>
      <c r="BE38" s="195">
        <v>0.23946999999999999</v>
      </c>
      <c r="BF38" s="195">
        <v>0.23946999999999999</v>
      </c>
      <c r="BG38" s="195">
        <v>0.23946999999999999</v>
      </c>
      <c r="BH38" s="195">
        <v>0.23946999999999999</v>
      </c>
      <c r="BI38" s="195">
        <v>0.23946999999999999</v>
      </c>
      <c r="BJ38" s="195">
        <v>0.23946999999999999</v>
      </c>
      <c r="BK38" s="195">
        <v>0.23946999999999999</v>
      </c>
      <c r="BL38" s="195">
        <v>0.23946999999999999</v>
      </c>
      <c r="BM38" s="195">
        <v>0.23946999999999999</v>
      </c>
      <c r="BN38" s="195">
        <v>0.23946999999999999</v>
      </c>
      <c r="BO38" s="195">
        <v>0.23946999999999999</v>
      </c>
      <c r="BP38" s="195">
        <v>0.23946999999999999</v>
      </c>
      <c r="BQ38" s="195">
        <v>0.23946999999999999</v>
      </c>
      <c r="BR38" s="195">
        <v>0.23946999999999999</v>
      </c>
      <c r="BS38" s="195">
        <v>0.23946999999999999</v>
      </c>
      <c r="BT38" s="195">
        <v>0.23946999999999999</v>
      </c>
      <c r="BU38" s="195">
        <v>0.23946999999999999</v>
      </c>
      <c r="BV38" s="195">
        <v>0.23946999999999999</v>
      </c>
      <c r="BW38" s="195">
        <v>0.23946999999999999</v>
      </c>
      <c r="BX38" s="195">
        <v>0.23946999999999999</v>
      </c>
      <c r="BY38" s="195">
        <v>0.23946999999999999</v>
      </c>
      <c r="BZ38" s="195">
        <v>0.23946999999999999</v>
      </c>
      <c r="CA38" s="195">
        <v>0.23946999999999999</v>
      </c>
      <c r="CB38" s="195">
        <v>0.23946999999999999</v>
      </c>
      <c r="CC38" s="195">
        <v>0.23946999999999999</v>
      </c>
      <c r="CD38" s="196">
        <v>0.23946999999999999</v>
      </c>
    </row>
    <row r="39" spans="1:82" x14ac:dyDescent="0.35">
      <c r="A39" s="30" t="s">
        <v>46</v>
      </c>
      <c r="B39" s="195">
        <v>0.16789000000000001</v>
      </c>
      <c r="C39" s="195">
        <v>0.16789000000000001</v>
      </c>
      <c r="D39" s="195">
        <v>0.16789000000000001</v>
      </c>
      <c r="E39" s="195">
        <v>0.16789000000000001</v>
      </c>
      <c r="F39" s="195">
        <v>0.16789000000000001</v>
      </c>
      <c r="G39" s="195">
        <v>0.16789000000000001</v>
      </c>
      <c r="H39" s="195">
        <v>0.16789000000000001</v>
      </c>
      <c r="I39" s="195">
        <v>0.16789000000000001</v>
      </c>
      <c r="J39" s="195">
        <v>0.16789000000000001</v>
      </c>
      <c r="K39" s="195">
        <v>0.16789000000000001</v>
      </c>
      <c r="L39" s="195">
        <v>0.16789000000000001</v>
      </c>
      <c r="M39" s="195">
        <v>0.16789000000000001</v>
      </c>
      <c r="N39" s="195">
        <v>0.16789000000000001</v>
      </c>
      <c r="O39" s="195">
        <v>0.16789000000000001</v>
      </c>
      <c r="P39" s="195">
        <v>0.16789000000000001</v>
      </c>
      <c r="Q39" s="195">
        <v>0.16789000000000001</v>
      </c>
      <c r="R39" s="195">
        <v>0.16789000000000001</v>
      </c>
      <c r="S39" s="195">
        <v>0.16789000000000001</v>
      </c>
      <c r="T39" s="195">
        <v>0.16789000000000001</v>
      </c>
      <c r="U39" s="195">
        <v>0.16789000000000001</v>
      </c>
      <c r="V39" s="195">
        <v>0.16789000000000001</v>
      </c>
      <c r="W39" s="195">
        <v>0.16789000000000001</v>
      </c>
      <c r="X39" s="195">
        <v>0.16789000000000001</v>
      </c>
      <c r="Y39" s="195">
        <v>0.16789000000000001</v>
      </c>
      <c r="Z39" s="195">
        <v>0.16789000000000001</v>
      </c>
      <c r="AA39" s="195">
        <v>0.16789000000000001</v>
      </c>
      <c r="AB39" s="195">
        <v>0.16789000000000001</v>
      </c>
      <c r="AC39" s="195">
        <v>0.16789000000000001</v>
      </c>
      <c r="AD39" s="195">
        <v>0.16789000000000001</v>
      </c>
      <c r="AE39" s="195">
        <v>0.16789000000000001</v>
      </c>
      <c r="AF39" s="195">
        <v>0.16789000000000001</v>
      </c>
      <c r="AG39" s="195">
        <v>0.16789000000000001</v>
      </c>
      <c r="AH39" s="195">
        <v>0.16789000000000001</v>
      </c>
      <c r="AI39" s="195">
        <v>0.16789000000000001</v>
      </c>
      <c r="AJ39" s="195">
        <v>0.16789000000000001</v>
      </c>
      <c r="AK39" s="195">
        <v>0.16789000000000001</v>
      </c>
      <c r="AL39" s="195">
        <v>0.16789000000000001</v>
      </c>
      <c r="AM39" s="195">
        <v>0.16789000000000001</v>
      </c>
      <c r="AN39" s="195">
        <v>0.16789000000000001</v>
      </c>
      <c r="AO39" s="195">
        <v>0.16789000000000001</v>
      </c>
      <c r="AP39" s="195">
        <v>0.16789000000000001</v>
      </c>
      <c r="AQ39" s="195">
        <v>0.16789000000000001</v>
      </c>
      <c r="AR39" s="195">
        <v>0.16789000000000001</v>
      </c>
      <c r="AS39" s="195">
        <v>0.16789000000000001</v>
      </c>
      <c r="AT39" s="195">
        <v>0.16789000000000001</v>
      </c>
      <c r="AU39" s="195">
        <v>0.16789000000000001</v>
      </c>
      <c r="AV39" s="195">
        <v>0.16789000000000001</v>
      </c>
      <c r="AW39" s="195">
        <v>0.16789000000000001</v>
      </c>
      <c r="AX39" s="195">
        <v>0.16789000000000001</v>
      </c>
      <c r="AY39" s="195">
        <v>0.16789000000000001</v>
      </c>
      <c r="AZ39" s="195">
        <v>0.16789000000000001</v>
      </c>
      <c r="BA39" s="195">
        <v>0.16789000000000001</v>
      </c>
      <c r="BB39" s="195">
        <v>0.16789000000000001</v>
      </c>
      <c r="BC39" s="195">
        <v>0.16789000000000001</v>
      </c>
      <c r="BD39" s="195">
        <v>0.16789000000000001</v>
      </c>
      <c r="BE39" s="195">
        <v>0.16789000000000001</v>
      </c>
      <c r="BF39" s="195">
        <v>0.16789000000000001</v>
      </c>
      <c r="BG39" s="195">
        <v>0.16789000000000001</v>
      </c>
      <c r="BH39" s="195">
        <v>0.16789000000000001</v>
      </c>
      <c r="BI39" s="195">
        <v>0.16789000000000001</v>
      </c>
      <c r="BJ39" s="195">
        <v>0.16789000000000001</v>
      </c>
      <c r="BK39" s="195">
        <v>0.16789000000000001</v>
      </c>
      <c r="BL39" s="195">
        <v>0.16789000000000001</v>
      </c>
      <c r="BM39" s="195">
        <v>0.16789000000000001</v>
      </c>
      <c r="BN39" s="195">
        <v>0.16789000000000001</v>
      </c>
      <c r="BO39" s="195">
        <v>0.16789000000000001</v>
      </c>
      <c r="BP39" s="195">
        <v>0.16789000000000001</v>
      </c>
      <c r="BQ39" s="195">
        <v>0.16789000000000001</v>
      </c>
      <c r="BR39" s="195">
        <v>0.16789000000000001</v>
      </c>
      <c r="BS39" s="195">
        <v>0.16789000000000001</v>
      </c>
      <c r="BT39" s="195">
        <v>0.16789000000000001</v>
      </c>
      <c r="BU39" s="195">
        <v>0.16789000000000001</v>
      </c>
      <c r="BV39" s="195">
        <v>0.16789000000000001</v>
      </c>
      <c r="BW39" s="195">
        <v>0.16789000000000001</v>
      </c>
      <c r="BX39" s="195">
        <v>0.16789000000000001</v>
      </c>
      <c r="BY39" s="195">
        <v>0.16789000000000001</v>
      </c>
      <c r="BZ39" s="195">
        <v>0.16789000000000001</v>
      </c>
      <c r="CA39" s="195">
        <v>0.16789000000000001</v>
      </c>
      <c r="CB39" s="195">
        <v>0.16789000000000001</v>
      </c>
      <c r="CC39" s="195">
        <v>0.16789000000000001</v>
      </c>
      <c r="CD39" s="196">
        <v>0.16789000000000001</v>
      </c>
    </row>
    <row r="40" spans="1:82" x14ac:dyDescent="0.35">
      <c r="A40" s="30" t="s">
        <v>47</v>
      </c>
      <c r="B40" s="195">
        <v>0.14659</v>
      </c>
      <c r="C40" s="195">
        <v>0.14659</v>
      </c>
      <c r="D40" s="195">
        <v>0.14659</v>
      </c>
      <c r="E40" s="195">
        <v>0.14659</v>
      </c>
      <c r="F40" s="195">
        <v>0.14659</v>
      </c>
      <c r="G40" s="195">
        <v>0.14659</v>
      </c>
      <c r="H40" s="195">
        <v>0.14659</v>
      </c>
      <c r="I40" s="195">
        <v>0.14659</v>
      </c>
      <c r="J40" s="195">
        <v>0.14659</v>
      </c>
      <c r="K40" s="195">
        <v>0.14659</v>
      </c>
      <c r="L40" s="195">
        <v>0.14659</v>
      </c>
      <c r="M40" s="195">
        <v>0.14659</v>
      </c>
      <c r="N40" s="195">
        <v>0.14659</v>
      </c>
      <c r="O40" s="195">
        <v>0.14659</v>
      </c>
      <c r="P40" s="195">
        <v>0.14659</v>
      </c>
      <c r="Q40" s="195">
        <v>0.14659</v>
      </c>
      <c r="R40" s="195">
        <v>0.14659</v>
      </c>
      <c r="S40" s="195">
        <v>0.14659</v>
      </c>
      <c r="T40" s="195">
        <v>0.14659</v>
      </c>
      <c r="U40" s="195">
        <v>0.14659</v>
      </c>
      <c r="V40" s="195">
        <v>0.14659</v>
      </c>
      <c r="W40" s="195">
        <v>0.14659</v>
      </c>
      <c r="X40" s="195">
        <v>0.14659</v>
      </c>
      <c r="Y40" s="195">
        <v>0.14659</v>
      </c>
      <c r="Z40" s="195">
        <v>0.14659</v>
      </c>
      <c r="AA40" s="195">
        <v>0.14659</v>
      </c>
      <c r="AB40" s="195">
        <v>0.14659</v>
      </c>
      <c r="AC40" s="195">
        <v>0.14659</v>
      </c>
      <c r="AD40" s="195">
        <v>0.14659</v>
      </c>
      <c r="AE40" s="195">
        <v>0.14659</v>
      </c>
      <c r="AF40" s="195">
        <v>0.14659</v>
      </c>
      <c r="AG40" s="195">
        <v>0.14659</v>
      </c>
      <c r="AH40" s="195">
        <v>0.14659</v>
      </c>
      <c r="AI40" s="195">
        <v>0.14659</v>
      </c>
      <c r="AJ40" s="195">
        <v>0.14659</v>
      </c>
      <c r="AK40" s="195">
        <v>0.14659</v>
      </c>
      <c r="AL40" s="195">
        <v>0.14659</v>
      </c>
      <c r="AM40" s="195">
        <v>0.14659</v>
      </c>
      <c r="AN40" s="195">
        <v>0.14659</v>
      </c>
      <c r="AO40" s="195">
        <v>0.14659</v>
      </c>
      <c r="AP40" s="195">
        <v>0.14659</v>
      </c>
      <c r="AQ40" s="195">
        <v>0.14659</v>
      </c>
      <c r="AR40" s="195">
        <v>0.14659</v>
      </c>
      <c r="AS40" s="195">
        <v>0.14659</v>
      </c>
      <c r="AT40" s="195">
        <v>0.14659</v>
      </c>
      <c r="AU40" s="195">
        <v>0.14659</v>
      </c>
      <c r="AV40" s="195">
        <v>0.14659</v>
      </c>
      <c r="AW40" s="195">
        <v>0.14659</v>
      </c>
      <c r="AX40" s="195">
        <v>0.14659</v>
      </c>
      <c r="AY40" s="195">
        <v>0.14659</v>
      </c>
      <c r="AZ40" s="195">
        <v>0.14659</v>
      </c>
      <c r="BA40" s="195">
        <v>0.14659</v>
      </c>
      <c r="BB40" s="195">
        <v>0.14659</v>
      </c>
      <c r="BC40" s="195">
        <v>0.14659</v>
      </c>
      <c r="BD40" s="195">
        <v>0.14659</v>
      </c>
      <c r="BE40" s="195">
        <v>0.14659</v>
      </c>
      <c r="BF40" s="195">
        <v>0.14659</v>
      </c>
      <c r="BG40" s="195">
        <v>0.14659</v>
      </c>
      <c r="BH40" s="195">
        <v>0.14659</v>
      </c>
      <c r="BI40" s="195">
        <v>0.14659</v>
      </c>
      <c r="BJ40" s="195">
        <v>0.14659</v>
      </c>
      <c r="BK40" s="195">
        <v>0.14659</v>
      </c>
      <c r="BL40" s="195">
        <v>0.14659</v>
      </c>
      <c r="BM40" s="195">
        <v>0.14659</v>
      </c>
      <c r="BN40" s="195">
        <v>0.14659</v>
      </c>
      <c r="BO40" s="195">
        <v>0.14659</v>
      </c>
      <c r="BP40" s="195">
        <v>0.14659</v>
      </c>
      <c r="BQ40" s="195">
        <v>0.14659</v>
      </c>
      <c r="BR40" s="195">
        <v>0.14659</v>
      </c>
      <c r="BS40" s="195">
        <v>0.14659</v>
      </c>
      <c r="BT40" s="195">
        <v>0.14659</v>
      </c>
      <c r="BU40" s="195">
        <v>0.14659</v>
      </c>
      <c r="BV40" s="195">
        <v>0.14659</v>
      </c>
      <c r="BW40" s="195">
        <v>0.14659</v>
      </c>
      <c r="BX40" s="195">
        <v>0.14659</v>
      </c>
      <c r="BY40" s="195">
        <v>0.14659</v>
      </c>
      <c r="BZ40" s="195">
        <v>0.14659</v>
      </c>
      <c r="CA40" s="195">
        <v>0.14659</v>
      </c>
      <c r="CB40" s="195">
        <v>0.14659</v>
      </c>
      <c r="CC40" s="195">
        <v>0.14659</v>
      </c>
      <c r="CD40" s="196">
        <v>0.14659</v>
      </c>
    </row>
    <row r="41" spans="1:82" x14ac:dyDescent="0.35">
      <c r="A41" s="30" t="s">
        <v>48</v>
      </c>
      <c r="B41" s="195">
        <v>0.17135</v>
      </c>
      <c r="C41" s="195">
        <v>0.17135</v>
      </c>
      <c r="D41" s="195">
        <v>0.17135</v>
      </c>
      <c r="E41" s="195">
        <v>0.17135</v>
      </c>
      <c r="F41" s="195">
        <v>0.17135</v>
      </c>
      <c r="G41" s="195">
        <v>0.17135</v>
      </c>
      <c r="H41" s="195">
        <v>0.17135</v>
      </c>
      <c r="I41" s="195">
        <v>0.17135</v>
      </c>
      <c r="J41" s="195">
        <v>0.17135</v>
      </c>
      <c r="K41" s="195">
        <v>0.17135</v>
      </c>
      <c r="L41" s="195">
        <v>0.17135</v>
      </c>
      <c r="M41" s="195">
        <v>0.17135</v>
      </c>
      <c r="N41" s="195">
        <v>0.17135</v>
      </c>
      <c r="O41" s="195">
        <v>0.17135</v>
      </c>
      <c r="P41" s="195">
        <v>0.17135</v>
      </c>
      <c r="Q41" s="195">
        <v>0.17135</v>
      </c>
      <c r="R41" s="195">
        <v>0.17135</v>
      </c>
      <c r="S41" s="195">
        <v>0.17135</v>
      </c>
      <c r="T41" s="195">
        <v>0.17135</v>
      </c>
      <c r="U41" s="195">
        <v>0.17135</v>
      </c>
      <c r="V41" s="195">
        <v>0.17135</v>
      </c>
      <c r="W41" s="195">
        <v>0.17135</v>
      </c>
      <c r="X41" s="195">
        <v>0.17135</v>
      </c>
      <c r="Y41" s="195">
        <v>0.17135</v>
      </c>
      <c r="Z41" s="195">
        <v>0.17135</v>
      </c>
      <c r="AA41" s="195">
        <v>0.17135</v>
      </c>
      <c r="AB41" s="195">
        <v>0.17135</v>
      </c>
      <c r="AC41" s="195">
        <v>0.17135</v>
      </c>
      <c r="AD41" s="195">
        <v>0.17135</v>
      </c>
      <c r="AE41" s="195">
        <v>0.17135</v>
      </c>
      <c r="AF41" s="195">
        <v>0.17135</v>
      </c>
      <c r="AG41" s="195">
        <v>0.17135</v>
      </c>
      <c r="AH41" s="195">
        <v>0.17135</v>
      </c>
      <c r="AI41" s="195">
        <v>0.17135</v>
      </c>
      <c r="AJ41" s="195">
        <v>0.17135</v>
      </c>
      <c r="AK41" s="195">
        <v>0.17135</v>
      </c>
      <c r="AL41" s="195">
        <v>0.17135</v>
      </c>
      <c r="AM41" s="195">
        <v>0.17135</v>
      </c>
      <c r="AN41" s="195">
        <v>0.17135</v>
      </c>
      <c r="AO41" s="195">
        <v>0.17135</v>
      </c>
      <c r="AP41" s="195">
        <v>0.17135</v>
      </c>
      <c r="AQ41" s="195">
        <v>0.17135</v>
      </c>
      <c r="AR41" s="195">
        <v>0.17135</v>
      </c>
      <c r="AS41" s="195">
        <v>0.17135</v>
      </c>
      <c r="AT41" s="195">
        <v>0.17135</v>
      </c>
      <c r="AU41" s="195">
        <v>0.17135</v>
      </c>
      <c r="AV41" s="195">
        <v>0.17135</v>
      </c>
      <c r="AW41" s="195">
        <v>0.17135</v>
      </c>
      <c r="AX41" s="195">
        <v>0.17135</v>
      </c>
      <c r="AY41" s="195">
        <v>0.17135</v>
      </c>
      <c r="AZ41" s="195">
        <v>0.17135</v>
      </c>
      <c r="BA41" s="195">
        <v>0.17135</v>
      </c>
      <c r="BB41" s="195">
        <v>0.17135</v>
      </c>
      <c r="BC41" s="195">
        <v>0.17135</v>
      </c>
      <c r="BD41" s="195">
        <v>0.17135</v>
      </c>
      <c r="BE41" s="195">
        <v>0.17135</v>
      </c>
      <c r="BF41" s="195">
        <v>0.17135</v>
      </c>
      <c r="BG41" s="195">
        <v>0.17135</v>
      </c>
      <c r="BH41" s="195">
        <v>0.17135</v>
      </c>
      <c r="BI41" s="195">
        <v>0.17135</v>
      </c>
      <c r="BJ41" s="195">
        <v>0.17135</v>
      </c>
      <c r="BK41" s="195">
        <v>0.17135</v>
      </c>
      <c r="BL41" s="195">
        <v>0.17135</v>
      </c>
      <c r="BM41" s="195">
        <v>0.17135</v>
      </c>
      <c r="BN41" s="195">
        <v>0.17135</v>
      </c>
      <c r="BO41" s="195">
        <v>0.17135</v>
      </c>
      <c r="BP41" s="195">
        <v>0.17135</v>
      </c>
      <c r="BQ41" s="195">
        <v>0.17135</v>
      </c>
      <c r="BR41" s="195">
        <v>0.17135</v>
      </c>
      <c r="BS41" s="195">
        <v>0.17135</v>
      </c>
      <c r="BT41" s="195">
        <v>0.17135</v>
      </c>
      <c r="BU41" s="195">
        <v>0.17135</v>
      </c>
      <c r="BV41" s="195">
        <v>0.17135</v>
      </c>
      <c r="BW41" s="195">
        <v>0.17135</v>
      </c>
      <c r="BX41" s="195">
        <v>0.17135</v>
      </c>
      <c r="BY41" s="195">
        <v>0.17135</v>
      </c>
      <c r="BZ41" s="195">
        <v>0.17135</v>
      </c>
      <c r="CA41" s="195">
        <v>0.17135</v>
      </c>
      <c r="CB41" s="195">
        <v>0.17135</v>
      </c>
      <c r="CC41" s="195">
        <v>0.17135</v>
      </c>
      <c r="CD41" s="196">
        <v>0.17135</v>
      </c>
    </row>
    <row r="42" spans="1:82" x14ac:dyDescent="0.35">
      <c r="A42" s="30" t="s">
        <v>49</v>
      </c>
      <c r="B42" s="195">
        <v>0</v>
      </c>
      <c r="C42" s="195">
        <v>0</v>
      </c>
      <c r="D42" s="195">
        <v>0</v>
      </c>
      <c r="E42" s="195">
        <v>0</v>
      </c>
      <c r="F42" s="195">
        <v>0</v>
      </c>
      <c r="G42" s="195">
        <v>0</v>
      </c>
      <c r="H42" s="195">
        <v>0</v>
      </c>
      <c r="I42" s="195">
        <v>0</v>
      </c>
      <c r="J42" s="195">
        <v>0</v>
      </c>
      <c r="K42" s="195">
        <v>0</v>
      </c>
      <c r="L42" s="195">
        <v>0</v>
      </c>
      <c r="M42" s="195">
        <v>0</v>
      </c>
      <c r="N42" s="195">
        <v>0</v>
      </c>
      <c r="O42" s="195">
        <v>0</v>
      </c>
      <c r="P42" s="195">
        <v>0</v>
      </c>
      <c r="Q42" s="195">
        <v>0</v>
      </c>
      <c r="R42" s="195">
        <v>0</v>
      </c>
      <c r="S42" s="195">
        <v>0</v>
      </c>
      <c r="T42" s="195">
        <v>0</v>
      </c>
      <c r="U42" s="195">
        <v>0</v>
      </c>
      <c r="V42" s="195">
        <v>0</v>
      </c>
      <c r="W42" s="195">
        <v>0</v>
      </c>
      <c r="X42" s="195">
        <v>0</v>
      </c>
      <c r="Y42" s="195">
        <v>0</v>
      </c>
      <c r="Z42" s="195">
        <v>0</v>
      </c>
      <c r="AA42" s="195">
        <v>0</v>
      </c>
      <c r="AB42" s="195">
        <v>0</v>
      </c>
      <c r="AC42" s="195">
        <v>0</v>
      </c>
      <c r="AD42" s="195">
        <v>0</v>
      </c>
      <c r="AE42" s="195">
        <v>0</v>
      </c>
      <c r="AF42" s="195">
        <v>0</v>
      </c>
      <c r="AG42" s="195">
        <v>0</v>
      </c>
      <c r="AH42" s="195">
        <v>0</v>
      </c>
      <c r="AI42" s="195">
        <v>0</v>
      </c>
      <c r="AJ42" s="195">
        <v>0</v>
      </c>
      <c r="AK42" s="195">
        <v>0</v>
      </c>
      <c r="AL42" s="195">
        <v>0</v>
      </c>
      <c r="AM42" s="195">
        <v>0</v>
      </c>
      <c r="AN42" s="195">
        <v>0</v>
      </c>
      <c r="AO42" s="195">
        <v>0</v>
      </c>
      <c r="AP42" s="195">
        <v>0</v>
      </c>
      <c r="AQ42" s="195">
        <v>0</v>
      </c>
      <c r="AR42" s="195">
        <v>0</v>
      </c>
      <c r="AS42" s="195">
        <v>0</v>
      </c>
      <c r="AT42" s="195">
        <v>0</v>
      </c>
      <c r="AU42" s="195">
        <v>0</v>
      </c>
      <c r="AV42" s="195">
        <v>0</v>
      </c>
      <c r="AW42" s="195">
        <v>0</v>
      </c>
      <c r="AX42" s="195">
        <v>0</v>
      </c>
      <c r="AY42" s="195">
        <v>0</v>
      </c>
      <c r="AZ42" s="195">
        <v>0</v>
      </c>
      <c r="BA42" s="195">
        <v>0</v>
      </c>
      <c r="BB42" s="195">
        <v>0</v>
      </c>
      <c r="BC42" s="195">
        <v>0</v>
      </c>
      <c r="BD42" s="195">
        <v>0</v>
      </c>
      <c r="BE42" s="195">
        <v>0</v>
      </c>
      <c r="BF42" s="195">
        <v>0</v>
      </c>
      <c r="BG42" s="195">
        <v>0</v>
      </c>
      <c r="BH42" s="195">
        <v>0</v>
      </c>
      <c r="BI42" s="195">
        <v>0</v>
      </c>
      <c r="BJ42" s="195">
        <v>0</v>
      </c>
      <c r="BK42" s="195">
        <v>0</v>
      </c>
      <c r="BL42" s="195">
        <v>0</v>
      </c>
      <c r="BM42" s="195">
        <v>0</v>
      </c>
      <c r="BN42" s="195">
        <v>0</v>
      </c>
      <c r="BO42" s="195">
        <v>0</v>
      </c>
      <c r="BP42" s="195">
        <v>0</v>
      </c>
      <c r="BQ42" s="195">
        <v>0</v>
      </c>
      <c r="BR42" s="195">
        <v>0</v>
      </c>
      <c r="BS42" s="195">
        <v>0</v>
      </c>
      <c r="BT42" s="195">
        <v>0</v>
      </c>
      <c r="BU42" s="195">
        <v>0</v>
      </c>
      <c r="BV42" s="195">
        <v>0</v>
      </c>
      <c r="BW42" s="195">
        <v>0</v>
      </c>
      <c r="BX42" s="195">
        <v>0</v>
      </c>
      <c r="BY42" s="195">
        <v>0</v>
      </c>
      <c r="BZ42" s="195">
        <v>0</v>
      </c>
      <c r="CA42" s="195">
        <v>0</v>
      </c>
      <c r="CB42" s="195">
        <v>0</v>
      </c>
      <c r="CC42" s="195">
        <v>0</v>
      </c>
      <c r="CD42" s="196">
        <v>0</v>
      </c>
    </row>
    <row r="43" spans="1:82" x14ac:dyDescent="0.35">
      <c r="A43" s="30" t="s">
        <v>50</v>
      </c>
      <c r="B43" s="195">
        <v>0</v>
      </c>
      <c r="C43" s="195">
        <v>0</v>
      </c>
      <c r="D43" s="195">
        <v>0</v>
      </c>
      <c r="E43" s="195">
        <v>0</v>
      </c>
      <c r="F43" s="195">
        <v>0</v>
      </c>
      <c r="G43" s="195">
        <v>0</v>
      </c>
      <c r="H43" s="195">
        <v>0</v>
      </c>
      <c r="I43" s="195">
        <v>0</v>
      </c>
      <c r="J43" s="195">
        <v>0</v>
      </c>
      <c r="K43" s="195">
        <v>0</v>
      </c>
      <c r="L43" s="195">
        <v>0</v>
      </c>
      <c r="M43" s="195">
        <v>0</v>
      </c>
      <c r="N43" s="195">
        <v>0</v>
      </c>
      <c r="O43" s="195">
        <v>0</v>
      </c>
      <c r="P43" s="195">
        <v>0</v>
      </c>
      <c r="Q43" s="195">
        <v>0</v>
      </c>
      <c r="R43" s="195">
        <v>0</v>
      </c>
      <c r="S43" s="195">
        <v>0</v>
      </c>
      <c r="T43" s="195">
        <v>0</v>
      </c>
      <c r="U43" s="195">
        <v>0</v>
      </c>
      <c r="V43" s="195">
        <v>0</v>
      </c>
      <c r="W43" s="195">
        <v>0</v>
      </c>
      <c r="X43" s="195">
        <v>0</v>
      </c>
      <c r="Y43" s="195">
        <v>0</v>
      </c>
      <c r="Z43" s="195">
        <v>0</v>
      </c>
      <c r="AA43" s="195">
        <v>0</v>
      </c>
      <c r="AB43" s="195">
        <v>0</v>
      </c>
      <c r="AC43" s="195">
        <v>0</v>
      </c>
      <c r="AD43" s="195">
        <v>0</v>
      </c>
      <c r="AE43" s="195">
        <v>0</v>
      </c>
      <c r="AF43" s="195">
        <v>0</v>
      </c>
      <c r="AG43" s="195">
        <v>0</v>
      </c>
      <c r="AH43" s="195">
        <v>0</v>
      </c>
      <c r="AI43" s="195">
        <v>0</v>
      </c>
      <c r="AJ43" s="195">
        <v>0</v>
      </c>
      <c r="AK43" s="195">
        <v>0</v>
      </c>
      <c r="AL43" s="195">
        <v>0</v>
      </c>
      <c r="AM43" s="195">
        <v>0</v>
      </c>
      <c r="AN43" s="195">
        <v>0</v>
      </c>
      <c r="AO43" s="195">
        <v>0</v>
      </c>
      <c r="AP43" s="195">
        <v>0</v>
      </c>
      <c r="AQ43" s="195">
        <v>0</v>
      </c>
      <c r="AR43" s="195">
        <v>0</v>
      </c>
      <c r="AS43" s="195">
        <v>0</v>
      </c>
      <c r="AT43" s="195">
        <v>0</v>
      </c>
      <c r="AU43" s="195">
        <v>0</v>
      </c>
      <c r="AV43" s="195">
        <v>0</v>
      </c>
      <c r="AW43" s="195">
        <v>0</v>
      </c>
      <c r="AX43" s="195">
        <v>0</v>
      </c>
      <c r="AY43" s="195">
        <v>0</v>
      </c>
      <c r="AZ43" s="195">
        <v>0</v>
      </c>
      <c r="BA43" s="195">
        <v>0</v>
      </c>
      <c r="BB43" s="195">
        <v>0</v>
      </c>
      <c r="BC43" s="195">
        <v>0</v>
      </c>
      <c r="BD43" s="195">
        <v>0</v>
      </c>
      <c r="BE43" s="195">
        <v>0</v>
      </c>
      <c r="BF43" s="195">
        <v>0</v>
      </c>
      <c r="BG43" s="195">
        <v>0</v>
      </c>
      <c r="BH43" s="195">
        <v>0</v>
      </c>
      <c r="BI43" s="195">
        <v>0</v>
      </c>
      <c r="BJ43" s="195">
        <v>0</v>
      </c>
      <c r="BK43" s="195">
        <v>0</v>
      </c>
      <c r="BL43" s="195">
        <v>0</v>
      </c>
      <c r="BM43" s="195">
        <v>0</v>
      </c>
      <c r="BN43" s="195">
        <v>0</v>
      </c>
      <c r="BO43" s="195">
        <v>0</v>
      </c>
      <c r="BP43" s="195">
        <v>0</v>
      </c>
      <c r="BQ43" s="195">
        <v>0</v>
      </c>
      <c r="BR43" s="195">
        <v>0</v>
      </c>
      <c r="BS43" s="195">
        <v>0</v>
      </c>
      <c r="BT43" s="195">
        <v>0</v>
      </c>
      <c r="BU43" s="195">
        <v>0</v>
      </c>
      <c r="BV43" s="195">
        <v>0</v>
      </c>
      <c r="BW43" s="195">
        <v>0</v>
      </c>
      <c r="BX43" s="195">
        <v>0</v>
      </c>
      <c r="BY43" s="195">
        <v>0</v>
      </c>
      <c r="BZ43" s="195">
        <v>0</v>
      </c>
      <c r="CA43" s="195">
        <v>0</v>
      </c>
      <c r="CB43" s="195">
        <v>0</v>
      </c>
      <c r="CC43" s="195">
        <v>0</v>
      </c>
      <c r="CD43" s="196">
        <v>0</v>
      </c>
    </row>
    <row r="44" spans="1:82" x14ac:dyDescent="0.35">
      <c r="A44" s="18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187"/>
    </row>
    <row r="45" spans="1:82" x14ac:dyDescent="0.35">
      <c r="A45" s="197"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198"/>
    </row>
    <row r="46" spans="1:82" x14ac:dyDescent="0.35">
      <c r="A46" s="194" t="s">
        <v>237</v>
      </c>
      <c r="B46" s="144">
        <v>1970</v>
      </c>
      <c r="C46" s="144">
        <v>1971</v>
      </c>
      <c r="D46" s="144">
        <v>1972</v>
      </c>
      <c r="E46" s="144">
        <v>1973</v>
      </c>
      <c r="F46" s="144">
        <v>1974</v>
      </c>
      <c r="G46" s="144">
        <v>1975</v>
      </c>
      <c r="H46" s="144">
        <v>1976</v>
      </c>
      <c r="I46" s="144">
        <v>1977</v>
      </c>
      <c r="J46" s="144">
        <v>1978</v>
      </c>
      <c r="K46" s="144">
        <v>1979</v>
      </c>
      <c r="L46" s="144">
        <v>1980</v>
      </c>
      <c r="M46" s="144">
        <v>1981</v>
      </c>
      <c r="N46" s="144">
        <v>1982</v>
      </c>
      <c r="O46" s="144">
        <v>1983</v>
      </c>
      <c r="P46" s="144">
        <v>1984</v>
      </c>
      <c r="Q46" s="144">
        <v>1985</v>
      </c>
      <c r="R46" s="144">
        <v>1986</v>
      </c>
      <c r="S46" s="144">
        <v>1987</v>
      </c>
      <c r="T46" s="144">
        <v>1988</v>
      </c>
      <c r="U46" s="144">
        <v>1989</v>
      </c>
      <c r="V46" s="144">
        <v>1990</v>
      </c>
      <c r="W46" s="144">
        <v>1991</v>
      </c>
      <c r="X46" s="144">
        <v>1992</v>
      </c>
      <c r="Y46" s="144">
        <v>1993</v>
      </c>
      <c r="Z46" s="144">
        <v>1994</v>
      </c>
      <c r="AA46" s="144">
        <v>1995</v>
      </c>
      <c r="AB46" s="144">
        <v>1996</v>
      </c>
      <c r="AC46" s="144">
        <v>1997</v>
      </c>
      <c r="AD46" s="144">
        <v>1998</v>
      </c>
      <c r="AE46" s="144">
        <v>1999</v>
      </c>
      <c r="AF46" s="144">
        <v>2000</v>
      </c>
      <c r="AG46" s="144">
        <v>2001</v>
      </c>
      <c r="AH46" s="144">
        <v>2002</v>
      </c>
      <c r="AI46" s="144">
        <v>2003</v>
      </c>
      <c r="AJ46" s="144">
        <v>2004</v>
      </c>
      <c r="AK46" s="144">
        <v>2005</v>
      </c>
      <c r="AL46" s="144">
        <v>2006</v>
      </c>
      <c r="AM46" s="144">
        <v>2007</v>
      </c>
      <c r="AN46" s="144">
        <v>2008</v>
      </c>
      <c r="AO46" s="144">
        <v>2009</v>
      </c>
      <c r="AP46" s="144">
        <v>2010</v>
      </c>
      <c r="AQ46" s="144">
        <v>2011</v>
      </c>
      <c r="AR46" s="144">
        <v>2012</v>
      </c>
      <c r="AS46" s="144">
        <v>2013</v>
      </c>
      <c r="AT46" s="144">
        <v>2014</v>
      </c>
      <c r="AU46" s="144">
        <v>2015</v>
      </c>
      <c r="AV46" s="144">
        <v>2016</v>
      </c>
      <c r="AW46" s="144">
        <v>2017</v>
      </c>
      <c r="AX46" s="144">
        <v>2018</v>
      </c>
      <c r="AY46" s="144">
        <v>2019</v>
      </c>
      <c r="AZ46" s="144">
        <v>2020</v>
      </c>
      <c r="BA46" s="144">
        <v>2021</v>
      </c>
      <c r="BB46" s="144">
        <v>2022</v>
      </c>
      <c r="BC46" s="144">
        <v>2023</v>
      </c>
      <c r="BD46" s="144">
        <v>2024</v>
      </c>
      <c r="BE46" s="144">
        <v>2025</v>
      </c>
      <c r="BF46" s="144">
        <v>2026</v>
      </c>
      <c r="BG46" s="144">
        <v>2027</v>
      </c>
      <c r="BH46" s="144">
        <v>2028</v>
      </c>
      <c r="BI46" s="144">
        <v>2029</v>
      </c>
      <c r="BJ46" s="144">
        <v>2030</v>
      </c>
      <c r="BK46" s="144">
        <v>2031</v>
      </c>
      <c r="BL46" s="144">
        <v>2032</v>
      </c>
      <c r="BM46" s="144">
        <v>2033</v>
      </c>
      <c r="BN46" s="144">
        <v>2034</v>
      </c>
      <c r="BO46" s="144">
        <v>2035</v>
      </c>
      <c r="BP46" s="144">
        <v>2036</v>
      </c>
      <c r="BQ46" s="144">
        <v>2037</v>
      </c>
      <c r="BR46" s="144">
        <v>2038</v>
      </c>
      <c r="BS46" s="144">
        <v>2039</v>
      </c>
      <c r="BT46" s="144">
        <v>2040</v>
      </c>
      <c r="BU46" s="144">
        <v>2041</v>
      </c>
      <c r="BV46" s="144">
        <v>2042</v>
      </c>
      <c r="BW46" s="144">
        <v>2043</v>
      </c>
      <c r="BX46" s="144">
        <v>2044</v>
      </c>
      <c r="BY46" s="144">
        <v>2045</v>
      </c>
      <c r="BZ46" s="144">
        <v>2046</v>
      </c>
      <c r="CA46" s="144">
        <v>2047</v>
      </c>
      <c r="CB46" s="144">
        <v>2048</v>
      </c>
      <c r="CC46" s="144">
        <v>2049</v>
      </c>
      <c r="CD46" s="199">
        <v>2050</v>
      </c>
    </row>
    <row r="47" spans="1:82" x14ac:dyDescent="0.35">
      <c r="A47" s="200" t="s">
        <v>76</v>
      </c>
      <c r="B47" s="201">
        <v>1</v>
      </c>
      <c r="C47" s="202">
        <v>1</v>
      </c>
      <c r="D47" s="202">
        <v>1</v>
      </c>
      <c r="E47" s="202">
        <v>1</v>
      </c>
      <c r="F47" s="202">
        <v>1</v>
      </c>
      <c r="G47" s="202">
        <v>1</v>
      </c>
      <c r="H47" s="202">
        <v>1</v>
      </c>
      <c r="I47" s="202">
        <v>1</v>
      </c>
      <c r="J47" s="202">
        <v>1</v>
      </c>
      <c r="K47" s="202">
        <v>1</v>
      </c>
      <c r="L47" s="202">
        <v>1</v>
      </c>
      <c r="M47" s="202">
        <v>1</v>
      </c>
      <c r="N47" s="202">
        <v>1</v>
      </c>
      <c r="O47" s="202">
        <v>1</v>
      </c>
      <c r="P47" s="202">
        <v>1</v>
      </c>
      <c r="Q47" s="202">
        <v>1</v>
      </c>
      <c r="R47" s="202">
        <v>1</v>
      </c>
      <c r="S47" s="202">
        <v>1</v>
      </c>
      <c r="T47" s="202">
        <v>1</v>
      </c>
      <c r="U47" s="202">
        <v>1</v>
      </c>
      <c r="V47" s="202">
        <v>1</v>
      </c>
      <c r="W47" s="202">
        <v>1</v>
      </c>
      <c r="X47" s="202">
        <v>1</v>
      </c>
      <c r="Y47" s="202">
        <v>1</v>
      </c>
      <c r="Z47" s="202">
        <v>1</v>
      </c>
      <c r="AA47" s="202">
        <v>1</v>
      </c>
      <c r="AB47" s="202">
        <v>1</v>
      </c>
      <c r="AC47" s="202">
        <v>1</v>
      </c>
      <c r="AD47" s="202">
        <v>1</v>
      </c>
      <c r="AE47" s="202">
        <v>1</v>
      </c>
      <c r="AF47" s="202">
        <v>1</v>
      </c>
      <c r="AG47" s="202">
        <v>1</v>
      </c>
      <c r="AH47" s="202">
        <v>1</v>
      </c>
      <c r="AI47" s="202">
        <v>1</v>
      </c>
      <c r="AJ47" s="202">
        <v>1</v>
      </c>
      <c r="AK47" s="202">
        <v>1</v>
      </c>
      <c r="AL47" s="202">
        <v>1</v>
      </c>
      <c r="AM47" s="202">
        <v>1</v>
      </c>
      <c r="AN47" s="202">
        <v>1</v>
      </c>
      <c r="AO47" s="202">
        <v>1</v>
      </c>
      <c r="AP47" s="202">
        <v>1</v>
      </c>
      <c r="AQ47" s="202">
        <v>1</v>
      </c>
      <c r="AR47" s="202">
        <v>1</v>
      </c>
      <c r="AS47" s="202">
        <v>1</v>
      </c>
      <c r="AT47" s="202">
        <v>1</v>
      </c>
      <c r="AU47" s="202">
        <v>1</v>
      </c>
      <c r="AV47" s="202">
        <v>1</v>
      </c>
      <c r="AW47" s="202">
        <v>1</v>
      </c>
      <c r="AX47" s="202">
        <v>1</v>
      </c>
      <c r="AY47" s="202">
        <v>1</v>
      </c>
      <c r="AZ47" s="202">
        <v>1</v>
      </c>
      <c r="BA47" s="202">
        <v>1</v>
      </c>
      <c r="BB47" s="202">
        <v>1</v>
      </c>
      <c r="BC47" s="202">
        <v>1</v>
      </c>
      <c r="BD47" s="202">
        <v>1</v>
      </c>
      <c r="BE47" s="202">
        <v>1</v>
      </c>
      <c r="BF47" s="202">
        <v>1</v>
      </c>
      <c r="BG47" s="202">
        <v>1</v>
      </c>
      <c r="BH47" s="202">
        <v>1</v>
      </c>
      <c r="BI47" s="202">
        <v>1</v>
      </c>
      <c r="BJ47" s="202">
        <v>1</v>
      </c>
      <c r="BK47" s="202">
        <v>1</v>
      </c>
      <c r="BL47" s="202">
        <v>1</v>
      </c>
      <c r="BM47" s="202">
        <v>1</v>
      </c>
      <c r="BN47" s="202">
        <v>1</v>
      </c>
      <c r="BO47" s="202">
        <v>1</v>
      </c>
      <c r="BP47" s="202">
        <v>1</v>
      </c>
      <c r="BQ47" s="202">
        <v>1</v>
      </c>
      <c r="BR47" s="202">
        <v>1</v>
      </c>
      <c r="BS47" s="202">
        <v>1</v>
      </c>
      <c r="BT47" s="202">
        <v>1</v>
      </c>
      <c r="BU47" s="202">
        <v>1</v>
      </c>
      <c r="BV47" s="202">
        <v>1</v>
      </c>
      <c r="BW47" s="202">
        <v>1</v>
      </c>
      <c r="BX47" s="202">
        <v>1</v>
      </c>
      <c r="BY47" s="202">
        <v>1</v>
      </c>
      <c r="BZ47" s="202">
        <v>1</v>
      </c>
      <c r="CA47" s="202">
        <v>1</v>
      </c>
      <c r="CB47" s="202">
        <v>1</v>
      </c>
      <c r="CC47" s="202">
        <v>1</v>
      </c>
      <c r="CD47" s="203">
        <v>1</v>
      </c>
    </row>
    <row r="48" spans="1:82" x14ac:dyDescent="0.35">
      <c r="A48" s="200" t="s">
        <v>77</v>
      </c>
      <c r="B48" s="204">
        <v>1</v>
      </c>
      <c r="C48" s="142">
        <v>1</v>
      </c>
      <c r="D48" s="142">
        <v>1</v>
      </c>
      <c r="E48" s="142">
        <v>1</v>
      </c>
      <c r="F48" s="142">
        <v>1</v>
      </c>
      <c r="G48" s="142">
        <v>1</v>
      </c>
      <c r="H48" s="142">
        <v>1</v>
      </c>
      <c r="I48" s="142">
        <v>1</v>
      </c>
      <c r="J48" s="142">
        <v>1</v>
      </c>
      <c r="K48" s="142">
        <v>1</v>
      </c>
      <c r="L48" s="142">
        <v>1</v>
      </c>
      <c r="M48" s="142">
        <v>1</v>
      </c>
      <c r="N48" s="142">
        <v>1</v>
      </c>
      <c r="O48" s="142">
        <v>1</v>
      </c>
      <c r="P48" s="142">
        <v>1</v>
      </c>
      <c r="Q48" s="142">
        <v>1</v>
      </c>
      <c r="R48" s="142">
        <v>1</v>
      </c>
      <c r="S48" s="142">
        <v>1</v>
      </c>
      <c r="T48" s="142">
        <v>1</v>
      </c>
      <c r="U48" s="142">
        <v>1</v>
      </c>
      <c r="V48" s="142">
        <v>1</v>
      </c>
      <c r="W48" s="142">
        <v>1</v>
      </c>
      <c r="X48" s="142">
        <v>1</v>
      </c>
      <c r="Y48" s="142">
        <v>1</v>
      </c>
      <c r="Z48" s="142">
        <v>1</v>
      </c>
      <c r="AA48" s="142">
        <v>1</v>
      </c>
      <c r="AB48" s="142">
        <v>1</v>
      </c>
      <c r="AC48" s="142">
        <v>1</v>
      </c>
      <c r="AD48" s="142">
        <v>1</v>
      </c>
      <c r="AE48" s="142">
        <v>1</v>
      </c>
      <c r="AF48" s="142">
        <v>1</v>
      </c>
      <c r="AG48" s="142">
        <v>1</v>
      </c>
      <c r="AH48" s="142">
        <v>1</v>
      </c>
      <c r="AI48" s="142">
        <v>1</v>
      </c>
      <c r="AJ48" s="142">
        <v>1</v>
      </c>
      <c r="AK48" s="142">
        <v>1</v>
      </c>
      <c r="AL48" s="142">
        <v>1</v>
      </c>
      <c r="AM48" s="142">
        <v>1</v>
      </c>
      <c r="AN48" s="142">
        <v>1</v>
      </c>
      <c r="AO48" s="142">
        <v>1</v>
      </c>
      <c r="AP48" s="142">
        <v>1</v>
      </c>
      <c r="AQ48" s="142">
        <v>1</v>
      </c>
      <c r="AR48" s="142">
        <v>1</v>
      </c>
      <c r="AS48" s="142">
        <v>1</v>
      </c>
      <c r="AT48" s="142">
        <v>1</v>
      </c>
      <c r="AU48" s="142">
        <v>1</v>
      </c>
      <c r="AV48" s="142">
        <v>1</v>
      </c>
      <c r="AW48" s="142">
        <v>1</v>
      </c>
      <c r="AX48" s="142">
        <v>1</v>
      </c>
      <c r="AY48" s="142">
        <v>1</v>
      </c>
      <c r="AZ48" s="142">
        <v>1</v>
      </c>
      <c r="BA48" s="142">
        <v>1</v>
      </c>
      <c r="BB48" s="142">
        <v>1</v>
      </c>
      <c r="BC48" s="142">
        <v>1</v>
      </c>
      <c r="BD48" s="142">
        <v>1</v>
      </c>
      <c r="BE48" s="142">
        <v>1</v>
      </c>
      <c r="BF48" s="142">
        <v>1</v>
      </c>
      <c r="BG48" s="142">
        <v>1</v>
      </c>
      <c r="BH48" s="142">
        <v>1</v>
      </c>
      <c r="BI48" s="142">
        <v>1</v>
      </c>
      <c r="BJ48" s="142">
        <v>1</v>
      </c>
      <c r="BK48" s="142">
        <v>1</v>
      </c>
      <c r="BL48" s="142">
        <v>1</v>
      </c>
      <c r="BM48" s="142">
        <v>1</v>
      </c>
      <c r="BN48" s="142">
        <v>1</v>
      </c>
      <c r="BO48" s="142">
        <v>1</v>
      </c>
      <c r="BP48" s="142">
        <v>1</v>
      </c>
      <c r="BQ48" s="142">
        <v>1</v>
      </c>
      <c r="BR48" s="142">
        <v>1</v>
      </c>
      <c r="BS48" s="142">
        <v>1</v>
      </c>
      <c r="BT48" s="142">
        <v>1</v>
      </c>
      <c r="BU48" s="142">
        <v>1</v>
      </c>
      <c r="BV48" s="142">
        <v>1</v>
      </c>
      <c r="BW48" s="142">
        <v>1</v>
      </c>
      <c r="BX48" s="142">
        <v>1</v>
      </c>
      <c r="BY48" s="142">
        <v>1</v>
      </c>
      <c r="BZ48" s="142">
        <v>1</v>
      </c>
      <c r="CA48" s="142">
        <v>1</v>
      </c>
      <c r="CB48" s="142">
        <v>1</v>
      </c>
      <c r="CC48" s="142">
        <v>1</v>
      </c>
      <c r="CD48" s="205">
        <v>1</v>
      </c>
    </row>
    <row r="49" spans="1:82" x14ac:dyDescent="0.35">
      <c r="A49" s="200" t="s">
        <v>79</v>
      </c>
      <c r="B49" s="204">
        <v>1</v>
      </c>
      <c r="C49" s="142">
        <v>1</v>
      </c>
      <c r="D49" s="142">
        <v>1</v>
      </c>
      <c r="E49" s="142">
        <v>1</v>
      </c>
      <c r="F49" s="142">
        <v>1</v>
      </c>
      <c r="G49" s="142">
        <v>1</v>
      </c>
      <c r="H49" s="142">
        <v>1</v>
      </c>
      <c r="I49" s="142">
        <v>1</v>
      </c>
      <c r="J49" s="142">
        <v>1</v>
      </c>
      <c r="K49" s="142">
        <v>1</v>
      </c>
      <c r="L49" s="142">
        <v>1</v>
      </c>
      <c r="M49" s="142">
        <v>1</v>
      </c>
      <c r="N49" s="142">
        <v>1</v>
      </c>
      <c r="O49" s="142">
        <v>1</v>
      </c>
      <c r="P49" s="142">
        <v>1</v>
      </c>
      <c r="Q49" s="142">
        <v>1</v>
      </c>
      <c r="R49" s="142">
        <v>1</v>
      </c>
      <c r="S49" s="142">
        <v>1</v>
      </c>
      <c r="T49" s="142">
        <v>1</v>
      </c>
      <c r="U49" s="142">
        <v>1</v>
      </c>
      <c r="V49" s="142">
        <v>1</v>
      </c>
      <c r="W49" s="142">
        <v>1</v>
      </c>
      <c r="X49" s="142">
        <v>1</v>
      </c>
      <c r="Y49" s="142">
        <v>1</v>
      </c>
      <c r="Z49" s="142">
        <v>1</v>
      </c>
      <c r="AA49" s="142">
        <v>1</v>
      </c>
      <c r="AB49" s="142">
        <v>1</v>
      </c>
      <c r="AC49" s="142">
        <v>1</v>
      </c>
      <c r="AD49" s="142">
        <v>1</v>
      </c>
      <c r="AE49" s="142">
        <v>1</v>
      </c>
      <c r="AF49" s="142">
        <v>1</v>
      </c>
      <c r="AG49" s="142">
        <v>1</v>
      </c>
      <c r="AH49" s="142">
        <v>1</v>
      </c>
      <c r="AI49" s="142">
        <v>1</v>
      </c>
      <c r="AJ49" s="142">
        <v>1</v>
      </c>
      <c r="AK49" s="142">
        <v>1</v>
      </c>
      <c r="AL49" s="142">
        <v>1</v>
      </c>
      <c r="AM49" s="142">
        <v>1</v>
      </c>
      <c r="AN49" s="142">
        <v>1</v>
      </c>
      <c r="AO49" s="142">
        <v>1</v>
      </c>
      <c r="AP49" s="142">
        <v>1</v>
      </c>
      <c r="AQ49" s="142">
        <v>1</v>
      </c>
      <c r="AR49" s="142">
        <v>1</v>
      </c>
      <c r="AS49" s="142">
        <v>1</v>
      </c>
      <c r="AT49" s="142">
        <v>1</v>
      </c>
      <c r="AU49" s="142">
        <v>1</v>
      </c>
      <c r="AV49" s="142">
        <v>1</v>
      </c>
      <c r="AW49" s="142">
        <v>1</v>
      </c>
      <c r="AX49" s="142">
        <v>1</v>
      </c>
      <c r="AY49" s="142">
        <v>1</v>
      </c>
      <c r="AZ49" s="142">
        <v>1</v>
      </c>
      <c r="BA49" s="142">
        <v>1</v>
      </c>
      <c r="BB49" s="142">
        <v>1</v>
      </c>
      <c r="BC49" s="142">
        <v>1</v>
      </c>
      <c r="BD49" s="142">
        <v>1</v>
      </c>
      <c r="BE49" s="142">
        <v>1</v>
      </c>
      <c r="BF49" s="142">
        <v>1</v>
      </c>
      <c r="BG49" s="142">
        <v>1</v>
      </c>
      <c r="BH49" s="142">
        <v>1</v>
      </c>
      <c r="BI49" s="142">
        <v>1</v>
      </c>
      <c r="BJ49" s="142">
        <v>1</v>
      </c>
      <c r="BK49" s="142">
        <v>1</v>
      </c>
      <c r="BL49" s="142">
        <v>1</v>
      </c>
      <c r="BM49" s="142">
        <v>1</v>
      </c>
      <c r="BN49" s="142">
        <v>1</v>
      </c>
      <c r="BO49" s="142">
        <v>1</v>
      </c>
      <c r="BP49" s="142">
        <v>1</v>
      </c>
      <c r="BQ49" s="142">
        <v>1</v>
      </c>
      <c r="BR49" s="142">
        <v>1</v>
      </c>
      <c r="BS49" s="142">
        <v>1</v>
      </c>
      <c r="BT49" s="142">
        <v>1</v>
      </c>
      <c r="BU49" s="142">
        <v>1</v>
      </c>
      <c r="BV49" s="142">
        <v>1</v>
      </c>
      <c r="BW49" s="142">
        <v>1</v>
      </c>
      <c r="BX49" s="142">
        <v>1</v>
      </c>
      <c r="BY49" s="142">
        <v>1</v>
      </c>
      <c r="BZ49" s="142">
        <v>1</v>
      </c>
      <c r="CA49" s="142">
        <v>1</v>
      </c>
      <c r="CB49" s="142">
        <v>1</v>
      </c>
      <c r="CC49" s="142">
        <v>1</v>
      </c>
      <c r="CD49" s="205">
        <v>1</v>
      </c>
    </row>
    <row r="50" spans="1:82" x14ac:dyDescent="0.35">
      <c r="A50" s="200" t="s">
        <v>78</v>
      </c>
      <c r="B50" s="204">
        <v>1</v>
      </c>
      <c r="C50" s="142">
        <v>1</v>
      </c>
      <c r="D50" s="142">
        <v>1</v>
      </c>
      <c r="E50" s="142">
        <v>1</v>
      </c>
      <c r="F50" s="142">
        <v>1</v>
      </c>
      <c r="G50" s="142">
        <v>1</v>
      </c>
      <c r="H50" s="142">
        <v>1</v>
      </c>
      <c r="I50" s="142">
        <v>1</v>
      </c>
      <c r="J50" s="142">
        <v>1</v>
      </c>
      <c r="K50" s="142">
        <v>1</v>
      </c>
      <c r="L50" s="142">
        <v>1</v>
      </c>
      <c r="M50" s="142">
        <v>1</v>
      </c>
      <c r="N50" s="142">
        <v>1</v>
      </c>
      <c r="O50" s="142">
        <v>1</v>
      </c>
      <c r="P50" s="142">
        <v>1</v>
      </c>
      <c r="Q50" s="142">
        <v>1</v>
      </c>
      <c r="R50" s="142">
        <v>1</v>
      </c>
      <c r="S50" s="142">
        <v>1</v>
      </c>
      <c r="T50" s="142">
        <v>1</v>
      </c>
      <c r="U50" s="142">
        <v>1</v>
      </c>
      <c r="V50" s="142">
        <v>1</v>
      </c>
      <c r="W50" s="142">
        <v>1</v>
      </c>
      <c r="X50" s="142">
        <v>1</v>
      </c>
      <c r="Y50" s="142">
        <v>1</v>
      </c>
      <c r="Z50" s="142">
        <v>1</v>
      </c>
      <c r="AA50" s="142">
        <v>1</v>
      </c>
      <c r="AB50" s="142">
        <v>1</v>
      </c>
      <c r="AC50" s="142">
        <v>1</v>
      </c>
      <c r="AD50" s="142">
        <v>1</v>
      </c>
      <c r="AE50" s="142">
        <v>1</v>
      </c>
      <c r="AF50" s="142">
        <v>1</v>
      </c>
      <c r="AG50" s="142">
        <v>1</v>
      </c>
      <c r="AH50" s="142">
        <v>1</v>
      </c>
      <c r="AI50" s="142">
        <v>1</v>
      </c>
      <c r="AJ50" s="142">
        <v>1</v>
      </c>
      <c r="AK50" s="142">
        <v>1</v>
      </c>
      <c r="AL50" s="142">
        <v>1</v>
      </c>
      <c r="AM50" s="142">
        <v>1</v>
      </c>
      <c r="AN50" s="142">
        <v>1</v>
      </c>
      <c r="AO50" s="142">
        <v>1</v>
      </c>
      <c r="AP50" s="142">
        <v>1</v>
      </c>
      <c r="AQ50" s="142">
        <v>1</v>
      </c>
      <c r="AR50" s="142">
        <v>1</v>
      </c>
      <c r="AS50" s="142">
        <v>1</v>
      </c>
      <c r="AT50" s="142">
        <v>1</v>
      </c>
      <c r="AU50" s="142">
        <v>1</v>
      </c>
      <c r="AV50" s="142">
        <v>1</v>
      </c>
      <c r="AW50" s="142">
        <v>1</v>
      </c>
      <c r="AX50" s="142">
        <v>1</v>
      </c>
      <c r="AY50" s="142">
        <v>1</v>
      </c>
      <c r="AZ50" s="142">
        <v>1</v>
      </c>
      <c r="BA50" s="142">
        <v>1</v>
      </c>
      <c r="BB50" s="142">
        <v>1</v>
      </c>
      <c r="BC50" s="142">
        <v>1</v>
      </c>
      <c r="BD50" s="142">
        <v>1</v>
      </c>
      <c r="BE50" s="142">
        <v>1</v>
      </c>
      <c r="BF50" s="142">
        <v>1</v>
      </c>
      <c r="BG50" s="142">
        <v>1</v>
      </c>
      <c r="BH50" s="142">
        <v>1</v>
      </c>
      <c r="BI50" s="142">
        <v>1</v>
      </c>
      <c r="BJ50" s="142">
        <v>1</v>
      </c>
      <c r="BK50" s="142">
        <v>1</v>
      </c>
      <c r="BL50" s="142">
        <v>1</v>
      </c>
      <c r="BM50" s="142">
        <v>1</v>
      </c>
      <c r="BN50" s="142">
        <v>1</v>
      </c>
      <c r="BO50" s="142">
        <v>1</v>
      </c>
      <c r="BP50" s="142">
        <v>1</v>
      </c>
      <c r="BQ50" s="142">
        <v>1</v>
      </c>
      <c r="BR50" s="142">
        <v>1</v>
      </c>
      <c r="BS50" s="142">
        <v>1</v>
      </c>
      <c r="BT50" s="142">
        <v>1</v>
      </c>
      <c r="BU50" s="142">
        <v>1</v>
      </c>
      <c r="BV50" s="142">
        <v>1</v>
      </c>
      <c r="BW50" s="142">
        <v>1</v>
      </c>
      <c r="BX50" s="142">
        <v>1</v>
      </c>
      <c r="BY50" s="142">
        <v>1</v>
      </c>
      <c r="BZ50" s="142">
        <v>1</v>
      </c>
      <c r="CA50" s="142">
        <v>1</v>
      </c>
      <c r="CB50" s="142">
        <v>1</v>
      </c>
      <c r="CC50" s="142">
        <v>1</v>
      </c>
      <c r="CD50" s="205">
        <v>1</v>
      </c>
    </row>
    <row r="51" spans="1:82" x14ac:dyDescent="0.35">
      <c r="A51" s="200" t="s">
        <v>80</v>
      </c>
      <c r="B51" s="204">
        <v>1</v>
      </c>
      <c r="C51" s="142">
        <v>1</v>
      </c>
      <c r="D51" s="142">
        <v>1</v>
      </c>
      <c r="E51" s="142">
        <v>1</v>
      </c>
      <c r="F51" s="142">
        <v>1</v>
      </c>
      <c r="G51" s="142">
        <v>1</v>
      </c>
      <c r="H51" s="142">
        <v>1</v>
      </c>
      <c r="I51" s="142">
        <v>1</v>
      </c>
      <c r="J51" s="142">
        <v>1</v>
      </c>
      <c r="K51" s="142">
        <v>1</v>
      </c>
      <c r="L51" s="142">
        <v>1</v>
      </c>
      <c r="M51" s="142">
        <v>1</v>
      </c>
      <c r="N51" s="142">
        <v>1</v>
      </c>
      <c r="O51" s="142">
        <v>1</v>
      </c>
      <c r="P51" s="142">
        <v>1</v>
      </c>
      <c r="Q51" s="142">
        <v>1</v>
      </c>
      <c r="R51" s="142">
        <v>1</v>
      </c>
      <c r="S51" s="142">
        <v>1</v>
      </c>
      <c r="T51" s="142">
        <v>1</v>
      </c>
      <c r="U51" s="142">
        <v>1</v>
      </c>
      <c r="V51" s="142">
        <v>1</v>
      </c>
      <c r="W51" s="142">
        <v>1</v>
      </c>
      <c r="X51" s="142">
        <v>1</v>
      </c>
      <c r="Y51" s="142">
        <v>1</v>
      </c>
      <c r="Z51" s="142">
        <v>1</v>
      </c>
      <c r="AA51" s="142">
        <v>1</v>
      </c>
      <c r="AB51" s="142">
        <v>1</v>
      </c>
      <c r="AC51" s="142">
        <v>1</v>
      </c>
      <c r="AD51" s="142">
        <v>1</v>
      </c>
      <c r="AE51" s="142">
        <v>1</v>
      </c>
      <c r="AF51" s="142">
        <v>1</v>
      </c>
      <c r="AG51" s="142">
        <v>1</v>
      </c>
      <c r="AH51" s="142">
        <v>1</v>
      </c>
      <c r="AI51" s="142">
        <v>1</v>
      </c>
      <c r="AJ51" s="142">
        <v>1</v>
      </c>
      <c r="AK51" s="142">
        <v>1</v>
      </c>
      <c r="AL51" s="142">
        <v>1</v>
      </c>
      <c r="AM51" s="142">
        <v>1</v>
      </c>
      <c r="AN51" s="142">
        <v>1</v>
      </c>
      <c r="AO51" s="142">
        <v>1</v>
      </c>
      <c r="AP51" s="142">
        <v>1</v>
      </c>
      <c r="AQ51" s="142">
        <v>1</v>
      </c>
      <c r="AR51" s="142">
        <v>1</v>
      </c>
      <c r="AS51" s="142">
        <v>1</v>
      </c>
      <c r="AT51" s="142">
        <v>1</v>
      </c>
      <c r="AU51" s="142">
        <v>1</v>
      </c>
      <c r="AV51" s="142">
        <v>1</v>
      </c>
      <c r="AW51" s="142">
        <v>1</v>
      </c>
      <c r="AX51" s="142">
        <v>1</v>
      </c>
      <c r="AY51" s="142">
        <v>1</v>
      </c>
      <c r="AZ51" s="142">
        <v>1</v>
      </c>
      <c r="BA51" s="142">
        <v>1</v>
      </c>
      <c r="BB51" s="142">
        <v>1</v>
      </c>
      <c r="BC51" s="142">
        <v>1</v>
      </c>
      <c r="BD51" s="142">
        <v>1</v>
      </c>
      <c r="BE51" s="142">
        <v>1</v>
      </c>
      <c r="BF51" s="142">
        <v>1</v>
      </c>
      <c r="BG51" s="142">
        <v>1</v>
      </c>
      <c r="BH51" s="142">
        <v>1</v>
      </c>
      <c r="BI51" s="142">
        <v>1</v>
      </c>
      <c r="BJ51" s="142">
        <v>1</v>
      </c>
      <c r="BK51" s="142">
        <v>1</v>
      </c>
      <c r="BL51" s="142">
        <v>1</v>
      </c>
      <c r="BM51" s="142">
        <v>1</v>
      </c>
      <c r="BN51" s="142">
        <v>1</v>
      </c>
      <c r="BO51" s="142">
        <v>1</v>
      </c>
      <c r="BP51" s="142">
        <v>1</v>
      </c>
      <c r="BQ51" s="142">
        <v>1</v>
      </c>
      <c r="BR51" s="142">
        <v>1</v>
      </c>
      <c r="BS51" s="142">
        <v>1</v>
      </c>
      <c r="BT51" s="142">
        <v>1</v>
      </c>
      <c r="BU51" s="142">
        <v>1</v>
      </c>
      <c r="BV51" s="142">
        <v>1</v>
      </c>
      <c r="BW51" s="142">
        <v>1</v>
      </c>
      <c r="BX51" s="142">
        <v>1</v>
      </c>
      <c r="BY51" s="142">
        <v>1</v>
      </c>
      <c r="BZ51" s="142">
        <v>1</v>
      </c>
      <c r="CA51" s="142">
        <v>1</v>
      </c>
      <c r="CB51" s="142">
        <v>1</v>
      </c>
      <c r="CC51" s="142">
        <v>1</v>
      </c>
      <c r="CD51" s="205">
        <v>1</v>
      </c>
    </row>
    <row r="52" spans="1:82" x14ac:dyDescent="0.35">
      <c r="A52" s="200" t="s">
        <v>301</v>
      </c>
      <c r="B52" s="204">
        <v>1</v>
      </c>
      <c r="C52" s="142">
        <v>1</v>
      </c>
      <c r="D52" s="142">
        <v>1</v>
      </c>
      <c r="E52" s="142">
        <v>1</v>
      </c>
      <c r="F52" s="142">
        <v>1</v>
      </c>
      <c r="G52" s="142">
        <v>1</v>
      </c>
      <c r="H52" s="142">
        <v>1</v>
      </c>
      <c r="I52" s="142">
        <v>1</v>
      </c>
      <c r="J52" s="142">
        <v>1</v>
      </c>
      <c r="K52" s="142">
        <v>1</v>
      </c>
      <c r="L52" s="142">
        <v>1</v>
      </c>
      <c r="M52" s="142">
        <v>1</v>
      </c>
      <c r="N52" s="142">
        <v>1</v>
      </c>
      <c r="O52" s="142">
        <v>1</v>
      </c>
      <c r="P52" s="142">
        <v>1</v>
      </c>
      <c r="Q52" s="142">
        <v>1</v>
      </c>
      <c r="R52" s="142">
        <v>1</v>
      </c>
      <c r="S52" s="142">
        <v>1</v>
      </c>
      <c r="T52" s="142">
        <v>1</v>
      </c>
      <c r="U52" s="142">
        <v>1</v>
      </c>
      <c r="V52" s="142">
        <v>1</v>
      </c>
      <c r="W52" s="142">
        <v>1</v>
      </c>
      <c r="X52" s="142">
        <v>1</v>
      </c>
      <c r="Y52" s="142">
        <v>1</v>
      </c>
      <c r="Z52" s="142">
        <v>1</v>
      </c>
      <c r="AA52" s="142">
        <v>1</v>
      </c>
      <c r="AB52" s="142">
        <v>1</v>
      </c>
      <c r="AC52" s="142">
        <v>1</v>
      </c>
      <c r="AD52" s="142">
        <v>1</v>
      </c>
      <c r="AE52" s="142">
        <v>1</v>
      </c>
      <c r="AF52" s="142">
        <v>1</v>
      </c>
      <c r="AG52" s="142">
        <v>1</v>
      </c>
      <c r="AH52" s="142">
        <v>1</v>
      </c>
      <c r="AI52" s="142">
        <v>1</v>
      </c>
      <c r="AJ52" s="142">
        <v>1</v>
      </c>
      <c r="AK52" s="142">
        <v>1</v>
      </c>
      <c r="AL52" s="142">
        <v>1</v>
      </c>
      <c r="AM52" s="142">
        <v>1</v>
      </c>
      <c r="AN52" s="142">
        <v>1</v>
      </c>
      <c r="AO52" s="142">
        <v>1</v>
      </c>
      <c r="AP52" s="142">
        <v>1</v>
      </c>
      <c r="AQ52" s="142">
        <v>1</v>
      </c>
      <c r="AR52" s="142">
        <v>1</v>
      </c>
      <c r="AS52" s="142">
        <v>1</v>
      </c>
      <c r="AT52" s="142">
        <v>1</v>
      </c>
      <c r="AU52" s="142">
        <v>1</v>
      </c>
      <c r="AV52" s="142">
        <v>1</v>
      </c>
      <c r="AW52" s="142">
        <v>1</v>
      </c>
      <c r="AX52" s="142">
        <v>1</v>
      </c>
      <c r="AY52" s="142">
        <v>1</v>
      </c>
      <c r="AZ52" s="142">
        <v>1</v>
      </c>
      <c r="BA52" s="142">
        <v>1</v>
      </c>
      <c r="BB52" s="142">
        <v>1</v>
      </c>
      <c r="BC52" s="142">
        <v>1</v>
      </c>
      <c r="BD52" s="142">
        <v>1</v>
      </c>
      <c r="BE52" s="142">
        <v>1</v>
      </c>
      <c r="BF52" s="142">
        <v>1</v>
      </c>
      <c r="BG52" s="142">
        <v>1</v>
      </c>
      <c r="BH52" s="142">
        <v>1</v>
      </c>
      <c r="BI52" s="142">
        <v>1</v>
      </c>
      <c r="BJ52" s="142">
        <v>1</v>
      </c>
      <c r="BK52" s="142">
        <v>1</v>
      </c>
      <c r="BL52" s="142">
        <v>1</v>
      </c>
      <c r="BM52" s="142">
        <v>1</v>
      </c>
      <c r="BN52" s="142">
        <v>1</v>
      </c>
      <c r="BO52" s="142">
        <v>1</v>
      </c>
      <c r="BP52" s="142">
        <v>1</v>
      </c>
      <c r="BQ52" s="142">
        <v>1</v>
      </c>
      <c r="BR52" s="142">
        <v>1</v>
      </c>
      <c r="BS52" s="142">
        <v>1</v>
      </c>
      <c r="BT52" s="142">
        <v>1</v>
      </c>
      <c r="BU52" s="142">
        <v>1</v>
      </c>
      <c r="BV52" s="142">
        <v>1</v>
      </c>
      <c r="BW52" s="142">
        <v>1</v>
      </c>
      <c r="BX52" s="142">
        <v>1</v>
      </c>
      <c r="BY52" s="142">
        <v>1</v>
      </c>
      <c r="BZ52" s="142">
        <v>1</v>
      </c>
      <c r="CA52" s="142">
        <v>1</v>
      </c>
      <c r="CB52" s="142">
        <v>1</v>
      </c>
      <c r="CC52" s="142">
        <v>1</v>
      </c>
      <c r="CD52" s="205">
        <v>1</v>
      </c>
    </row>
    <row r="53" spans="1:82" x14ac:dyDescent="0.35">
      <c r="A53" s="200" t="s">
        <v>81</v>
      </c>
      <c r="B53" s="206">
        <v>1</v>
      </c>
      <c r="C53" s="207">
        <v>1</v>
      </c>
      <c r="D53" s="207">
        <v>1</v>
      </c>
      <c r="E53" s="207">
        <v>1</v>
      </c>
      <c r="F53" s="207">
        <v>1</v>
      </c>
      <c r="G53" s="207">
        <v>1</v>
      </c>
      <c r="H53" s="207">
        <v>1</v>
      </c>
      <c r="I53" s="207">
        <v>1</v>
      </c>
      <c r="J53" s="207">
        <v>1</v>
      </c>
      <c r="K53" s="207">
        <v>1</v>
      </c>
      <c r="L53" s="207">
        <v>1</v>
      </c>
      <c r="M53" s="207">
        <v>1</v>
      </c>
      <c r="N53" s="207">
        <v>1</v>
      </c>
      <c r="O53" s="207">
        <v>1</v>
      </c>
      <c r="P53" s="207">
        <v>1</v>
      </c>
      <c r="Q53" s="207">
        <v>1</v>
      </c>
      <c r="R53" s="207">
        <v>1</v>
      </c>
      <c r="S53" s="207">
        <v>1</v>
      </c>
      <c r="T53" s="207">
        <v>1</v>
      </c>
      <c r="U53" s="207">
        <v>1</v>
      </c>
      <c r="V53" s="207">
        <v>1</v>
      </c>
      <c r="W53" s="207">
        <v>1</v>
      </c>
      <c r="X53" s="207">
        <v>1</v>
      </c>
      <c r="Y53" s="207">
        <v>1</v>
      </c>
      <c r="Z53" s="207">
        <v>1</v>
      </c>
      <c r="AA53" s="207">
        <v>1</v>
      </c>
      <c r="AB53" s="207">
        <v>1</v>
      </c>
      <c r="AC53" s="207">
        <v>1</v>
      </c>
      <c r="AD53" s="207">
        <v>1</v>
      </c>
      <c r="AE53" s="207">
        <v>1</v>
      </c>
      <c r="AF53" s="207">
        <v>1</v>
      </c>
      <c r="AG53" s="207">
        <v>1</v>
      </c>
      <c r="AH53" s="207">
        <v>1</v>
      </c>
      <c r="AI53" s="207">
        <v>1</v>
      </c>
      <c r="AJ53" s="207">
        <v>1</v>
      </c>
      <c r="AK53" s="207">
        <v>1</v>
      </c>
      <c r="AL53" s="207">
        <v>1</v>
      </c>
      <c r="AM53" s="207">
        <v>1</v>
      </c>
      <c r="AN53" s="207">
        <v>1</v>
      </c>
      <c r="AO53" s="207">
        <v>1</v>
      </c>
      <c r="AP53" s="207">
        <v>1</v>
      </c>
      <c r="AQ53" s="207">
        <v>1</v>
      </c>
      <c r="AR53" s="207">
        <v>1</v>
      </c>
      <c r="AS53" s="207">
        <v>1</v>
      </c>
      <c r="AT53" s="207">
        <v>1</v>
      </c>
      <c r="AU53" s="207">
        <v>1</v>
      </c>
      <c r="AV53" s="207">
        <v>1</v>
      </c>
      <c r="AW53" s="207">
        <v>1</v>
      </c>
      <c r="AX53" s="207">
        <v>1</v>
      </c>
      <c r="AY53" s="207">
        <v>1</v>
      </c>
      <c r="AZ53" s="207">
        <v>1</v>
      </c>
      <c r="BA53" s="207">
        <v>1</v>
      </c>
      <c r="BB53" s="207">
        <v>1</v>
      </c>
      <c r="BC53" s="207">
        <v>1</v>
      </c>
      <c r="BD53" s="207">
        <v>1</v>
      </c>
      <c r="BE53" s="207">
        <v>1</v>
      </c>
      <c r="BF53" s="207">
        <v>1</v>
      </c>
      <c r="BG53" s="207">
        <v>1</v>
      </c>
      <c r="BH53" s="207">
        <v>1</v>
      </c>
      <c r="BI53" s="207">
        <v>1</v>
      </c>
      <c r="BJ53" s="207">
        <v>1</v>
      </c>
      <c r="BK53" s="207">
        <v>1</v>
      </c>
      <c r="BL53" s="207">
        <v>1</v>
      </c>
      <c r="BM53" s="207">
        <v>1</v>
      </c>
      <c r="BN53" s="207">
        <v>1</v>
      </c>
      <c r="BO53" s="207">
        <v>1</v>
      </c>
      <c r="BP53" s="207">
        <v>1</v>
      </c>
      <c r="BQ53" s="207">
        <v>1</v>
      </c>
      <c r="BR53" s="207">
        <v>1</v>
      </c>
      <c r="BS53" s="207">
        <v>1</v>
      </c>
      <c r="BT53" s="207">
        <v>1</v>
      </c>
      <c r="BU53" s="207">
        <v>1</v>
      </c>
      <c r="BV53" s="207">
        <v>1</v>
      </c>
      <c r="BW53" s="207">
        <v>1</v>
      </c>
      <c r="BX53" s="207">
        <v>1</v>
      </c>
      <c r="BY53" s="207">
        <v>1</v>
      </c>
      <c r="BZ53" s="207">
        <v>1</v>
      </c>
      <c r="CA53" s="207">
        <v>1</v>
      </c>
      <c r="CB53" s="207">
        <v>1</v>
      </c>
      <c r="CC53" s="207">
        <v>1</v>
      </c>
      <c r="CD53" s="208">
        <v>1</v>
      </c>
    </row>
    <row r="54" spans="1:82" x14ac:dyDescent="0.35">
      <c r="A54" s="194" t="s">
        <v>238</v>
      </c>
      <c r="B54" s="209">
        <v>1970</v>
      </c>
      <c r="C54" s="209">
        <v>1971</v>
      </c>
      <c r="D54" s="209">
        <v>1972</v>
      </c>
      <c r="E54" s="209">
        <v>1973</v>
      </c>
      <c r="F54" s="209">
        <v>1974</v>
      </c>
      <c r="G54" s="209">
        <v>1975</v>
      </c>
      <c r="H54" s="209">
        <v>1976</v>
      </c>
      <c r="I54" s="209">
        <v>1977</v>
      </c>
      <c r="J54" s="209">
        <v>1978</v>
      </c>
      <c r="K54" s="209">
        <v>1979</v>
      </c>
      <c r="L54" s="209">
        <v>1980</v>
      </c>
      <c r="M54" s="209">
        <v>1981</v>
      </c>
      <c r="N54" s="209">
        <v>1982</v>
      </c>
      <c r="O54" s="209">
        <v>1983</v>
      </c>
      <c r="P54" s="209">
        <v>1984</v>
      </c>
      <c r="Q54" s="209">
        <v>1985</v>
      </c>
      <c r="R54" s="209">
        <v>1986</v>
      </c>
      <c r="S54" s="209">
        <v>1987</v>
      </c>
      <c r="T54" s="209">
        <v>1988</v>
      </c>
      <c r="U54" s="209">
        <v>1989</v>
      </c>
      <c r="V54" s="209">
        <v>1990</v>
      </c>
      <c r="W54" s="209">
        <v>1991</v>
      </c>
      <c r="X54" s="209">
        <v>1992</v>
      </c>
      <c r="Y54" s="209">
        <v>1993</v>
      </c>
      <c r="Z54" s="209">
        <v>1994</v>
      </c>
      <c r="AA54" s="209">
        <v>1995</v>
      </c>
      <c r="AB54" s="209">
        <v>1996</v>
      </c>
      <c r="AC54" s="209">
        <v>1997</v>
      </c>
      <c r="AD54" s="209">
        <v>1998</v>
      </c>
      <c r="AE54" s="209">
        <v>1999</v>
      </c>
      <c r="AF54" s="209">
        <v>2000</v>
      </c>
      <c r="AG54" s="209">
        <v>2001</v>
      </c>
      <c r="AH54" s="209">
        <v>2002</v>
      </c>
      <c r="AI54" s="209">
        <v>2003</v>
      </c>
      <c r="AJ54" s="209">
        <v>2004</v>
      </c>
      <c r="AK54" s="209">
        <v>2005</v>
      </c>
      <c r="AL54" s="209">
        <v>2006</v>
      </c>
      <c r="AM54" s="209">
        <v>2007</v>
      </c>
      <c r="AN54" s="209">
        <v>2008</v>
      </c>
      <c r="AO54" s="209">
        <v>2009</v>
      </c>
      <c r="AP54" s="209">
        <v>2010</v>
      </c>
      <c r="AQ54" s="209">
        <v>2011</v>
      </c>
      <c r="AR54" s="209">
        <v>2012</v>
      </c>
      <c r="AS54" s="209">
        <v>2013</v>
      </c>
      <c r="AT54" s="209">
        <v>2014</v>
      </c>
      <c r="AU54" s="209">
        <v>2015</v>
      </c>
      <c r="AV54" s="209">
        <v>2016</v>
      </c>
      <c r="AW54" s="209">
        <v>2017</v>
      </c>
      <c r="AX54" s="209">
        <v>2018</v>
      </c>
      <c r="AY54" s="209">
        <v>2019</v>
      </c>
      <c r="AZ54" s="209">
        <v>2020</v>
      </c>
      <c r="BA54" s="209">
        <v>2021</v>
      </c>
      <c r="BB54" s="209">
        <v>2022</v>
      </c>
      <c r="BC54" s="209">
        <v>2023</v>
      </c>
      <c r="BD54" s="209">
        <v>2024</v>
      </c>
      <c r="BE54" s="209">
        <v>2025</v>
      </c>
      <c r="BF54" s="209">
        <v>2026</v>
      </c>
      <c r="BG54" s="209">
        <v>2027</v>
      </c>
      <c r="BH54" s="209">
        <v>2028</v>
      </c>
      <c r="BI54" s="209">
        <v>2029</v>
      </c>
      <c r="BJ54" s="209">
        <v>2030</v>
      </c>
      <c r="BK54" s="209">
        <v>2031</v>
      </c>
      <c r="BL54" s="209">
        <v>2032</v>
      </c>
      <c r="BM54" s="209">
        <v>2033</v>
      </c>
      <c r="BN54" s="209">
        <v>2034</v>
      </c>
      <c r="BO54" s="209">
        <v>2035</v>
      </c>
      <c r="BP54" s="209">
        <v>2036</v>
      </c>
      <c r="BQ54" s="209">
        <v>2037</v>
      </c>
      <c r="BR54" s="209">
        <v>2038</v>
      </c>
      <c r="BS54" s="209">
        <v>2039</v>
      </c>
      <c r="BT54" s="209">
        <v>2040</v>
      </c>
      <c r="BU54" s="209">
        <v>2041</v>
      </c>
      <c r="BV54" s="209">
        <v>2042</v>
      </c>
      <c r="BW54" s="209">
        <v>2043</v>
      </c>
      <c r="BX54" s="209">
        <v>2044</v>
      </c>
      <c r="BY54" s="209">
        <v>2045</v>
      </c>
      <c r="BZ54" s="209">
        <v>2046</v>
      </c>
      <c r="CA54" s="209">
        <v>2047</v>
      </c>
      <c r="CB54" s="209">
        <v>2048</v>
      </c>
      <c r="CC54" s="209">
        <v>2049</v>
      </c>
      <c r="CD54" s="210">
        <v>2050</v>
      </c>
    </row>
    <row r="55" spans="1:82" x14ac:dyDescent="0.35">
      <c r="A55" s="200" t="s">
        <v>76</v>
      </c>
      <c r="B55" s="201">
        <v>1</v>
      </c>
      <c r="C55" s="202">
        <v>1</v>
      </c>
      <c r="D55" s="202">
        <v>1</v>
      </c>
      <c r="E55" s="202">
        <v>1</v>
      </c>
      <c r="F55" s="202">
        <v>1</v>
      </c>
      <c r="G55" s="202">
        <v>1</v>
      </c>
      <c r="H55" s="202">
        <v>1</v>
      </c>
      <c r="I55" s="202">
        <v>1</v>
      </c>
      <c r="J55" s="202">
        <v>1</v>
      </c>
      <c r="K55" s="202">
        <v>1</v>
      </c>
      <c r="L55" s="202">
        <v>1</v>
      </c>
      <c r="M55" s="202">
        <v>1</v>
      </c>
      <c r="N55" s="202">
        <v>1</v>
      </c>
      <c r="O55" s="202">
        <v>1</v>
      </c>
      <c r="P55" s="202">
        <v>1</v>
      </c>
      <c r="Q55" s="202">
        <v>1</v>
      </c>
      <c r="R55" s="202">
        <v>1</v>
      </c>
      <c r="S55" s="202">
        <v>1</v>
      </c>
      <c r="T55" s="202">
        <v>1</v>
      </c>
      <c r="U55" s="202">
        <v>1</v>
      </c>
      <c r="V55" s="202">
        <v>1</v>
      </c>
      <c r="W55" s="202">
        <v>1</v>
      </c>
      <c r="X55" s="202">
        <v>1</v>
      </c>
      <c r="Y55" s="202">
        <v>1</v>
      </c>
      <c r="Z55" s="202">
        <v>1</v>
      </c>
      <c r="AA55" s="202">
        <v>1</v>
      </c>
      <c r="AB55" s="202">
        <v>1</v>
      </c>
      <c r="AC55" s="202">
        <v>1</v>
      </c>
      <c r="AD55" s="202">
        <v>1</v>
      </c>
      <c r="AE55" s="202">
        <v>1</v>
      </c>
      <c r="AF55" s="202">
        <v>1</v>
      </c>
      <c r="AG55" s="202">
        <v>1</v>
      </c>
      <c r="AH55" s="202">
        <v>1</v>
      </c>
      <c r="AI55" s="202">
        <v>1</v>
      </c>
      <c r="AJ55" s="202">
        <v>1</v>
      </c>
      <c r="AK55" s="202">
        <v>1</v>
      </c>
      <c r="AL55" s="202">
        <v>1</v>
      </c>
      <c r="AM55" s="202">
        <v>1</v>
      </c>
      <c r="AN55" s="202">
        <v>1</v>
      </c>
      <c r="AO55" s="202">
        <v>1</v>
      </c>
      <c r="AP55" s="202">
        <v>1</v>
      </c>
      <c r="AQ55" s="202">
        <v>1</v>
      </c>
      <c r="AR55" s="202">
        <v>1</v>
      </c>
      <c r="AS55" s="202">
        <v>1</v>
      </c>
      <c r="AT55" s="202">
        <v>1</v>
      </c>
      <c r="AU55" s="202">
        <v>1</v>
      </c>
      <c r="AV55" s="202">
        <v>1</v>
      </c>
      <c r="AW55" s="202">
        <v>1</v>
      </c>
      <c r="AX55" s="202">
        <v>1</v>
      </c>
      <c r="AY55" s="202">
        <v>1</v>
      </c>
      <c r="AZ55" s="202">
        <v>1</v>
      </c>
      <c r="BA55" s="202">
        <v>1</v>
      </c>
      <c r="BB55" s="202">
        <v>1</v>
      </c>
      <c r="BC55" s="202">
        <v>1</v>
      </c>
      <c r="BD55" s="202">
        <v>1</v>
      </c>
      <c r="BE55" s="202">
        <v>1</v>
      </c>
      <c r="BF55" s="202">
        <v>1</v>
      </c>
      <c r="BG55" s="202">
        <v>1</v>
      </c>
      <c r="BH55" s="202">
        <v>1</v>
      </c>
      <c r="BI55" s="202">
        <v>1</v>
      </c>
      <c r="BJ55" s="202">
        <v>1</v>
      </c>
      <c r="BK55" s="202">
        <v>1</v>
      </c>
      <c r="BL55" s="202">
        <v>1</v>
      </c>
      <c r="BM55" s="202">
        <v>1</v>
      </c>
      <c r="BN55" s="202">
        <v>1</v>
      </c>
      <c r="BO55" s="202">
        <v>1</v>
      </c>
      <c r="BP55" s="202">
        <v>1</v>
      </c>
      <c r="BQ55" s="202">
        <v>1</v>
      </c>
      <c r="BR55" s="202">
        <v>1</v>
      </c>
      <c r="BS55" s="202">
        <v>1</v>
      </c>
      <c r="BT55" s="202">
        <v>1</v>
      </c>
      <c r="BU55" s="202">
        <v>1</v>
      </c>
      <c r="BV55" s="202">
        <v>1</v>
      </c>
      <c r="BW55" s="202">
        <v>1</v>
      </c>
      <c r="BX55" s="202">
        <v>1</v>
      </c>
      <c r="BY55" s="202">
        <v>1</v>
      </c>
      <c r="BZ55" s="202">
        <v>1</v>
      </c>
      <c r="CA55" s="202">
        <v>1</v>
      </c>
      <c r="CB55" s="202">
        <v>1</v>
      </c>
      <c r="CC55" s="202">
        <v>1</v>
      </c>
      <c r="CD55" s="203">
        <v>1</v>
      </c>
    </row>
    <row r="56" spans="1:82" x14ac:dyDescent="0.35">
      <c r="A56" s="200" t="s">
        <v>77</v>
      </c>
      <c r="B56" s="204">
        <v>1</v>
      </c>
      <c r="C56" s="142">
        <v>1</v>
      </c>
      <c r="D56" s="142">
        <v>1</v>
      </c>
      <c r="E56" s="142">
        <v>1</v>
      </c>
      <c r="F56" s="142">
        <v>1</v>
      </c>
      <c r="G56" s="142">
        <v>1</v>
      </c>
      <c r="H56" s="142">
        <v>1</v>
      </c>
      <c r="I56" s="142">
        <v>1</v>
      </c>
      <c r="J56" s="142">
        <v>1</v>
      </c>
      <c r="K56" s="142">
        <v>1</v>
      </c>
      <c r="L56" s="142">
        <v>1</v>
      </c>
      <c r="M56" s="142">
        <v>1</v>
      </c>
      <c r="N56" s="142">
        <v>1</v>
      </c>
      <c r="O56" s="142">
        <v>1</v>
      </c>
      <c r="P56" s="142">
        <v>1</v>
      </c>
      <c r="Q56" s="142">
        <v>1</v>
      </c>
      <c r="R56" s="142">
        <v>1</v>
      </c>
      <c r="S56" s="142">
        <v>1</v>
      </c>
      <c r="T56" s="142">
        <v>1</v>
      </c>
      <c r="U56" s="142">
        <v>1</v>
      </c>
      <c r="V56" s="142">
        <v>1</v>
      </c>
      <c r="W56" s="142">
        <v>1</v>
      </c>
      <c r="X56" s="142">
        <v>1</v>
      </c>
      <c r="Y56" s="142">
        <v>1</v>
      </c>
      <c r="Z56" s="142">
        <v>1</v>
      </c>
      <c r="AA56" s="142">
        <v>1</v>
      </c>
      <c r="AB56" s="142">
        <v>1</v>
      </c>
      <c r="AC56" s="142">
        <v>1</v>
      </c>
      <c r="AD56" s="142">
        <v>1</v>
      </c>
      <c r="AE56" s="142">
        <v>1</v>
      </c>
      <c r="AF56" s="142">
        <v>1</v>
      </c>
      <c r="AG56" s="142">
        <v>1</v>
      </c>
      <c r="AH56" s="142">
        <v>1</v>
      </c>
      <c r="AI56" s="142">
        <v>1</v>
      </c>
      <c r="AJ56" s="142">
        <v>1</v>
      </c>
      <c r="AK56" s="142">
        <v>1</v>
      </c>
      <c r="AL56" s="142">
        <v>1</v>
      </c>
      <c r="AM56" s="142">
        <v>1</v>
      </c>
      <c r="AN56" s="142">
        <v>1</v>
      </c>
      <c r="AO56" s="142">
        <v>1</v>
      </c>
      <c r="AP56" s="142">
        <v>1</v>
      </c>
      <c r="AQ56" s="142">
        <v>1</v>
      </c>
      <c r="AR56" s="142">
        <v>1</v>
      </c>
      <c r="AS56" s="142">
        <v>1</v>
      </c>
      <c r="AT56" s="142">
        <v>1</v>
      </c>
      <c r="AU56" s="142">
        <v>1</v>
      </c>
      <c r="AV56" s="142">
        <v>1</v>
      </c>
      <c r="AW56" s="142">
        <v>1</v>
      </c>
      <c r="AX56" s="142">
        <v>1</v>
      </c>
      <c r="AY56" s="142">
        <v>1</v>
      </c>
      <c r="AZ56" s="142">
        <v>1</v>
      </c>
      <c r="BA56" s="142">
        <v>1</v>
      </c>
      <c r="BB56" s="142">
        <v>1</v>
      </c>
      <c r="BC56" s="142">
        <v>1</v>
      </c>
      <c r="BD56" s="142">
        <v>1</v>
      </c>
      <c r="BE56" s="142">
        <v>1</v>
      </c>
      <c r="BF56" s="142">
        <v>1</v>
      </c>
      <c r="BG56" s="142">
        <v>1</v>
      </c>
      <c r="BH56" s="142">
        <v>1</v>
      </c>
      <c r="BI56" s="142">
        <v>1</v>
      </c>
      <c r="BJ56" s="142">
        <v>1</v>
      </c>
      <c r="BK56" s="142">
        <v>1</v>
      </c>
      <c r="BL56" s="142">
        <v>1</v>
      </c>
      <c r="BM56" s="142">
        <v>1</v>
      </c>
      <c r="BN56" s="142">
        <v>1</v>
      </c>
      <c r="BO56" s="142">
        <v>1</v>
      </c>
      <c r="BP56" s="142">
        <v>1</v>
      </c>
      <c r="BQ56" s="142">
        <v>1</v>
      </c>
      <c r="BR56" s="142">
        <v>1</v>
      </c>
      <c r="BS56" s="142">
        <v>1</v>
      </c>
      <c r="BT56" s="142">
        <v>1</v>
      </c>
      <c r="BU56" s="142">
        <v>1</v>
      </c>
      <c r="BV56" s="142">
        <v>1</v>
      </c>
      <c r="BW56" s="142">
        <v>1</v>
      </c>
      <c r="BX56" s="142">
        <v>1</v>
      </c>
      <c r="BY56" s="142">
        <v>1</v>
      </c>
      <c r="BZ56" s="142">
        <v>1</v>
      </c>
      <c r="CA56" s="142">
        <v>1</v>
      </c>
      <c r="CB56" s="142">
        <v>1</v>
      </c>
      <c r="CC56" s="142">
        <v>1</v>
      </c>
      <c r="CD56" s="205">
        <v>1</v>
      </c>
    </row>
    <row r="57" spans="1:82" x14ac:dyDescent="0.35">
      <c r="A57" s="200" t="s">
        <v>79</v>
      </c>
      <c r="B57" s="204">
        <v>1</v>
      </c>
      <c r="C57" s="142">
        <v>1</v>
      </c>
      <c r="D57" s="142">
        <v>1</v>
      </c>
      <c r="E57" s="142">
        <v>1</v>
      </c>
      <c r="F57" s="142">
        <v>1</v>
      </c>
      <c r="G57" s="142">
        <v>1</v>
      </c>
      <c r="H57" s="142">
        <v>1</v>
      </c>
      <c r="I57" s="142">
        <v>1</v>
      </c>
      <c r="J57" s="142">
        <v>1</v>
      </c>
      <c r="K57" s="142">
        <v>1</v>
      </c>
      <c r="L57" s="142">
        <v>1</v>
      </c>
      <c r="M57" s="142">
        <v>1</v>
      </c>
      <c r="N57" s="142">
        <v>1</v>
      </c>
      <c r="O57" s="142">
        <v>1</v>
      </c>
      <c r="P57" s="142">
        <v>1</v>
      </c>
      <c r="Q57" s="142">
        <v>1</v>
      </c>
      <c r="R57" s="142">
        <v>1</v>
      </c>
      <c r="S57" s="142">
        <v>1</v>
      </c>
      <c r="T57" s="142">
        <v>1</v>
      </c>
      <c r="U57" s="142">
        <v>1</v>
      </c>
      <c r="V57" s="142">
        <v>1</v>
      </c>
      <c r="W57" s="142">
        <v>1</v>
      </c>
      <c r="X57" s="142">
        <v>1</v>
      </c>
      <c r="Y57" s="142">
        <v>1</v>
      </c>
      <c r="Z57" s="142">
        <v>1</v>
      </c>
      <c r="AA57" s="142">
        <v>1</v>
      </c>
      <c r="AB57" s="142">
        <v>1</v>
      </c>
      <c r="AC57" s="142">
        <v>1</v>
      </c>
      <c r="AD57" s="142">
        <v>1</v>
      </c>
      <c r="AE57" s="142">
        <v>1</v>
      </c>
      <c r="AF57" s="142">
        <v>1</v>
      </c>
      <c r="AG57" s="142">
        <v>1</v>
      </c>
      <c r="AH57" s="142">
        <v>1</v>
      </c>
      <c r="AI57" s="142">
        <v>1</v>
      </c>
      <c r="AJ57" s="142">
        <v>1</v>
      </c>
      <c r="AK57" s="142">
        <v>1</v>
      </c>
      <c r="AL57" s="142">
        <v>1</v>
      </c>
      <c r="AM57" s="142">
        <v>1</v>
      </c>
      <c r="AN57" s="142">
        <v>1</v>
      </c>
      <c r="AO57" s="142">
        <v>1</v>
      </c>
      <c r="AP57" s="142">
        <v>1</v>
      </c>
      <c r="AQ57" s="142">
        <v>1</v>
      </c>
      <c r="AR57" s="142">
        <v>1</v>
      </c>
      <c r="AS57" s="142">
        <v>1</v>
      </c>
      <c r="AT57" s="142">
        <v>1</v>
      </c>
      <c r="AU57" s="142">
        <v>1</v>
      </c>
      <c r="AV57" s="142">
        <v>1</v>
      </c>
      <c r="AW57" s="142">
        <v>1</v>
      </c>
      <c r="AX57" s="142">
        <v>1</v>
      </c>
      <c r="AY57" s="142">
        <v>1</v>
      </c>
      <c r="AZ57" s="142">
        <v>1</v>
      </c>
      <c r="BA57" s="142">
        <v>1</v>
      </c>
      <c r="BB57" s="142">
        <v>1</v>
      </c>
      <c r="BC57" s="142">
        <v>1</v>
      </c>
      <c r="BD57" s="142">
        <v>1</v>
      </c>
      <c r="BE57" s="142">
        <v>1</v>
      </c>
      <c r="BF57" s="142">
        <v>1</v>
      </c>
      <c r="BG57" s="142">
        <v>1</v>
      </c>
      <c r="BH57" s="142">
        <v>1</v>
      </c>
      <c r="BI57" s="142">
        <v>1</v>
      </c>
      <c r="BJ57" s="142">
        <v>1</v>
      </c>
      <c r="BK57" s="142">
        <v>1</v>
      </c>
      <c r="BL57" s="142">
        <v>1</v>
      </c>
      <c r="BM57" s="142">
        <v>1</v>
      </c>
      <c r="BN57" s="142">
        <v>1</v>
      </c>
      <c r="BO57" s="142">
        <v>1</v>
      </c>
      <c r="BP57" s="142">
        <v>1</v>
      </c>
      <c r="BQ57" s="142">
        <v>1</v>
      </c>
      <c r="BR57" s="142">
        <v>1</v>
      </c>
      <c r="BS57" s="142">
        <v>1</v>
      </c>
      <c r="BT57" s="142">
        <v>1</v>
      </c>
      <c r="BU57" s="142">
        <v>1</v>
      </c>
      <c r="BV57" s="142">
        <v>1</v>
      </c>
      <c r="BW57" s="142">
        <v>1</v>
      </c>
      <c r="BX57" s="142">
        <v>1</v>
      </c>
      <c r="BY57" s="142">
        <v>1</v>
      </c>
      <c r="BZ57" s="142">
        <v>1</v>
      </c>
      <c r="CA57" s="142">
        <v>1</v>
      </c>
      <c r="CB57" s="142">
        <v>1</v>
      </c>
      <c r="CC57" s="142">
        <v>1</v>
      </c>
      <c r="CD57" s="205">
        <v>1</v>
      </c>
    </row>
    <row r="58" spans="1:82" x14ac:dyDescent="0.35">
      <c r="A58" s="200" t="s">
        <v>78</v>
      </c>
      <c r="B58" s="204">
        <v>1</v>
      </c>
      <c r="C58" s="142">
        <v>1</v>
      </c>
      <c r="D58" s="142">
        <v>1</v>
      </c>
      <c r="E58" s="142">
        <v>1</v>
      </c>
      <c r="F58" s="142">
        <v>1</v>
      </c>
      <c r="G58" s="142">
        <v>1</v>
      </c>
      <c r="H58" s="142">
        <v>1</v>
      </c>
      <c r="I58" s="142">
        <v>1</v>
      </c>
      <c r="J58" s="142">
        <v>1</v>
      </c>
      <c r="K58" s="142">
        <v>1</v>
      </c>
      <c r="L58" s="142">
        <v>1</v>
      </c>
      <c r="M58" s="142">
        <v>1</v>
      </c>
      <c r="N58" s="142">
        <v>1</v>
      </c>
      <c r="O58" s="142">
        <v>1</v>
      </c>
      <c r="P58" s="142">
        <v>1</v>
      </c>
      <c r="Q58" s="142">
        <v>1</v>
      </c>
      <c r="R58" s="142">
        <v>1</v>
      </c>
      <c r="S58" s="142">
        <v>1</v>
      </c>
      <c r="T58" s="142">
        <v>1</v>
      </c>
      <c r="U58" s="142">
        <v>1</v>
      </c>
      <c r="V58" s="142">
        <v>1</v>
      </c>
      <c r="W58" s="142">
        <v>1</v>
      </c>
      <c r="X58" s="142">
        <v>1</v>
      </c>
      <c r="Y58" s="142">
        <v>1</v>
      </c>
      <c r="Z58" s="142">
        <v>1</v>
      </c>
      <c r="AA58" s="142">
        <v>1</v>
      </c>
      <c r="AB58" s="142">
        <v>1</v>
      </c>
      <c r="AC58" s="142">
        <v>1</v>
      </c>
      <c r="AD58" s="142">
        <v>1</v>
      </c>
      <c r="AE58" s="142">
        <v>1</v>
      </c>
      <c r="AF58" s="142">
        <v>1</v>
      </c>
      <c r="AG58" s="142">
        <v>1</v>
      </c>
      <c r="AH58" s="142">
        <v>1</v>
      </c>
      <c r="AI58" s="142">
        <v>1</v>
      </c>
      <c r="AJ58" s="142">
        <v>1</v>
      </c>
      <c r="AK58" s="142">
        <v>1</v>
      </c>
      <c r="AL58" s="142">
        <v>1</v>
      </c>
      <c r="AM58" s="142">
        <v>1</v>
      </c>
      <c r="AN58" s="142">
        <v>1</v>
      </c>
      <c r="AO58" s="142">
        <v>1</v>
      </c>
      <c r="AP58" s="142">
        <v>1</v>
      </c>
      <c r="AQ58" s="142">
        <v>1</v>
      </c>
      <c r="AR58" s="142">
        <v>1</v>
      </c>
      <c r="AS58" s="142">
        <v>1</v>
      </c>
      <c r="AT58" s="142">
        <v>1</v>
      </c>
      <c r="AU58" s="142">
        <v>1</v>
      </c>
      <c r="AV58" s="142">
        <v>1</v>
      </c>
      <c r="AW58" s="142">
        <v>1</v>
      </c>
      <c r="AX58" s="142">
        <v>1</v>
      </c>
      <c r="AY58" s="142">
        <v>1</v>
      </c>
      <c r="AZ58" s="142">
        <v>1</v>
      </c>
      <c r="BA58" s="142">
        <v>1</v>
      </c>
      <c r="BB58" s="142">
        <v>1</v>
      </c>
      <c r="BC58" s="142">
        <v>1</v>
      </c>
      <c r="BD58" s="142">
        <v>1</v>
      </c>
      <c r="BE58" s="142">
        <v>1</v>
      </c>
      <c r="BF58" s="142">
        <v>1</v>
      </c>
      <c r="BG58" s="142">
        <v>1</v>
      </c>
      <c r="BH58" s="142">
        <v>1</v>
      </c>
      <c r="BI58" s="142">
        <v>1</v>
      </c>
      <c r="BJ58" s="142">
        <v>1</v>
      </c>
      <c r="BK58" s="142">
        <v>1</v>
      </c>
      <c r="BL58" s="142">
        <v>1</v>
      </c>
      <c r="BM58" s="142">
        <v>1</v>
      </c>
      <c r="BN58" s="142">
        <v>1</v>
      </c>
      <c r="BO58" s="142">
        <v>1</v>
      </c>
      <c r="BP58" s="142">
        <v>1</v>
      </c>
      <c r="BQ58" s="142">
        <v>1</v>
      </c>
      <c r="BR58" s="142">
        <v>1</v>
      </c>
      <c r="BS58" s="142">
        <v>1</v>
      </c>
      <c r="BT58" s="142">
        <v>1</v>
      </c>
      <c r="BU58" s="142">
        <v>1</v>
      </c>
      <c r="BV58" s="142">
        <v>1</v>
      </c>
      <c r="BW58" s="142">
        <v>1</v>
      </c>
      <c r="BX58" s="142">
        <v>1</v>
      </c>
      <c r="BY58" s="142">
        <v>1</v>
      </c>
      <c r="BZ58" s="142">
        <v>1</v>
      </c>
      <c r="CA58" s="142">
        <v>1</v>
      </c>
      <c r="CB58" s="142">
        <v>1</v>
      </c>
      <c r="CC58" s="142">
        <v>1</v>
      </c>
      <c r="CD58" s="205">
        <v>1</v>
      </c>
    </row>
    <row r="59" spans="1:82" x14ac:dyDescent="0.35">
      <c r="A59" s="200" t="s">
        <v>80</v>
      </c>
      <c r="B59" s="204">
        <v>1</v>
      </c>
      <c r="C59" s="142">
        <v>1</v>
      </c>
      <c r="D59" s="142">
        <v>1</v>
      </c>
      <c r="E59" s="142">
        <v>1</v>
      </c>
      <c r="F59" s="142">
        <v>1</v>
      </c>
      <c r="G59" s="142">
        <v>1</v>
      </c>
      <c r="H59" s="142">
        <v>1</v>
      </c>
      <c r="I59" s="142">
        <v>1</v>
      </c>
      <c r="J59" s="142">
        <v>1</v>
      </c>
      <c r="K59" s="142">
        <v>1</v>
      </c>
      <c r="L59" s="142">
        <v>1</v>
      </c>
      <c r="M59" s="142">
        <v>1</v>
      </c>
      <c r="N59" s="142">
        <v>1</v>
      </c>
      <c r="O59" s="142">
        <v>1</v>
      </c>
      <c r="P59" s="142">
        <v>1</v>
      </c>
      <c r="Q59" s="142">
        <v>1</v>
      </c>
      <c r="R59" s="142">
        <v>1</v>
      </c>
      <c r="S59" s="142">
        <v>1</v>
      </c>
      <c r="T59" s="142">
        <v>1</v>
      </c>
      <c r="U59" s="142">
        <v>1</v>
      </c>
      <c r="V59" s="142">
        <v>1</v>
      </c>
      <c r="W59" s="142">
        <v>1</v>
      </c>
      <c r="X59" s="142">
        <v>1</v>
      </c>
      <c r="Y59" s="142">
        <v>1</v>
      </c>
      <c r="Z59" s="142">
        <v>1</v>
      </c>
      <c r="AA59" s="142">
        <v>1</v>
      </c>
      <c r="AB59" s="142">
        <v>1</v>
      </c>
      <c r="AC59" s="142">
        <v>1</v>
      </c>
      <c r="AD59" s="142">
        <v>1</v>
      </c>
      <c r="AE59" s="142">
        <v>1</v>
      </c>
      <c r="AF59" s="142">
        <v>1</v>
      </c>
      <c r="AG59" s="142">
        <v>1</v>
      </c>
      <c r="AH59" s="142">
        <v>1</v>
      </c>
      <c r="AI59" s="142">
        <v>1</v>
      </c>
      <c r="AJ59" s="142">
        <v>1</v>
      </c>
      <c r="AK59" s="142">
        <v>1</v>
      </c>
      <c r="AL59" s="142">
        <v>1</v>
      </c>
      <c r="AM59" s="142">
        <v>1</v>
      </c>
      <c r="AN59" s="142">
        <v>1</v>
      </c>
      <c r="AO59" s="142">
        <v>1</v>
      </c>
      <c r="AP59" s="142">
        <v>1</v>
      </c>
      <c r="AQ59" s="142">
        <v>1</v>
      </c>
      <c r="AR59" s="142">
        <v>1</v>
      </c>
      <c r="AS59" s="142">
        <v>1</v>
      </c>
      <c r="AT59" s="142">
        <v>1</v>
      </c>
      <c r="AU59" s="142">
        <v>1</v>
      </c>
      <c r="AV59" s="142">
        <v>1</v>
      </c>
      <c r="AW59" s="142">
        <v>1</v>
      </c>
      <c r="AX59" s="142">
        <v>1</v>
      </c>
      <c r="AY59" s="142">
        <v>1</v>
      </c>
      <c r="AZ59" s="142">
        <v>1</v>
      </c>
      <c r="BA59" s="142">
        <v>1</v>
      </c>
      <c r="BB59" s="142">
        <v>1</v>
      </c>
      <c r="BC59" s="142">
        <v>1</v>
      </c>
      <c r="BD59" s="142">
        <v>1</v>
      </c>
      <c r="BE59" s="142">
        <v>1</v>
      </c>
      <c r="BF59" s="142">
        <v>1</v>
      </c>
      <c r="BG59" s="142">
        <v>1</v>
      </c>
      <c r="BH59" s="142">
        <v>1</v>
      </c>
      <c r="BI59" s="142">
        <v>1</v>
      </c>
      <c r="BJ59" s="142">
        <v>1</v>
      </c>
      <c r="BK59" s="142">
        <v>1</v>
      </c>
      <c r="BL59" s="142">
        <v>1</v>
      </c>
      <c r="BM59" s="142">
        <v>1</v>
      </c>
      <c r="BN59" s="142">
        <v>1</v>
      </c>
      <c r="BO59" s="142">
        <v>1</v>
      </c>
      <c r="BP59" s="142">
        <v>1</v>
      </c>
      <c r="BQ59" s="142">
        <v>1</v>
      </c>
      <c r="BR59" s="142">
        <v>1</v>
      </c>
      <c r="BS59" s="142">
        <v>1</v>
      </c>
      <c r="BT59" s="142">
        <v>1</v>
      </c>
      <c r="BU59" s="142">
        <v>1</v>
      </c>
      <c r="BV59" s="142">
        <v>1</v>
      </c>
      <c r="BW59" s="142">
        <v>1</v>
      </c>
      <c r="BX59" s="142">
        <v>1</v>
      </c>
      <c r="BY59" s="142">
        <v>1</v>
      </c>
      <c r="BZ59" s="142">
        <v>1</v>
      </c>
      <c r="CA59" s="142">
        <v>1</v>
      </c>
      <c r="CB59" s="142">
        <v>1</v>
      </c>
      <c r="CC59" s="142">
        <v>1</v>
      </c>
      <c r="CD59" s="205">
        <v>1</v>
      </c>
    </row>
    <row r="60" spans="1:82" x14ac:dyDescent="0.35">
      <c r="A60" s="200" t="s">
        <v>83</v>
      </c>
      <c r="B60" s="204">
        <v>1</v>
      </c>
      <c r="C60" s="142">
        <v>1</v>
      </c>
      <c r="D60" s="142">
        <v>1</v>
      </c>
      <c r="E60" s="142">
        <v>1</v>
      </c>
      <c r="F60" s="142">
        <v>1</v>
      </c>
      <c r="G60" s="142">
        <v>1</v>
      </c>
      <c r="H60" s="142">
        <v>1</v>
      </c>
      <c r="I60" s="142">
        <v>1</v>
      </c>
      <c r="J60" s="142">
        <v>1</v>
      </c>
      <c r="K60" s="142">
        <v>1</v>
      </c>
      <c r="L60" s="142">
        <v>1</v>
      </c>
      <c r="M60" s="142">
        <v>1</v>
      </c>
      <c r="N60" s="142">
        <v>1</v>
      </c>
      <c r="O60" s="142">
        <v>1</v>
      </c>
      <c r="P60" s="142">
        <v>1</v>
      </c>
      <c r="Q60" s="142">
        <v>1</v>
      </c>
      <c r="R60" s="142">
        <v>1</v>
      </c>
      <c r="S60" s="142">
        <v>1</v>
      </c>
      <c r="T60" s="142">
        <v>1</v>
      </c>
      <c r="U60" s="142">
        <v>1</v>
      </c>
      <c r="V60" s="142">
        <v>1</v>
      </c>
      <c r="W60" s="142">
        <v>1</v>
      </c>
      <c r="X60" s="142">
        <v>1</v>
      </c>
      <c r="Y60" s="142">
        <v>1</v>
      </c>
      <c r="Z60" s="142">
        <v>1</v>
      </c>
      <c r="AA60" s="142">
        <v>1</v>
      </c>
      <c r="AB60" s="142">
        <v>1</v>
      </c>
      <c r="AC60" s="142">
        <v>1</v>
      </c>
      <c r="AD60" s="142">
        <v>1</v>
      </c>
      <c r="AE60" s="142">
        <v>1</v>
      </c>
      <c r="AF60" s="142">
        <v>1</v>
      </c>
      <c r="AG60" s="142">
        <v>1</v>
      </c>
      <c r="AH60" s="142">
        <v>1</v>
      </c>
      <c r="AI60" s="142">
        <v>1</v>
      </c>
      <c r="AJ60" s="142">
        <v>1</v>
      </c>
      <c r="AK60" s="142">
        <v>1</v>
      </c>
      <c r="AL60" s="142">
        <v>1</v>
      </c>
      <c r="AM60" s="142">
        <v>1</v>
      </c>
      <c r="AN60" s="142">
        <v>1</v>
      </c>
      <c r="AO60" s="142">
        <v>1</v>
      </c>
      <c r="AP60" s="142">
        <v>1</v>
      </c>
      <c r="AQ60" s="142">
        <v>1</v>
      </c>
      <c r="AR60" s="142">
        <v>1</v>
      </c>
      <c r="AS60" s="142">
        <v>1</v>
      </c>
      <c r="AT60" s="142">
        <v>1</v>
      </c>
      <c r="AU60" s="142">
        <v>1</v>
      </c>
      <c r="AV60" s="142">
        <v>1</v>
      </c>
      <c r="AW60" s="142">
        <v>1</v>
      </c>
      <c r="AX60" s="142">
        <v>1</v>
      </c>
      <c r="AY60" s="142">
        <v>1</v>
      </c>
      <c r="AZ60" s="142">
        <v>1</v>
      </c>
      <c r="BA60" s="142">
        <v>1</v>
      </c>
      <c r="BB60" s="142">
        <v>1</v>
      </c>
      <c r="BC60" s="142">
        <v>1</v>
      </c>
      <c r="BD60" s="142">
        <v>1</v>
      </c>
      <c r="BE60" s="142">
        <v>1</v>
      </c>
      <c r="BF60" s="142">
        <v>1</v>
      </c>
      <c r="BG60" s="142">
        <v>1</v>
      </c>
      <c r="BH60" s="142">
        <v>1</v>
      </c>
      <c r="BI60" s="142">
        <v>1</v>
      </c>
      <c r="BJ60" s="142">
        <v>1</v>
      </c>
      <c r="BK60" s="142">
        <v>1</v>
      </c>
      <c r="BL60" s="142">
        <v>1</v>
      </c>
      <c r="BM60" s="142">
        <v>1</v>
      </c>
      <c r="BN60" s="142">
        <v>1</v>
      </c>
      <c r="BO60" s="142">
        <v>1</v>
      </c>
      <c r="BP60" s="142">
        <v>1</v>
      </c>
      <c r="BQ60" s="142">
        <v>1</v>
      </c>
      <c r="BR60" s="142">
        <v>1</v>
      </c>
      <c r="BS60" s="142">
        <v>1</v>
      </c>
      <c r="BT60" s="142">
        <v>1</v>
      </c>
      <c r="BU60" s="142">
        <v>1</v>
      </c>
      <c r="BV60" s="142">
        <v>1</v>
      </c>
      <c r="BW60" s="142">
        <v>1</v>
      </c>
      <c r="BX60" s="142">
        <v>1</v>
      </c>
      <c r="BY60" s="142">
        <v>1</v>
      </c>
      <c r="BZ60" s="142">
        <v>1</v>
      </c>
      <c r="CA60" s="142">
        <v>1</v>
      </c>
      <c r="CB60" s="142">
        <v>1</v>
      </c>
      <c r="CC60" s="142">
        <v>1</v>
      </c>
      <c r="CD60" s="205">
        <v>1</v>
      </c>
    </row>
    <row r="61" spans="1:82" x14ac:dyDescent="0.35">
      <c r="A61" s="200" t="s">
        <v>138</v>
      </c>
      <c r="B61" s="206">
        <v>1</v>
      </c>
      <c r="C61" s="207">
        <v>1</v>
      </c>
      <c r="D61" s="207">
        <v>1</v>
      </c>
      <c r="E61" s="207">
        <v>1</v>
      </c>
      <c r="F61" s="207">
        <v>1</v>
      </c>
      <c r="G61" s="207">
        <v>1</v>
      </c>
      <c r="H61" s="207">
        <v>1</v>
      </c>
      <c r="I61" s="207">
        <v>1</v>
      </c>
      <c r="J61" s="207">
        <v>1</v>
      </c>
      <c r="K61" s="207">
        <v>1</v>
      </c>
      <c r="L61" s="207">
        <v>1</v>
      </c>
      <c r="M61" s="207">
        <v>1</v>
      </c>
      <c r="N61" s="207">
        <v>1</v>
      </c>
      <c r="O61" s="207">
        <v>1</v>
      </c>
      <c r="P61" s="207">
        <v>1</v>
      </c>
      <c r="Q61" s="207">
        <v>1</v>
      </c>
      <c r="R61" s="207">
        <v>1</v>
      </c>
      <c r="S61" s="207">
        <v>1</v>
      </c>
      <c r="T61" s="207">
        <v>1</v>
      </c>
      <c r="U61" s="207">
        <v>1</v>
      </c>
      <c r="V61" s="207">
        <v>1</v>
      </c>
      <c r="W61" s="207">
        <v>1</v>
      </c>
      <c r="X61" s="207">
        <v>1</v>
      </c>
      <c r="Y61" s="207">
        <v>1</v>
      </c>
      <c r="Z61" s="207">
        <v>1</v>
      </c>
      <c r="AA61" s="207">
        <v>1</v>
      </c>
      <c r="AB61" s="207">
        <v>1</v>
      </c>
      <c r="AC61" s="207">
        <v>1</v>
      </c>
      <c r="AD61" s="207">
        <v>1</v>
      </c>
      <c r="AE61" s="207">
        <v>1</v>
      </c>
      <c r="AF61" s="207">
        <v>1</v>
      </c>
      <c r="AG61" s="207">
        <v>1</v>
      </c>
      <c r="AH61" s="207">
        <v>1</v>
      </c>
      <c r="AI61" s="207">
        <v>1</v>
      </c>
      <c r="AJ61" s="207">
        <v>1</v>
      </c>
      <c r="AK61" s="207">
        <v>1</v>
      </c>
      <c r="AL61" s="207">
        <v>1</v>
      </c>
      <c r="AM61" s="207">
        <v>1</v>
      </c>
      <c r="AN61" s="207">
        <v>1</v>
      </c>
      <c r="AO61" s="207">
        <v>1</v>
      </c>
      <c r="AP61" s="207">
        <v>1</v>
      </c>
      <c r="AQ61" s="207">
        <v>1</v>
      </c>
      <c r="AR61" s="207">
        <v>1</v>
      </c>
      <c r="AS61" s="207">
        <v>1</v>
      </c>
      <c r="AT61" s="207">
        <v>1</v>
      </c>
      <c r="AU61" s="207">
        <v>1</v>
      </c>
      <c r="AV61" s="207">
        <v>1</v>
      </c>
      <c r="AW61" s="207">
        <v>1</v>
      </c>
      <c r="AX61" s="207">
        <v>1</v>
      </c>
      <c r="AY61" s="207">
        <v>1</v>
      </c>
      <c r="AZ61" s="207">
        <v>1</v>
      </c>
      <c r="BA61" s="207">
        <v>1</v>
      </c>
      <c r="BB61" s="207">
        <v>1</v>
      </c>
      <c r="BC61" s="207">
        <v>1</v>
      </c>
      <c r="BD61" s="207">
        <v>1</v>
      </c>
      <c r="BE61" s="207">
        <v>1</v>
      </c>
      <c r="BF61" s="207">
        <v>1</v>
      </c>
      <c r="BG61" s="207">
        <v>1</v>
      </c>
      <c r="BH61" s="207">
        <v>1</v>
      </c>
      <c r="BI61" s="207">
        <v>1</v>
      </c>
      <c r="BJ61" s="207">
        <v>1</v>
      </c>
      <c r="BK61" s="207">
        <v>1</v>
      </c>
      <c r="BL61" s="207">
        <v>1</v>
      </c>
      <c r="BM61" s="207">
        <v>1</v>
      </c>
      <c r="BN61" s="207">
        <v>1</v>
      </c>
      <c r="BO61" s="207">
        <v>1</v>
      </c>
      <c r="BP61" s="207">
        <v>1</v>
      </c>
      <c r="BQ61" s="207">
        <v>1</v>
      </c>
      <c r="BR61" s="207">
        <v>1</v>
      </c>
      <c r="BS61" s="207">
        <v>1</v>
      </c>
      <c r="BT61" s="207">
        <v>1</v>
      </c>
      <c r="BU61" s="207">
        <v>1</v>
      </c>
      <c r="BV61" s="207">
        <v>1</v>
      </c>
      <c r="BW61" s="207">
        <v>1</v>
      </c>
      <c r="BX61" s="207">
        <v>1</v>
      </c>
      <c r="BY61" s="207">
        <v>1</v>
      </c>
      <c r="BZ61" s="207">
        <v>1</v>
      </c>
      <c r="CA61" s="207">
        <v>1</v>
      </c>
      <c r="CB61" s="207">
        <v>1</v>
      </c>
      <c r="CC61" s="207">
        <v>1</v>
      </c>
      <c r="CD61" s="208">
        <v>1</v>
      </c>
    </row>
    <row r="62" spans="1:82" x14ac:dyDescent="0.35">
      <c r="A62" s="73"/>
      <c r="B62" s="74"/>
      <c r="C62" s="74"/>
      <c r="D62" s="74"/>
      <c r="E62" s="74"/>
      <c r="F62" s="74"/>
      <c r="G62" s="74"/>
      <c r="H62" s="74"/>
      <c r="I62" s="74"/>
      <c r="J62" s="74"/>
      <c r="K62" s="74"/>
      <c r="L62" s="74"/>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4"/>
      <c r="AX62" s="74"/>
      <c r="AY62" s="74"/>
      <c r="AZ62" s="74"/>
      <c r="BA62" s="74"/>
      <c r="BB62" s="74"/>
      <c r="BC62" s="74"/>
      <c r="BD62" s="74"/>
      <c r="BE62" s="74"/>
      <c r="BF62" s="74"/>
      <c r="BG62" s="74"/>
      <c r="BH62" s="74"/>
      <c r="BI62" s="74"/>
      <c r="BJ62" s="74"/>
      <c r="BK62" s="74"/>
      <c r="BL62" s="74"/>
      <c r="BM62" s="74"/>
      <c r="BN62" s="74"/>
      <c r="BO62" s="74"/>
      <c r="BP62" s="74"/>
      <c r="BQ62" s="74"/>
      <c r="BR62" s="74"/>
      <c r="BS62" s="74"/>
      <c r="BT62" s="74"/>
      <c r="BU62" s="74"/>
      <c r="BV62" s="74"/>
      <c r="BW62" s="74"/>
      <c r="BX62" s="74"/>
      <c r="BY62" s="74"/>
      <c r="BZ62" s="74"/>
      <c r="CA62" s="74"/>
      <c r="CB62" s="74"/>
      <c r="CC62" s="74"/>
      <c r="CD62" s="7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D33" sqref="D33:K36"/>
    </sheetView>
  </sheetViews>
  <sheetFormatPr defaultRowHeight="14.5" x14ac:dyDescent="0.35"/>
  <cols>
    <col min="1" max="1" width="50.7265625" customWidth="1"/>
    <col min="26" max="26" width="9.1796875" customWidth="1"/>
  </cols>
  <sheetData>
    <row r="1" spans="1:82" x14ac:dyDescent="0.35">
      <c r="A1" s="52" t="s">
        <v>302</v>
      </c>
      <c r="B1" s="59">
        <v>1970</v>
      </c>
      <c r="C1" s="52">
        <v>1971</v>
      </c>
      <c r="D1" s="52">
        <v>1972</v>
      </c>
      <c r="E1" s="52">
        <v>1973</v>
      </c>
      <c r="F1" s="52">
        <v>1974</v>
      </c>
      <c r="G1" s="52">
        <v>1975</v>
      </c>
      <c r="H1" s="52">
        <v>1976</v>
      </c>
      <c r="I1" s="52">
        <v>1977</v>
      </c>
      <c r="J1" s="52">
        <v>1978</v>
      </c>
      <c r="K1" s="52">
        <v>1979</v>
      </c>
      <c r="L1" s="52">
        <v>1980</v>
      </c>
      <c r="M1" s="52">
        <v>1981</v>
      </c>
      <c r="N1" s="52">
        <v>1982</v>
      </c>
      <c r="O1" s="52">
        <v>1983</v>
      </c>
      <c r="P1" s="52">
        <v>1984</v>
      </c>
      <c r="Q1" s="52">
        <v>1985</v>
      </c>
      <c r="R1" s="52">
        <v>1986</v>
      </c>
      <c r="S1" s="52">
        <v>1987</v>
      </c>
      <c r="T1" s="52">
        <v>1988</v>
      </c>
      <c r="U1" s="52">
        <v>1989</v>
      </c>
      <c r="V1" s="52">
        <v>1990</v>
      </c>
      <c r="W1" s="52">
        <v>1991</v>
      </c>
      <c r="X1" s="52">
        <v>1992</v>
      </c>
      <c r="Y1" s="52">
        <v>1993</v>
      </c>
      <c r="Z1" s="52">
        <v>1994</v>
      </c>
      <c r="AA1" s="52">
        <v>1995</v>
      </c>
      <c r="AB1" s="52">
        <v>1996</v>
      </c>
      <c r="AC1" s="52">
        <v>1997</v>
      </c>
      <c r="AD1" s="52">
        <v>1998</v>
      </c>
      <c r="AE1" s="52">
        <v>1999</v>
      </c>
      <c r="AF1" s="52">
        <v>2000</v>
      </c>
      <c r="AG1" s="52">
        <v>2001</v>
      </c>
      <c r="AH1" s="52">
        <v>2002</v>
      </c>
      <c r="AI1" s="52">
        <v>2003</v>
      </c>
      <c r="AJ1" s="52">
        <v>2004</v>
      </c>
      <c r="AK1" s="52">
        <v>2005</v>
      </c>
      <c r="AL1" s="52">
        <v>2006</v>
      </c>
      <c r="AM1" s="52">
        <v>2007</v>
      </c>
      <c r="AN1" s="52">
        <v>2008</v>
      </c>
      <c r="AO1" s="52">
        <v>2009</v>
      </c>
      <c r="AP1" s="52">
        <v>2010</v>
      </c>
      <c r="AQ1" s="52">
        <v>2011</v>
      </c>
      <c r="AR1" s="52">
        <v>2012</v>
      </c>
      <c r="AS1" s="52">
        <v>2013</v>
      </c>
      <c r="AT1" s="52">
        <v>2014</v>
      </c>
      <c r="AU1" s="52">
        <v>2015</v>
      </c>
      <c r="AV1" s="52">
        <v>2016</v>
      </c>
      <c r="AW1" s="52">
        <v>2017</v>
      </c>
      <c r="AX1" s="52">
        <v>2018</v>
      </c>
      <c r="AY1" s="52">
        <v>2019</v>
      </c>
      <c r="AZ1" s="52">
        <v>2020</v>
      </c>
      <c r="BA1" s="52">
        <v>2021</v>
      </c>
      <c r="BB1" s="52">
        <v>2022</v>
      </c>
      <c r="BC1" s="52">
        <v>2023</v>
      </c>
      <c r="BD1" s="52">
        <v>2024</v>
      </c>
      <c r="BE1" s="52">
        <v>2025</v>
      </c>
      <c r="BF1" s="52">
        <v>2026</v>
      </c>
      <c r="BG1" s="52">
        <v>2027</v>
      </c>
      <c r="BH1" s="52">
        <v>2028</v>
      </c>
      <c r="BI1" s="52">
        <v>2029</v>
      </c>
      <c r="BJ1" s="52">
        <v>2030</v>
      </c>
      <c r="BK1" s="52">
        <v>2031</v>
      </c>
      <c r="BL1" s="52">
        <v>2032</v>
      </c>
      <c r="BM1" s="52">
        <v>2033</v>
      </c>
      <c r="BN1" s="52">
        <v>2034</v>
      </c>
      <c r="BO1" s="52">
        <v>2035</v>
      </c>
      <c r="BP1" s="52">
        <v>2036</v>
      </c>
      <c r="BQ1" s="52">
        <v>2037</v>
      </c>
      <c r="BR1" s="52">
        <v>2038</v>
      </c>
      <c r="BS1" s="52">
        <v>2039</v>
      </c>
      <c r="BT1" s="52">
        <v>2040</v>
      </c>
      <c r="BU1" s="52">
        <v>2041</v>
      </c>
      <c r="BV1" s="52">
        <v>2042</v>
      </c>
      <c r="BW1" s="52">
        <v>2043</v>
      </c>
      <c r="BX1" s="52">
        <v>2044</v>
      </c>
      <c r="BY1" s="52">
        <v>2045</v>
      </c>
      <c r="BZ1" s="52">
        <v>2046</v>
      </c>
      <c r="CA1" s="52">
        <v>2047</v>
      </c>
      <c r="CB1" s="52">
        <v>2048</v>
      </c>
      <c r="CC1" s="52">
        <v>2049</v>
      </c>
      <c r="CD1" s="52">
        <v>2050</v>
      </c>
    </row>
    <row r="2" spans="1:82" x14ac:dyDescent="0.35">
      <c r="A2" s="11" t="s">
        <v>238</v>
      </c>
      <c r="B2" s="251">
        <v>384.41989967141001</v>
      </c>
      <c r="C2" s="251">
        <v>384.41989967141001</v>
      </c>
      <c r="D2" s="251">
        <v>384.41989967141001</v>
      </c>
      <c r="E2" s="251">
        <v>384.41989967141001</v>
      </c>
      <c r="F2" s="251">
        <v>384.41989967141001</v>
      </c>
      <c r="G2" s="251">
        <v>384.41989967141001</v>
      </c>
      <c r="H2" s="251">
        <v>384.41989967141001</v>
      </c>
      <c r="I2" s="251">
        <v>384.41989967141001</v>
      </c>
      <c r="J2" s="251">
        <v>384.41989967141001</v>
      </c>
      <c r="K2" s="251">
        <v>384.41989967141001</v>
      </c>
      <c r="L2" s="251">
        <v>384.41989967141001</v>
      </c>
      <c r="M2" s="251">
        <v>384.41989967141001</v>
      </c>
      <c r="N2" s="251">
        <v>384.41989967141001</v>
      </c>
      <c r="O2" s="251">
        <v>384.41989967141001</v>
      </c>
      <c r="P2" s="251">
        <v>384.41989967141001</v>
      </c>
      <c r="Q2" s="251">
        <v>384.41989967141001</v>
      </c>
      <c r="R2" s="251">
        <v>384.41989967141001</v>
      </c>
      <c r="S2" s="251">
        <v>384.41989967141001</v>
      </c>
      <c r="T2" s="251">
        <v>384.41989967141001</v>
      </c>
      <c r="U2" s="251">
        <v>384.41989967141001</v>
      </c>
      <c r="V2" s="251">
        <v>384.41989967141001</v>
      </c>
      <c r="W2" s="251">
        <v>384.41989967141001</v>
      </c>
      <c r="X2" s="251">
        <v>384.41989967141001</v>
      </c>
      <c r="Y2" s="251">
        <v>384.41989967141001</v>
      </c>
      <c r="Z2" s="251">
        <v>384.41989967141001</v>
      </c>
      <c r="AA2" s="251">
        <v>384.41989967141001</v>
      </c>
      <c r="AB2" s="251">
        <v>384.41989967141001</v>
      </c>
      <c r="AC2" s="251">
        <v>384.41989967141001</v>
      </c>
      <c r="AD2" s="251">
        <v>384.41989967141001</v>
      </c>
      <c r="AE2" s="251">
        <v>384.41989967141001</v>
      </c>
      <c r="AF2" s="251">
        <v>384.41989967141001</v>
      </c>
      <c r="AG2" s="251">
        <v>384.41989967141001</v>
      </c>
      <c r="AH2" s="251">
        <v>384.41989967141001</v>
      </c>
      <c r="AI2" s="251">
        <v>384.41989967141001</v>
      </c>
      <c r="AJ2" s="251">
        <v>384.41989967141001</v>
      </c>
      <c r="AK2" s="251">
        <v>384.41989967141001</v>
      </c>
      <c r="AL2" s="251">
        <v>384.41989967141001</v>
      </c>
      <c r="AM2" s="251">
        <v>384.41989967141001</v>
      </c>
      <c r="AN2" s="251">
        <v>384.41989967141001</v>
      </c>
      <c r="AO2" s="251">
        <v>384.41989967141001</v>
      </c>
      <c r="AP2" s="251">
        <v>384.41989967141001</v>
      </c>
      <c r="AQ2" s="251">
        <v>384.41989967141001</v>
      </c>
      <c r="AR2" s="251">
        <v>384.41989967141001</v>
      </c>
      <c r="AS2" s="251">
        <v>384.41989967141001</v>
      </c>
      <c r="AT2" s="251">
        <v>384.41989967141001</v>
      </c>
      <c r="AU2" s="251">
        <v>384.41989967141001</v>
      </c>
      <c r="AV2" s="251">
        <v>384.41989967141001</v>
      </c>
      <c r="AW2" s="251">
        <v>384.41989967141001</v>
      </c>
      <c r="AX2" s="251">
        <v>384.41989967141001</v>
      </c>
      <c r="AY2" s="251">
        <v>384.41989967141001</v>
      </c>
      <c r="AZ2" s="251">
        <v>384.41989967141001</v>
      </c>
      <c r="BA2" s="251">
        <v>384.41989967141001</v>
      </c>
      <c r="BB2" s="251">
        <v>384.41989967141001</v>
      </c>
      <c r="BC2" s="251">
        <v>384.41989967141001</v>
      </c>
      <c r="BD2" s="251">
        <v>384.41989967141001</v>
      </c>
      <c r="BE2" s="251">
        <v>384.41989967141001</v>
      </c>
      <c r="BF2" s="251">
        <v>384.41989967141001</v>
      </c>
      <c r="BG2" s="251">
        <v>384.41989967141001</v>
      </c>
      <c r="BH2" s="251">
        <v>384.41989967141001</v>
      </c>
      <c r="BI2" s="251">
        <v>384.41989967141001</v>
      </c>
      <c r="BJ2" s="251">
        <v>384.41989967141001</v>
      </c>
      <c r="BK2" s="251">
        <v>384.41989967141001</v>
      </c>
      <c r="BL2" s="251">
        <v>384.41989967141001</v>
      </c>
      <c r="BM2" s="251">
        <v>384.41989967141001</v>
      </c>
      <c r="BN2" s="251">
        <v>384.41989967141001</v>
      </c>
      <c r="BO2" s="251">
        <v>384.41989967141001</v>
      </c>
      <c r="BP2" s="251">
        <v>384.41989967141001</v>
      </c>
      <c r="BQ2" s="251">
        <v>384.41989967141001</v>
      </c>
      <c r="BR2" s="251">
        <v>384.41989967141001</v>
      </c>
      <c r="BS2" s="251">
        <v>384.41989967141001</v>
      </c>
      <c r="BT2" s="251">
        <v>384.41989967141001</v>
      </c>
      <c r="BU2" s="251">
        <v>384.41989967141001</v>
      </c>
      <c r="BV2" s="251">
        <v>384.41989967141001</v>
      </c>
      <c r="BW2" s="251">
        <v>384.41989967141001</v>
      </c>
      <c r="BX2" s="251">
        <v>384.41989967141001</v>
      </c>
      <c r="BY2" s="251">
        <v>384.41989967141001</v>
      </c>
      <c r="BZ2" s="251">
        <v>384.41989967141001</v>
      </c>
      <c r="CA2" s="251">
        <v>384.41989967141001</v>
      </c>
      <c r="CB2" s="251">
        <v>384.41989967141001</v>
      </c>
      <c r="CC2" s="251">
        <v>384.41989967141001</v>
      </c>
      <c r="CD2" s="251">
        <v>384.41989967141001</v>
      </c>
    </row>
    <row r="3" spans="1:82" x14ac:dyDescent="0.35">
      <c r="A3" s="11" t="s">
        <v>237</v>
      </c>
      <c r="B3" s="270">
        <v>220.73565685772201</v>
      </c>
      <c r="C3" s="270">
        <v>220.73565685772201</v>
      </c>
      <c r="D3" s="270">
        <v>220.73565685772201</v>
      </c>
      <c r="E3" s="270">
        <v>220.73565685772201</v>
      </c>
      <c r="F3" s="270">
        <v>220.73565685772201</v>
      </c>
      <c r="G3" s="270">
        <v>220.73565685772201</v>
      </c>
      <c r="H3" s="270">
        <v>220.73565685772201</v>
      </c>
      <c r="I3" s="270">
        <v>220.73565685772201</v>
      </c>
      <c r="J3" s="270">
        <v>220.73565685772201</v>
      </c>
      <c r="K3" s="270">
        <v>220.73565685772201</v>
      </c>
      <c r="L3" s="270">
        <v>220.73565685772201</v>
      </c>
      <c r="M3" s="270">
        <v>220.73565685772201</v>
      </c>
      <c r="N3" s="270">
        <v>220.73565685772201</v>
      </c>
      <c r="O3" s="270">
        <v>220.73565685772201</v>
      </c>
      <c r="P3" s="270">
        <v>220.73565685772201</v>
      </c>
      <c r="Q3" s="270">
        <v>220.73565685772201</v>
      </c>
      <c r="R3" s="270">
        <v>220.73565685772201</v>
      </c>
      <c r="S3" s="270">
        <v>220.73565685772201</v>
      </c>
      <c r="T3" s="270">
        <v>220.73565685772201</v>
      </c>
      <c r="U3" s="270">
        <v>220.73565685772201</v>
      </c>
      <c r="V3" s="270">
        <v>220.73565685772201</v>
      </c>
      <c r="W3" s="270">
        <v>220.73565685772201</v>
      </c>
      <c r="X3" s="270">
        <v>220.73565685772201</v>
      </c>
      <c r="Y3" s="270">
        <v>220.73565685772201</v>
      </c>
      <c r="Z3" s="270">
        <v>220.73565685772201</v>
      </c>
      <c r="AA3" s="270">
        <v>220.73565685772201</v>
      </c>
      <c r="AB3" s="270">
        <v>220.73565685772201</v>
      </c>
      <c r="AC3" s="270">
        <v>220.73565685772201</v>
      </c>
      <c r="AD3" s="270">
        <v>220.73565685772201</v>
      </c>
      <c r="AE3" s="270">
        <v>220.73565685772201</v>
      </c>
      <c r="AF3" s="270">
        <v>220.73565685772201</v>
      </c>
      <c r="AG3" s="270">
        <v>220.73565685772201</v>
      </c>
      <c r="AH3" s="270">
        <v>220.73565685772201</v>
      </c>
      <c r="AI3" s="270">
        <v>220.73565685772201</v>
      </c>
      <c r="AJ3" s="270">
        <v>220.73565685772201</v>
      </c>
      <c r="AK3" s="270">
        <v>220.73565685772201</v>
      </c>
      <c r="AL3" s="270">
        <v>220.73565685772201</v>
      </c>
      <c r="AM3" s="270">
        <v>220.73565685772201</v>
      </c>
      <c r="AN3" s="270">
        <v>220.73565685772201</v>
      </c>
      <c r="AO3" s="270">
        <v>220.73565685772201</v>
      </c>
      <c r="AP3" s="270">
        <v>220.73565685772201</v>
      </c>
      <c r="AQ3" s="270">
        <v>220.73565685772201</v>
      </c>
      <c r="AR3" s="270">
        <v>220.73565685772201</v>
      </c>
      <c r="AS3" s="270">
        <v>220.73565685772201</v>
      </c>
      <c r="AT3" s="270">
        <v>220.73565685772201</v>
      </c>
      <c r="AU3" s="270">
        <v>220.73565685772201</v>
      </c>
      <c r="AV3" s="270">
        <v>220.73565685772201</v>
      </c>
      <c r="AW3" s="270">
        <v>220.73565685772201</v>
      </c>
      <c r="AX3" s="270">
        <v>220.73565685772201</v>
      </c>
      <c r="AY3" s="270">
        <v>220.73565685772201</v>
      </c>
      <c r="AZ3" s="270">
        <v>220.73565685772201</v>
      </c>
      <c r="BA3" s="270">
        <v>220.73565685772201</v>
      </c>
      <c r="BB3" s="270">
        <v>220.73565685772201</v>
      </c>
      <c r="BC3" s="270">
        <v>220.73565685772201</v>
      </c>
      <c r="BD3" s="270">
        <v>220.73565685772201</v>
      </c>
      <c r="BE3" s="270">
        <v>220.73565685772201</v>
      </c>
      <c r="BF3" s="270">
        <v>220.73565685772201</v>
      </c>
      <c r="BG3" s="270">
        <v>220.73565685772201</v>
      </c>
      <c r="BH3" s="270">
        <v>220.73565685772201</v>
      </c>
      <c r="BI3" s="270">
        <v>220.73565685772201</v>
      </c>
      <c r="BJ3" s="270">
        <v>220.73565685772201</v>
      </c>
      <c r="BK3" s="270">
        <v>220.73565685772201</v>
      </c>
      <c r="BL3" s="270">
        <v>220.73565685772201</v>
      </c>
      <c r="BM3" s="270">
        <v>220.73565685772201</v>
      </c>
      <c r="BN3" s="270">
        <v>220.73565685772201</v>
      </c>
      <c r="BO3" s="270">
        <v>220.73565685772201</v>
      </c>
      <c r="BP3" s="270">
        <v>220.73565685772201</v>
      </c>
      <c r="BQ3" s="270">
        <v>220.73565685772201</v>
      </c>
      <c r="BR3" s="270">
        <v>220.73565685772201</v>
      </c>
      <c r="BS3" s="270">
        <v>220.73565685772201</v>
      </c>
      <c r="BT3" s="270">
        <v>220.73565685772201</v>
      </c>
      <c r="BU3" s="270">
        <v>220.73565685772201</v>
      </c>
      <c r="BV3" s="270">
        <v>220.73565685772201</v>
      </c>
      <c r="BW3" s="270">
        <v>220.73565685772201</v>
      </c>
      <c r="BX3" s="270">
        <v>220.73565685772201</v>
      </c>
      <c r="BY3" s="270">
        <v>220.73565685772201</v>
      </c>
      <c r="BZ3" s="270">
        <v>220.73565685772201</v>
      </c>
      <c r="CA3" s="270">
        <v>220.73565685772201</v>
      </c>
      <c r="CB3" s="270">
        <v>220.73565685772201</v>
      </c>
      <c r="CC3" s="270">
        <v>220.73565685772201</v>
      </c>
      <c r="CD3" s="270">
        <v>220.73565685772201</v>
      </c>
    </row>
    <row r="4" spans="1:82" x14ac:dyDescent="0.35">
      <c r="A4" s="7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1"/>
    </row>
    <row r="5" spans="1:82" x14ac:dyDescent="0.35">
      <c r="A5" s="3" t="s">
        <v>303</v>
      </c>
      <c r="B5" s="56" t="s">
        <v>238</v>
      </c>
      <c r="C5" s="56" t="s">
        <v>237</v>
      </c>
      <c r="D5" s="313" t="s">
        <v>142</v>
      </c>
      <c r="E5" s="313"/>
      <c r="F5" s="313"/>
      <c r="G5" s="313"/>
      <c r="H5" s="313"/>
      <c r="I5" s="313"/>
      <c r="J5" s="313"/>
      <c r="K5" s="313"/>
      <c r="L5" s="20"/>
      <c r="M5" s="20"/>
      <c r="N5" s="20"/>
      <c r="O5" s="20"/>
      <c r="P5" s="20"/>
      <c r="Q5" s="20"/>
      <c r="R5" s="20"/>
      <c r="S5" s="20"/>
      <c r="T5" s="20"/>
      <c r="U5" s="20"/>
      <c r="V5" s="331" t="s">
        <v>63</v>
      </c>
      <c r="W5" s="332"/>
      <c r="X5" s="332"/>
      <c r="Y5" s="332"/>
      <c r="Z5" s="333"/>
      <c r="AA5" s="20"/>
      <c r="AB5" s="331" t="s">
        <v>163</v>
      </c>
      <c r="AC5" s="332"/>
      <c r="AD5" s="333"/>
      <c r="AE5" s="20"/>
      <c r="AF5" s="20"/>
      <c r="AG5" s="121"/>
      <c r="AH5" s="121"/>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1"/>
    </row>
    <row r="6" spans="1:82" x14ac:dyDescent="0.35">
      <c r="A6" s="58" t="s">
        <v>234</v>
      </c>
      <c r="B6" s="128">
        <v>28.511032742367483</v>
      </c>
      <c r="C6" s="127">
        <v>31.297889714264468</v>
      </c>
      <c r="D6" s="334" t="s">
        <v>304</v>
      </c>
      <c r="E6" s="334"/>
      <c r="F6" s="334"/>
      <c r="G6" s="334"/>
      <c r="H6" s="334"/>
      <c r="I6" s="334"/>
      <c r="J6" s="334"/>
      <c r="K6" s="335"/>
      <c r="L6" s="20"/>
      <c r="M6" s="20"/>
      <c r="N6" s="20"/>
      <c r="O6" s="20"/>
      <c r="P6" s="20"/>
      <c r="Q6" s="20"/>
      <c r="R6" s="20"/>
      <c r="S6" s="20"/>
      <c r="T6" s="20"/>
      <c r="U6" s="20"/>
      <c r="V6" s="338" t="s">
        <v>162</v>
      </c>
      <c r="W6" s="339"/>
      <c r="X6" s="340"/>
      <c r="Y6" s="338" t="s">
        <v>164</v>
      </c>
      <c r="Z6" s="341"/>
      <c r="AA6" s="20"/>
      <c r="AB6" s="111" t="s">
        <v>143</v>
      </c>
      <c r="AC6" s="131" t="s">
        <v>238</v>
      </c>
      <c r="AD6" s="131" t="s">
        <v>237</v>
      </c>
      <c r="AE6" s="20"/>
      <c r="AF6" s="20"/>
      <c r="AG6" s="100"/>
      <c r="AH6" s="10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1"/>
    </row>
    <row r="7" spans="1:82" x14ac:dyDescent="0.35">
      <c r="A7" s="58" t="s">
        <v>54</v>
      </c>
      <c r="B7" s="272">
        <v>4.5981181519134999</v>
      </c>
      <c r="C7" s="271">
        <v>6.9709215369174897</v>
      </c>
      <c r="D7" s="336"/>
      <c r="E7" s="336"/>
      <c r="F7" s="336"/>
      <c r="G7" s="336"/>
      <c r="H7" s="336"/>
      <c r="I7" s="336"/>
      <c r="J7" s="336"/>
      <c r="K7" s="337"/>
      <c r="L7" s="20"/>
      <c r="M7" s="20"/>
      <c r="N7" s="20"/>
      <c r="O7" s="20"/>
      <c r="P7" s="20"/>
      <c r="Q7" s="20"/>
      <c r="R7" s="20"/>
      <c r="S7" s="20"/>
      <c r="T7" s="20"/>
      <c r="U7" s="20"/>
      <c r="V7" s="102" t="s">
        <v>90</v>
      </c>
      <c r="W7" s="103" t="s">
        <v>238</v>
      </c>
      <c r="X7" s="104" t="s">
        <v>237</v>
      </c>
      <c r="Y7" s="103" t="s">
        <v>161</v>
      </c>
      <c r="Z7" s="104" t="s">
        <v>165</v>
      </c>
      <c r="AA7" s="20"/>
      <c r="AB7" s="130" t="s">
        <v>235</v>
      </c>
      <c r="AC7" s="132">
        <f>(B6-15)/(80-15)*B7</f>
        <v>0.95577422928888545</v>
      </c>
      <c r="AD7" s="133">
        <f>(C6-15)/(80-15)*C7</f>
        <v>1.7478663140841879</v>
      </c>
      <c r="AE7" s="20"/>
      <c r="AF7" s="20"/>
      <c r="AG7" s="121"/>
      <c r="AH7" s="121"/>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1"/>
    </row>
    <row r="8" spans="1:82" x14ac:dyDescent="0.35">
      <c r="A8" s="70"/>
      <c r="B8" s="20"/>
      <c r="C8" s="20"/>
      <c r="D8" s="20"/>
      <c r="E8" s="20"/>
      <c r="F8" s="20"/>
      <c r="G8" s="20"/>
      <c r="H8" s="20"/>
      <c r="I8" s="20"/>
      <c r="J8" s="20"/>
      <c r="K8" s="20"/>
      <c r="L8" s="20"/>
      <c r="M8" s="20"/>
      <c r="N8" s="20"/>
      <c r="O8" s="20"/>
      <c r="P8" s="20"/>
      <c r="Q8" s="20"/>
      <c r="R8" s="20"/>
      <c r="S8" s="20"/>
      <c r="T8" s="20"/>
      <c r="U8" s="20"/>
      <c r="V8" s="61">
        <v>15</v>
      </c>
      <c r="W8" s="62">
        <f>_xlfn.BETA.DIST(($V8+1-15)/(80-15),AC$7,AC$8,TRUE)-_xlfn.BETA.DIST(($V8-15)/(80-15),AC$7,AC$8,TRUE)</f>
        <v>6.318381889674822E-2</v>
      </c>
      <c r="X8" s="105">
        <f>_xlfn.BETA.DIST(($V8+1-15)/(80-15),AD$7,AD$8,TRUE)-_xlfn.BETA.DIST(($V8-15)/(80-15),AD$7,AD$8,TRUE)</f>
        <v>8.1827426819343994E-3</v>
      </c>
      <c r="Y8" s="24">
        <f>AC11</f>
        <v>-10</v>
      </c>
      <c r="Z8" s="105">
        <f>1/(1+POWER((Y8-$AC$11+1)/$AC$16,-$AC$15))</f>
        <v>5.962068199440833E-7</v>
      </c>
      <c r="AA8" s="72"/>
      <c r="AB8" s="130" t="s">
        <v>236</v>
      </c>
      <c r="AC8" s="134">
        <f>(1-(B6-15)/(80-15))*B7</f>
        <v>3.6423439226246144</v>
      </c>
      <c r="AD8" s="129">
        <f>(1-(C6-15)/(80-15))*C7</f>
        <v>5.2230552228333016</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1"/>
    </row>
    <row r="9" spans="1:82" x14ac:dyDescent="0.35">
      <c r="A9" s="22" t="s">
        <v>305</v>
      </c>
      <c r="B9" s="152" t="s">
        <v>238</v>
      </c>
      <c r="C9" s="152" t="s">
        <v>237</v>
      </c>
      <c r="D9" s="320" t="s">
        <v>142</v>
      </c>
      <c r="E9" s="320"/>
      <c r="F9" s="320"/>
      <c r="G9" s="320"/>
      <c r="H9" s="320"/>
      <c r="I9" s="320"/>
      <c r="J9" s="320"/>
      <c r="K9" s="320"/>
      <c r="L9" s="20"/>
      <c r="M9" s="20"/>
      <c r="N9" s="20"/>
      <c r="O9" s="20"/>
      <c r="P9" s="20"/>
      <c r="Q9" s="20"/>
      <c r="R9" s="20"/>
      <c r="S9" s="20"/>
      <c r="T9" s="20"/>
      <c r="U9" s="20"/>
      <c r="V9" s="61">
        <f>V8+1</f>
        <v>16</v>
      </c>
      <c r="W9" s="62">
        <f t="shared" ref="W9:X72" si="0">_xlfn.BETA.DIST(($V9+1-15)/(80-15),AC$7,AC$8,TRUE)-_xlfn.BETA.DIST(($V9-15)/(80-15),AC$7,AC$8,TRUE)</f>
        <v>5.6947150595400911E-2</v>
      </c>
      <c r="X9" s="105">
        <f t="shared" si="0"/>
        <v>1.817935211921004E-2</v>
      </c>
      <c r="Y9" s="24">
        <f>Y8+1</f>
        <v>-9</v>
      </c>
      <c r="Z9" s="105">
        <f t="shared" ref="Z9:Z58" si="1">1/(1+POWER((Y9-$AC$11+1)/$AC$16,-$AC$15))-1/(1+POWER((Y9-$AC$11)/$AC$16,-$AC$15))</f>
        <v>2.58907339015259E-5</v>
      </c>
      <c r="AA9" s="72"/>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1"/>
    </row>
    <row r="10" spans="1:82" x14ac:dyDescent="0.35">
      <c r="A10" s="211" t="s">
        <v>77</v>
      </c>
      <c r="B10" s="128">
        <v>1</v>
      </c>
      <c r="C10" s="127">
        <v>1</v>
      </c>
      <c r="D10" s="345" t="s">
        <v>306</v>
      </c>
      <c r="E10" s="322"/>
      <c r="F10" s="322"/>
      <c r="G10" s="322"/>
      <c r="H10" s="322"/>
      <c r="I10" s="322"/>
      <c r="J10" s="322"/>
      <c r="K10" s="323"/>
      <c r="L10" s="20"/>
      <c r="M10" s="20"/>
      <c r="N10" s="20"/>
      <c r="O10" s="20"/>
      <c r="P10" s="20"/>
      <c r="Q10" s="20"/>
      <c r="R10" s="20"/>
      <c r="S10" s="20"/>
      <c r="T10" s="20"/>
      <c r="U10" s="20"/>
      <c r="V10" s="61">
        <f t="shared" ref="V10:V72" si="2">V9+1</f>
        <v>17</v>
      </c>
      <c r="W10" s="62">
        <f t="shared" si="0"/>
        <v>5.3355356106059404E-2</v>
      </c>
      <c r="X10" s="105">
        <f t="shared" si="0"/>
        <v>2.4994932643927135E-2</v>
      </c>
      <c r="Y10" s="24">
        <f t="shared" ref="Y10:Y58" si="3">Y9+1</f>
        <v>-8</v>
      </c>
      <c r="Z10" s="105">
        <f t="shared" si="1"/>
        <v>2.171531003013229E-4</v>
      </c>
      <c r="AA10" s="20"/>
      <c r="AB10" s="111" t="s">
        <v>143</v>
      </c>
      <c r="AC10" s="111"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1"/>
    </row>
    <row r="11" spans="1:82" x14ac:dyDescent="0.35">
      <c r="A11" s="212" t="s">
        <v>79</v>
      </c>
      <c r="B11" s="213">
        <v>0.08</v>
      </c>
      <c r="C11" s="214">
        <v>0.14000000000000001</v>
      </c>
      <c r="D11" s="325"/>
      <c r="E11" s="325"/>
      <c r="F11" s="325"/>
      <c r="G11" s="325"/>
      <c r="H11" s="325"/>
      <c r="I11" s="325"/>
      <c r="J11" s="325"/>
      <c r="K11" s="326"/>
      <c r="L11" s="20"/>
      <c r="M11" s="20"/>
      <c r="N11" s="20"/>
      <c r="O11" s="20"/>
      <c r="P11" s="20"/>
      <c r="Q11" s="20"/>
      <c r="R11" s="20"/>
      <c r="S11" s="20"/>
      <c r="T11" s="20"/>
      <c r="U11" s="20"/>
      <c r="V11" s="61">
        <f t="shared" si="2"/>
        <v>18</v>
      </c>
      <c r="W11" s="62">
        <f t="shared" si="0"/>
        <v>5.0365412917491276E-2</v>
      </c>
      <c r="X11" s="105">
        <f t="shared" si="0"/>
        <v>3.0062711778118478E-2</v>
      </c>
      <c r="Y11" s="24">
        <f t="shared" si="3"/>
        <v>-7</v>
      </c>
      <c r="Z11" s="105">
        <f t="shared" si="1"/>
        <v>9.3174090337891434E-4</v>
      </c>
      <c r="AA11" s="20"/>
      <c r="AB11" s="107" t="s">
        <v>152</v>
      </c>
      <c r="AC11" s="113">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1"/>
    </row>
    <row r="12" spans="1:82" x14ac:dyDescent="0.35">
      <c r="A12" s="212" t="s">
        <v>78</v>
      </c>
      <c r="B12" s="213">
        <v>0.91</v>
      </c>
      <c r="C12" s="214">
        <v>1.1000000000000001</v>
      </c>
      <c r="D12" s="325"/>
      <c r="E12" s="325"/>
      <c r="F12" s="325"/>
      <c r="G12" s="325"/>
      <c r="H12" s="325"/>
      <c r="I12" s="325"/>
      <c r="J12" s="325"/>
      <c r="K12" s="326"/>
      <c r="L12" s="20"/>
      <c r="M12" s="20"/>
      <c r="N12" s="20"/>
      <c r="O12" s="20"/>
      <c r="P12" s="20"/>
      <c r="Q12" s="20"/>
      <c r="R12" s="20"/>
      <c r="S12" s="20"/>
      <c r="T12" s="20"/>
      <c r="U12" s="20"/>
      <c r="V12" s="61">
        <f t="shared" si="2"/>
        <v>19</v>
      </c>
      <c r="W12" s="62">
        <f t="shared" si="0"/>
        <v>4.7693797618802575E-2</v>
      </c>
      <c r="X12" s="105">
        <f t="shared" si="0"/>
        <v>3.3869673315408758E-2</v>
      </c>
      <c r="Y12" s="24">
        <f t="shared" si="3"/>
        <v>-6</v>
      </c>
      <c r="Z12" s="105">
        <f t="shared" si="1"/>
        <v>2.8000392058537471E-3</v>
      </c>
      <c r="AA12" s="20"/>
      <c r="AB12" s="107" t="s">
        <v>153</v>
      </c>
      <c r="AC12" s="114">
        <f>$B$19-$AC$11</f>
        <v>14.5</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1"/>
    </row>
    <row r="13" spans="1:82" x14ac:dyDescent="0.35">
      <c r="A13" s="212" t="s">
        <v>307</v>
      </c>
      <c r="B13" s="258">
        <v>0.8</v>
      </c>
      <c r="C13" s="259">
        <v>0.8</v>
      </c>
      <c r="D13" s="325"/>
      <c r="E13" s="325"/>
      <c r="F13" s="325"/>
      <c r="G13" s="325"/>
      <c r="H13" s="325"/>
      <c r="I13" s="325"/>
      <c r="J13" s="325"/>
      <c r="K13" s="326"/>
      <c r="L13" s="20"/>
      <c r="M13" s="20"/>
      <c r="N13" s="20"/>
      <c r="O13" s="20"/>
      <c r="P13" s="20"/>
      <c r="Q13" s="20"/>
      <c r="R13" s="20"/>
      <c r="S13" s="20"/>
      <c r="T13" s="20"/>
      <c r="U13" s="20"/>
      <c r="V13" s="61">
        <f t="shared" si="2"/>
        <v>20</v>
      </c>
      <c r="W13" s="62">
        <f t="shared" si="0"/>
        <v>4.5234065633331544E-2</v>
      </c>
      <c r="X13" s="105">
        <f t="shared" si="0"/>
        <v>3.6690060001128094E-2</v>
      </c>
      <c r="Y13" s="24">
        <f t="shared" si="3"/>
        <v>-5</v>
      </c>
      <c r="Z13" s="105">
        <f t="shared" si="1"/>
        <v>6.7354274450838521E-3</v>
      </c>
      <c r="AA13" s="20"/>
      <c r="AB13" s="107" t="s">
        <v>159</v>
      </c>
      <c r="AC13" s="114">
        <f>$B$20</f>
        <v>26.6</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1"/>
    </row>
    <row r="14" spans="1:82" x14ac:dyDescent="0.35">
      <c r="A14" s="212" t="s">
        <v>308</v>
      </c>
      <c r="B14" s="213">
        <v>391.83566629780501</v>
      </c>
      <c r="C14" s="214">
        <v>1.43825398049783</v>
      </c>
      <c r="D14" s="325"/>
      <c r="E14" s="325"/>
      <c r="F14" s="325"/>
      <c r="G14" s="325"/>
      <c r="H14" s="325"/>
      <c r="I14" s="325"/>
      <c r="J14" s="325"/>
      <c r="K14" s="326"/>
      <c r="L14" s="20"/>
      <c r="M14" s="20"/>
      <c r="N14" s="20"/>
      <c r="O14" s="20"/>
      <c r="P14" s="20"/>
      <c r="Q14" s="20"/>
      <c r="R14" s="20"/>
      <c r="S14" s="20"/>
      <c r="T14" s="20"/>
      <c r="U14" s="20"/>
      <c r="V14" s="61">
        <f t="shared" si="2"/>
        <v>21</v>
      </c>
      <c r="W14" s="62">
        <f>_xlfn.BETA.DIST(($V14+1-15)/(80-15),AC$7,AC$8,TRUE)-_xlfn.BETA.DIST(($V14-15)/(80-15),AC$7,AC$8,TRUE)</f>
        <v>4.2933622338746313E-2</v>
      </c>
      <c r="X14" s="105">
        <f t="shared" si="0"/>
        <v>3.8708254562606403E-2</v>
      </c>
      <c r="Y14" s="24">
        <f t="shared" si="3"/>
        <v>-4</v>
      </c>
      <c r="Z14" s="105">
        <f t="shared" si="1"/>
        <v>1.3843460142633704E-2</v>
      </c>
      <c r="AA14" s="20"/>
      <c r="AB14" s="107" t="s">
        <v>151</v>
      </c>
      <c r="AC14" s="115">
        <f>AC12*AC12/(AC12*AC12+AC13)</f>
        <v>0.88769263246780661</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1"/>
    </row>
    <row r="15" spans="1:82" x14ac:dyDescent="0.35">
      <c r="A15" s="212" t="s">
        <v>81</v>
      </c>
      <c r="B15" s="287"/>
      <c r="C15" s="214">
        <v>0.63231373643697797</v>
      </c>
      <c r="D15" s="325"/>
      <c r="E15" s="325"/>
      <c r="F15" s="325"/>
      <c r="G15" s="325"/>
      <c r="H15" s="325"/>
      <c r="I15" s="325"/>
      <c r="J15" s="325"/>
      <c r="K15" s="326"/>
      <c r="L15" s="20"/>
      <c r="M15" s="20"/>
      <c r="N15" s="20"/>
      <c r="O15" s="20"/>
      <c r="P15" s="20"/>
      <c r="Q15" s="20"/>
      <c r="R15" s="20"/>
      <c r="S15" s="20"/>
      <c r="T15" s="20"/>
      <c r="U15" s="20"/>
      <c r="V15" s="61">
        <f t="shared" si="2"/>
        <v>22</v>
      </c>
      <c r="W15" s="62">
        <f>_xlfn.BETA.DIST(($V15+1-15)/(80-15),AC$7,AC$8,TRUE)-_xlfn.BETA.DIST(($V15-15)/(80-15),AC$7,AC$8,TRUE)</f>
        <v>4.0762199593641135E-2</v>
      </c>
      <c r="X15" s="105">
        <f t="shared" si="0"/>
        <v>4.0060637298295732E-2</v>
      </c>
      <c r="Y15" s="24">
        <f t="shared" si="3"/>
        <v>-3</v>
      </c>
      <c r="Z15" s="105">
        <f t="shared" si="1"/>
        <v>2.5128278928929378E-2</v>
      </c>
      <c r="AA15" s="20"/>
      <c r="AB15" s="107" t="s">
        <v>156</v>
      </c>
      <c r="AC15" s="116">
        <f>PI()/AC23</f>
        <v>5.4733618845051151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1"/>
    </row>
    <row r="16" spans="1:82" x14ac:dyDescent="0.35">
      <c r="A16" s="212" t="s">
        <v>138</v>
      </c>
      <c r="B16" s="272">
        <v>9.8013052030421696E-2</v>
      </c>
      <c r="C16" s="288"/>
      <c r="D16" s="328"/>
      <c r="E16" s="328"/>
      <c r="F16" s="328"/>
      <c r="G16" s="328"/>
      <c r="H16" s="328"/>
      <c r="I16" s="328"/>
      <c r="J16" s="328"/>
      <c r="K16" s="329"/>
      <c r="L16" s="20"/>
      <c r="M16" s="20"/>
      <c r="N16" s="20"/>
      <c r="O16" s="20"/>
      <c r="P16" s="20"/>
      <c r="Q16" s="20"/>
      <c r="R16" s="20"/>
      <c r="S16" s="20"/>
      <c r="T16" s="20"/>
      <c r="U16" s="20"/>
      <c r="V16" s="61">
        <f t="shared" si="2"/>
        <v>23</v>
      </c>
      <c r="W16" s="62">
        <f t="shared" si="0"/>
        <v>3.8700545031346567E-2</v>
      </c>
      <c r="X16" s="105">
        <f t="shared" si="0"/>
        <v>4.0854149631164544E-2</v>
      </c>
      <c r="Y16" s="24">
        <f t="shared" si="3"/>
        <v>-2</v>
      </c>
      <c r="Z16" s="105">
        <f t="shared" si="1"/>
        <v>4.0905752386038767E-2</v>
      </c>
      <c r="AA16" s="72"/>
      <c r="AB16" s="107" t="s">
        <v>155</v>
      </c>
      <c r="AC16" s="117">
        <f>AC12*SIN(AC23)/AC23</f>
        <v>13.716838304696481</v>
      </c>
      <c r="AD16" s="98"/>
      <c r="AE16" s="99"/>
      <c r="AF16" s="99"/>
      <c r="AG16" s="99"/>
      <c r="AH16" s="101"/>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1"/>
    </row>
    <row r="17" spans="1:82" x14ac:dyDescent="0.35">
      <c r="A17" s="215"/>
      <c r="B17" s="216"/>
      <c r="C17" s="216"/>
      <c r="D17" s="216"/>
      <c r="E17" s="216"/>
      <c r="F17" s="216"/>
      <c r="G17" s="216"/>
      <c r="H17" s="216"/>
      <c r="I17" s="216"/>
      <c r="J17" s="216"/>
      <c r="K17" s="216"/>
      <c r="L17" s="20"/>
      <c r="M17" s="20"/>
      <c r="N17" s="20"/>
      <c r="O17" s="20"/>
      <c r="P17" s="20"/>
      <c r="Q17" s="20"/>
      <c r="R17" s="20"/>
      <c r="S17" s="20"/>
      <c r="T17" s="20"/>
      <c r="U17" s="20"/>
      <c r="V17" s="61">
        <f t="shared" si="2"/>
        <v>24</v>
      </c>
      <c r="W17" s="62">
        <f>_xlfn.BETA.DIST(($V17+1-15)/(80-15),AC$7,AC$8,TRUE)-_xlfn.BETA.DIST(($V17-15)/(80-15),AC$7,AC$8,TRUE)</f>
        <v>3.6735500477659166E-2</v>
      </c>
      <c r="X17" s="105">
        <f t="shared" si="0"/>
        <v>4.1175922377359342E-2</v>
      </c>
      <c r="Y17" s="24">
        <f t="shared" si="3"/>
        <v>-1</v>
      </c>
      <c r="Z17" s="105">
        <f t="shared" si="1"/>
        <v>6.0025318898779975E-2</v>
      </c>
      <c r="AA17" s="72"/>
      <c r="AB17" s="20"/>
      <c r="AC17" s="20"/>
      <c r="AD17" s="98"/>
      <c r="AE17" s="99"/>
      <c r="AF17" s="99"/>
      <c r="AG17" s="99"/>
      <c r="AH17" s="101"/>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1"/>
    </row>
    <row r="18" spans="1:82" x14ac:dyDescent="0.35">
      <c r="A18" s="22" t="s">
        <v>150</v>
      </c>
      <c r="B18" s="152" t="s">
        <v>107</v>
      </c>
      <c r="C18" s="346" t="s">
        <v>142</v>
      </c>
      <c r="D18" s="347"/>
      <c r="E18" s="347"/>
      <c r="F18" s="347"/>
      <c r="G18" s="347"/>
      <c r="H18" s="347"/>
      <c r="I18" s="347"/>
      <c r="J18" s="347"/>
      <c r="K18" s="348"/>
      <c r="L18" s="20"/>
      <c r="M18" s="20"/>
      <c r="N18" s="20"/>
      <c r="O18" s="20"/>
      <c r="P18" s="20"/>
      <c r="Q18" s="20"/>
      <c r="R18" s="20"/>
      <c r="S18" s="20"/>
      <c r="T18" s="20"/>
      <c r="U18" s="20"/>
      <c r="V18" s="61">
        <f t="shared" si="2"/>
        <v>25</v>
      </c>
      <c r="W18" s="62">
        <f t="shared" si="0"/>
        <v>3.4857566836974718E-2</v>
      </c>
      <c r="X18" s="105">
        <f t="shared" si="0"/>
        <v>4.1098831986867368E-2</v>
      </c>
      <c r="Y18" s="24">
        <f t="shared" si="3"/>
        <v>0</v>
      </c>
      <c r="Z18" s="105">
        <f t="shared" si="1"/>
        <v>7.9418606748687226E-2</v>
      </c>
      <c r="AA18" s="72"/>
      <c r="AB18" s="106"/>
      <c r="AC18" s="112" t="s">
        <v>154</v>
      </c>
      <c r="AD18" s="112" t="s">
        <v>157</v>
      </c>
      <c r="AE18" s="112" t="s">
        <v>158</v>
      </c>
      <c r="AF18" s="112" t="s">
        <v>160</v>
      </c>
      <c r="AG18" s="20"/>
      <c r="AH18" s="101"/>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1"/>
    </row>
    <row r="19" spans="1:82" x14ac:dyDescent="0.35">
      <c r="A19" s="212" t="s">
        <v>177</v>
      </c>
      <c r="B19" s="217">
        <v>4.5</v>
      </c>
      <c r="C19" s="349" t="s">
        <v>172</v>
      </c>
      <c r="D19" s="349"/>
      <c r="E19" s="349"/>
      <c r="F19" s="349"/>
      <c r="G19" s="349"/>
      <c r="H19" s="349"/>
      <c r="I19" s="349"/>
      <c r="J19" s="349"/>
      <c r="K19" s="349"/>
      <c r="L19" s="20"/>
      <c r="M19" s="20"/>
      <c r="N19" s="20"/>
      <c r="O19" s="20"/>
      <c r="P19" s="20"/>
      <c r="Q19" s="20"/>
      <c r="R19" s="20"/>
      <c r="S19" s="20"/>
      <c r="T19" s="20"/>
      <c r="U19" s="20"/>
      <c r="V19" s="61">
        <f t="shared" si="2"/>
        <v>26</v>
      </c>
      <c r="W19" s="62">
        <f t="shared" si="0"/>
        <v>3.3059581970456553E-2</v>
      </c>
      <c r="X19" s="105">
        <f t="shared" si="0"/>
        <v>4.0684968812886635E-2</v>
      </c>
      <c r="Y19" s="24">
        <f t="shared" si="3"/>
        <v>1</v>
      </c>
      <c r="Z19" s="105">
        <f t="shared" si="1"/>
        <v>9.4749107365456692E-2</v>
      </c>
      <c r="AA19" s="72"/>
      <c r="AB19" s="107" t="s">
        <v>170</v>
      </c>
      <c r="AC19" s="118">
        <f>PI()/2-AC14</f>
        <v>0.68310369432708995</v>
      </c>
      <c r="AD19" s="118">
        <f>AC19*_xlfn.COT(AC19)-$AC$14</f>
        <v>-4.8300514399298722E-2</v>
      </c>
      <c r="AE19" s="118">
        <f>_xlfn.COT(AC19)-AC19*POWER(_xlfn.CSC(AC19),2)</f>
        <v>-0.48575006952233268</v>
      </c>
      <c r="AF19" s="108">
        <f>AD19*AD19</f>
        <v>2.3329396912368633E-3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1"/>
    </row>
    <row r="20" spans="1:82" x14ac:dyDescent="0.35">
      <c r="A20" s="218" t="s">
        <v>178</v>
      </c>
      <c r="B20" s="219">
        <v>26.6</v>
      </c>
      <c r="C20" s="349"/>
      <c r="D20" s="349"/>
      <c r="E20" s="349"/>
      <c r="F20" s="349"/>
      <c r="G20" s="349"/>
      <c r="H20" s="349"/>
      <c r="I20" s="349"/>
      <c r="J20" s="349"/>
      <c r="K20" s="349"/>
      <c r="L20" s="20"/>
      <c r="M20" s="20"/>
      <c r="N20" s="20"/>
      <c r="O20" s="20"/>
      <c r="P20" s="20"/>
      <c r="Q20" s="20"/>
      <c r="R20" s="20"/>
      <c r="S20" s="20"/>
      <c r="T20" s="20"/>
      <c r="U20" s="20"/>
      <c r="V20" s="61">
        <f>V19+1</f>
        <v>27</v>
      </c>
      <c r="W20" s="62">
        <f t="shared" si="0"/>
        <v>3.1335950254280487E-2</v>
      </c>
      <c r="X20" s="105">
        <f t="shared" si="0"/>
        <v>3.9987937613924385E-2</v>
      </c>
      <c r="Y20" s="24">
        <f>Y19+1</f>
        <v>2</v>
      </c>
      <c r="Z20" s="105">
        <f t="shared" si="1"/>
        <v>0.10229695672224942</v>
      </c>
      <c r="AA20" s="72"/>
      <c r="AB20" s="107" t="s">
        <v>167</v>
      </c>
      <c r="AC20" s="119">
        <f>AC19-AD19/AE19</f>
        <v>0.58366878442209391</v>
      </c>
      <c r="AD20" s="119">
        <f>AC20*_xlfn.COT(AC20)-$AC$14</f>
        <v>-3.9146884535414816E-3</v>
      </c>
      <c r="AE20" s="119">
        <f>_xlfn.COT(AC20)-AC20*POWER(_xlfn.CSC(AC20),2)</f>
        <v>-0.40768800143421502</v>
      </c>
      <c r="AF20" s="109">
        <f>AD20*AD20</f>
        <v>1.5324785688290996E-5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1"/>
    </row>
    <row r="21" spans="1:82" x14ac:dyDescent="0.35">
      <c r="A21" s="23" t="s">
        <v>179</v>
      </c>
      <c r="B21" s="257">
        <v>16</v>
      </c>
      <c r="C21" s="350" t="s">
        <v>176</v>
      </c>
      <c r="D21" s="351"/>
      <c r="E21" s="351"/>
      <c r="F21" s="351"/>
      <c r="G21" s="351"/>
      <c r="H21" s="351"/>
      <c r="I21" s="351"/>
      <c r="J21" s="351"/>
      <c r="K21" s="352"/>
      <c r="L21" s="20"/>
      <c r="M21" s="20"/>
      <c r="N21" s="20"/>
      <c r="O21" s="20"/>
      <c r="P21" s="20"/>
      <c r="Q21" s="20"/>
      <c r="R21" s="20"/>
      <c r="S21" s="20"/>
      <c r="T21" s="20"/>
      <c r="U21" s="20"/>
      <c r="V21" s="61">
        <f t="shared" si="2"/>
        <v>28</v>
      </c>
      <c r="W21" s="62">
        <f t="shared" si="0"/>
        <v>2.9682167825044625E-2</v>
      </c>
      <c r="X21" s="105">
        <f t="shared" si="0"/>
        <v>3.9054459622299587E-2</v>
      </c>
      <c r="Y21" s="24">
        <f t="shared" si="3"/>
        <v>3</v>
      </c>
      <c r="Z21" s="105">
        <f t="shared" si="1"/>
        <v>0.10085210956830881</v>
      </c>
      <c r="AA21" s="20"/>
      <c r="AB21" s="107" t="s">
        <v>168</v>
      </c>
      <c r="AC21" s="119">
        <f>AC20-AD20/AE20</f>
        <v>0.57406661698088912</v>
      </c>
      <c r="AD21" s="119">
        <f>AC21*_xlfn.COT(AC21)-$AC$14</f>
        <v>-3.5230611733272355E-5</v>
      </c>
      <c r="AE21" s="119">
        <f>_xlfn.COT(AC21)-AC21*POWER(_xlfn.CSC(AC21),2)</f>
        <v>-0.40035552520786144</v>
      </c>
      <c r="AF21" s="109">
        <f>AD21*AD21</f>
        <v>1.2411960031005877E-9</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1"/>
    </row>
    <row r="22" spans="1:82" x14ac:dyDescent="0.35">
      <c r="A22" s="215"/>
      <c r="B22" s="216"/>
      <c r="C22" s="216"/>
      <c r="D22" s="216"/>
      <c r="E22" s="216"/>
      <c r="F22" s="216"/>
      <c r="G22" s="216"/>
      <c r="H22" s="216"/>
      <c r="I22" s="216"/>
      <c r="J22" s="216"/>
      <c r="K22" s="216"/>
      <c r="L22" s="20"/>
      <c r="M22" s="20"/>
      <c r="N22" s="20"/>
      <c r="O22" s="20"/>
      <c r="P22" s="20"/>
      <c r="Q22" s="20"/>
      <c r="R22" s="20"/>
      <c r="S22" s="20"/>
      <c r="T22" s="20"/>
      <c r="U22" s="20"/>
      <c r="V22" s="61">
        <f t="shared" si="2"/>
        <v>29</v>
      </c>
      <c r="W22" s="62">
        <f t="shared" si="0"/>
        <v>2.8094516458150753E-2</v>
      </c>
      <c r="X22" s="105">
        <f t="shared" si="0"/>
        <v>3.7925533874330508E-2</v>
      </c>
      <c r="Y22" s="24">
        <f t="shared" si="3"/>
        <v>4</v>
      </c>
      <c r="Z22" s="105">
        <f t="shared" si="1"/>
        <v>9.2049042125208258E-2</v>
      </c>
      <c r="AA22" s="20"/>
      <c r="AB22" s="107" t="s">
        <v>169</v>
      </c>
      <c r="AC22" s="119">
        <f>AC21-AD21/AE21</f>
        <v>0.57397861866560429</v>
      </c>
      <c r="AD22" s="119">
        <f>AC22*_xlfn.COT(AC22)-$AC$14</f>
        <v>-2.9498880005363048E-9</v>
      </c>
      <c r="AE22" s="119">
        <f>_xlfn.COT(AC22)-AC22*POWER(_xlfn.CSC(AC22),2)</f>
        <v>-0.40028848148026208</v>
      </c>
      <c r="AF22" s="109">
        <f>AD22*AD22</f>
        <v>8.7018392157080784E-18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1"/>
    </row>
    <row r="23" spans="1:82" x14ac:dyDescent="0.35">
      <c r="A23" s="167" t="s">
        <v>144</v>
      </c>
      <c r="B23" s="220" t="s">
        <v>238</v>
      </c>
      <c r="C23" s="220" t="s">
        <v>237</v>
      </c>
      <c r="D23" s="320" t="s">
        <v>142</v>
      </c>
      <c r="E23" s="320"/>
      <c r="F23" s="320"/>
      <c r="G23" s="320"/>
      <c r="H23" s="320"/>
      <c r="I23" s="320"/>
      <c r="J23" s="320"/>
      <c r="K23" s="320"/>
      <c r="L23" s="20"/>
      <c r="M23" s="20"/>
      <c r="N23" s="20"/>
      <c r="O23" s="20"/>
      <c r="P23" s="20"/>
      <c r="Q23" s="20"/>
      <c r="R23" s="20"/>
      <c r="S23" s="20"/>
      <c r="T23" s="20"/>
      <c r="U23" s="20"/>
      <c r="V23" s="61">
        <f t="shared" si="2"/>
        <v>30</v>
      </c>
      <c r="W23" s="62">
        <f t="shared" si="0"/>
        <v>2.6569858614215791E-2</v>
      </c>
      <c r="X23" s="105">
        <f t="shared" si="0"/>
        <v>3.6637307915346251E-2</v>
      </c>
      <c r="Y23" s="24">
        <f t="shared" si="3"/>
        <v>5</v>
      </c>
      <c r="Z23" s="105">
        <f t="shared" si="1"/>
        <v>7.9054884067313314E-2</v>
      </c>
      <c r="AA23" s="20"/>
      <c r="AB23" s="107" t="s">
        <v>171</v>
      </c>
      <c r="AC23" s="120">
        <f>AC22-AD22/AE22</f>
        <v>0.57397861129619909</v>
      </c>
      <c r="AD23" s="120">
        <f>AC23*_xlfn.COT(AC23)-$AC$14</f>
        <v>0</v>
      </c>
      <c r="AE23" s="120">
        <f>_xlfn.COT(AC23)-AC23*POWER(_xlfn.CSC(AC23),2)</f>
        <v>-0.40028847586581207</v>
      </c>
      <c r="AF23" s="110">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1"/>
    </row>
    <row r="24" spans="1:82" x14ac:dyDescent="0.35">
      <c r="A24" s="211" t="s">
        <v>77</v>
      </c>
      <c r="B24" s="221">
        <v>93.622847207758596</v>
      </c>
      <c r="C24" s="222">
        <v>93.622847207758596</v>
      </c>
      <c r="D24" s="321" t="s">
        <v>309</v>
      </c>
      <c r="E24" s="322"/>
      <c r="F24" s="322"/>
      <c r="G24" s="322"/>
      <c r="H24" s="322"/>
      <c r="I24" s="322"/>
      <c r="J24" s="322"/>
      <c r="K24" s="323"/>
      <c r="L24" s="20"/>
      <c r="M24" s="20"/>
      <c r="N24" s="20"/>
      <c r="O24" s="20"/>
      <c r="P24" s="20"/>
      <c r="Q24" s="20"/>
      <c r="R24" s="20"/>
      <c r="S24" s="20"/>
      <c r="T24" s="20"/>
      <c r="U24" s="20"/>
      <c r="V24" s="61">
        <f t="shared" si="2"/>
        <v>31</v>
      </c>
      <c r="W24" s="62">
        <f t="shared" si="0"/>
        <v>2.5105495792379751E-2</v>
      </c>
      <c r="X24" s="105">
        <f t="shared" si="0"/>
        <v>3.5221749681130676E-2</v>
      </c>
      <c r="Y24" s="24">
        <f t="shared" si="3"/>
        <v>6</v>
      </c>
      <c r="Z24" s="105">
        <f t="shared" si="1"/>
        <v>6.4927467171082109E-2</v>
      </c>
      <c r="AA24" s="20"/>
      <c r="AB24" s="342" t="s">
        <v>166</v>
      </c>
      <c r="AC24" s="343"/>
      <c r="AD24" s="343"/>
      <c r="AE24" s="343"/>
      <c r="AF24" s="343"/>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1"/>
    </row>
    <row r="25" spans="1:82" x14ac:dyDescent="0.35">
      <c r="A25" s="212" t="s">
        <v>79</v>
      </c>
      <c r="B25" s="223">
        <v>93.622847207758596</v>
      </c>
      <c r="C25" s="224">
        <v>93.622847207758596</v>
      </c>
      <c r="D25" s="324"/>
      <c r="E25" s="325"/>
      <c r="F25" s="325"/>
      <c r="G25" s="325"/>
      <c r="H25" s="325"/>
      <c r="I25" s="325"/>
      <c r="J25" s="325"/>
      <c r="K25" s="326"/>
      <c r="L25" s="20"/>
      <c r="M25" s="20"/>
      <c r="N25" s="20"/>
      <c r="O25" s="20"/>
      <c r="P25" s="20"/>
      <c r="Q25" s="20"/>
      <c r="R25" s="20"/>
      <c r="S25" s="20"/>
      <c r="T25" s="20"/>
      <c r="U25" s="20"/>
      <c r="V25" s="61">
        <f t="shared" si="2"/>
        <v>32</v>
      </c>
      <c r="W25" s="62">
        <f t="shared" si="0"/>
        <v>2.3699067937430485E-2</v>
      </c>
      <c r="X25" s="105">
        <f t="shared" si="0"/>
        <v>3.3707179032874013E-2</v>
      </c>
      <c r="Y25" s="24">
        <f t="shared" si="3"/>
        <v>7</v>
      </c>
      <c r="Z25" s="105">
        <f t="shared" si="1"/>
        <v>5.1721813769803227E-2</v>
      </c>
      <c r="AA25" s="20"/>
      <c r="AB25" s="344"/>
      <c r="AC25" s="344"/>
      <c r="AD25" s="344"/>
      <c r="AE25" s="344"/>
      <c r="AF25" s="344"/>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1"/>
    </row>
    <row r="26" spans="1:82" x14ac:dyDescent="0.35">
      <c r="A26" s="212" t="s">
        <v>78</v>
      </c>
      <c r="B26" s="223">
        <v>93.622847207758596</v>
      </c>
      <c r="C26" s="224">
        <v>93.622847207758596</v>
      </c>
      <c r="D26" s="324"/>
      <c r="E26" s="325"/>
      <c r="F26" s="325"/>
      <c r="G26" s="325"/>
      <c r="H26" s="325"/>
      <c r="I26" s="325"/>
      <c r="J26" s="325"/>
      <c r="K26" s="326"/>
      <c r="L26" s="20"/>
      <c r="M26" s="20"/>
      <c r="N26" s="20"/>
      <c r="O26" s="20"/>
      <c r="P26" s="20"/>
      <c r="Q26" s="20"/>
      <c r="R26" s="20"/>
      <c r="S26" s="20"/>
      <c r="T26" s="20"/>
      <c r="U26" s="20"/>
      <c r="V26" s="61">
        <f t="shared" si="2"/>
        <v>33</v>
      </c>
      <c r="W26" s="62">
        <f t="shared" si="0"/>
        <v>2.2348480297363138E-2</v>
      </c>
      <c r="X26" s="105">
        <f t="shared" si="0"/>
        <v>3.2118697510853167E-2</v>
      </c>
      <c r="Y26" s="24">
        <f t="shared" si="3"/>
        <v>8</v>
      </c>
      <c r="Z26" s="105">
        <f t="shared" si="1"/>
        <v>4.0420528407130285E-2</v>
      </c>
      <c r="AA26" s="72"/>
      <c r="AB26" s="344"/>
      <c r="AC26" s="344"/>
      <c r="AD26" s="344"/>
      <c r="AE26" s="344"/>
      <c r="AF26" s="344"/>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1"/>
    </row>
    <row r="27" spans="1:82" x14ac:dyDescent="0.35">
      <c r="A27" s="212" t="s">
        <v>307</v>
      </c>
      <c r="B27" s="223">
        <v>93.622847207758596</v>
      </c>
      <c r="C27" s="224">
        <v>93.622847207758596</v>
      </c>
      <c r="D27" s="324"/>
      <c r="E27" s="325"/>
      <c r="F27" s="325"/>
      <c r="G27" s="325"/>
      <c r="H27" s="325"/>
      <c r="I27" s="325"/>
      <c r="J27" s="325"/>
      <c r="K27" s="326"/>
      <c r="L27" s="20"/>
      <c r="M27" s="20"/>
      <c r="N27" s="20"/>
      <c r="O27" s="20"/>
      <c r="P27" s="20"/>
      <c r="Q27" s="20"/>
      <c r="R27" s="20"/>
      <c r="S27" s="20"/>
      <c r="T27" s="20"/>
      <c r="U27" s="20"/>
      <c r="V27" s="61">
        <f t="shared" si="2"/>
        <v>34</v>
      </c>
      <c r="W27" s="62">
        <f t="shared" si="0"/>
        <v>2.1051849129566924E-2</v>
      </c>
      <c r="X27" s="105">
        <f t="shared" si="0"/>
        <v>3.0478542513457052E-2</v>
      </c>
      <c r="Y27" s="24">
        <f t="shared" si="3"/>
        <v>9</v>
      </c>
      <c r="Z27" s="105">
        <f t="shared" si="1"/>
        <v>3.1255361493682687E-2</v>
      </c>
      <c r="AA27" s="72"/>
      <c r="AB27" s="344"/>
      <c r="AC27" s="344"/>
      <c r="AD27" s="344"/>
      <c r="AE27" s="344"/>
      <c r="AF27" s="344"/>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1"/>
    </row>
    <row r="28" spans="1:82" x14ac:dyDescent="0.35">
      <c r="A28" s="212" t="s">
        <v>308</v>
      </c>
      <c r="B28" s="223">
        <v>5.1586165898977905</v>
      </c>
      <c r="C28" s="224">
        <v>5.1586165898977905</v>
      </c>
      <c r="D28" s="324"/>
      <c r="E28" s="325"/>
      <c r="F28" s="325"/>
      <c r="G28" s="325"/>
      <c r="H28" s="325"/>
      <c r="I28" s="325"/>
      <c r="J28" s="325"/>
      <c r="K28" s="326"/>
      <c r="L28" s="20"/>
      <c r="M28" s="20"/>
      <c r="N28" s="20"/>
      <c r="O28" s="20"/>
      <c r="P28" s="20"/>
      <c r="Q28" s="20"/>
      <c r="R28" s="20"/>
      <c r="S28" s="20"/>
      <c r="T28" s="20"/>
      <c r="U28" s="20"/>
      <c r="V28" s="61">
        <f t="shared" si="2"/>
        <v>35</v>
      </c>
      <c r="W28" s="62">
        <f t="shared" si="0"/>
        <v>1.9807460653927911E-2</v>
      </c>
      <c r="X28" s="105">
        <f t="shared" si="0"/>
        <v>2.880638418107917E-2</v>
      </c>
      <c r="Y28" s="24">
        <f t="shared" si="3"/>
        <v>10</v>
      </c>
      <c r="Z28" s="105">
        <f t="shared" si="1"/>
        <v>2.4060280719086502E-2</v>
      </c>
      <c r="AA28" s="72"/>
      <c r="AB28" s="344"/>
      <c r="AC28" s="344"/>
      <c r="AD28" s="344"/>
      <c r="AE28" s="344"/>
      <c r="AF28" s="344"/>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1"/>
    </row>
    <row r="29" spans="1:82" x14ac:dyDescent="0.35">
      <c r="A29" s="218" t="s">
        <v>81</v>
      </c>
      <c r="B29" s="260"/>
      <c r="C29" s="224">
        <v>71.073802516206101</v>
      </c>
      <c r="D29" s="324"/>
      <c r="E29" s="325"/>
      <c r="F29" s="325"/>
      <c r="G29" s="325"/>
      <c r="H29" s="325"/>
      <c r="I29" s="325"/>
      <c r="J29" s="325"/>
      <c r="K29" s="326"/>
      <c r="L29" s="20"/>
      <c r="M29" s="20"/>
      <c r="N29" s="20"/>
      <c r="O29" s="20"/>
      <c r="P29" s="20"/>
      <c r="Q29" s="20"/>
      <c r="R29" s="20"/>
      <c r="S29" s="20"/>
      <c r="T29" s="20"/>
      <c r="U29" s="20"/>
      <c r="V29" s="61">
        <f t="shared" si="2"/>
        <v>36</v>
      </c>
      <c r="W29" s="62">
        <f t="shared" si="0"/>
        <v>1.8613739509222293E-2</v>
      </c>
      <c r="X29" s="105">
        <f t="shared" si="0"/>
        <v>2.7119578031600367E-2</v>
      </c>
      <c r="Y29" s="24">
        <f t="shared" si="3"/>
        <v>11</v>
      </c>
      <c r="Z29" s="105">
        <f t="shared" si="1"/>
        <v>1.8516813972186408E-2</v>
      </c>
      <c r="AA29" s="72"/>
      <c r="AB29" s="344"/>
      <c r="AC29" s="344"/>
      <c r="AD29" s="344"/>
      <c r="AE29" s="344"/>
      <c r="AF29" s="344"/>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1"/>
    </row>
    <row r="30" spans="1:82" x14ac:dyDescent="0.35">
      <c r="A30" s="218" t="s">
        <v>138</v>
      </c>
      <c r="B30" s="261">
        <v>90.0081361715486</v>
      </c>
      <c r="C30" s="260"/>
      <c r="D30" s="327"/>
      <c r="E30" s="328"/>
      <c r="F30" s="328"/>
      <c r="G30" s="328"/>
      <c r="H30" s="328"/>
      <c r="I30" s="328"/>
      <c r="J30" s="328"/>
      <c r="K30" s="329"/>
      <c r="L30" s="20"/>
      <c r="M30" s="20"/>
      <c r="N30" s="20"/>
      <c r="O30" s="20"/>
      <c r="P30" s="20"/>
      <c r="Q30" s="20"/>
      <c r="R30" s="20"/>
      <c r="S30" s="20"/>
      <c r="T30" s="20"/>
      <c r="U30" s="20"/>
      <c r="V30" s="61">
        <f t="shared" si="2"/>
        <v>37</v>
      </c>
      <c r="W30" s="62">
        <f t="shared" si="0"/>
        <v>1.7469224152851348E-2</v>
      </c>
      <c r="X30" s="105">
        <f t="shared" si="0"/>
        <v>2.5433382851176134E-2</v>
      </c>
      <c r="Y30" s="24">
        <f t="shared" si="3"/>
        <v>12</v>
      </c>
      <c r="Z30" s="105">
        <f>1/(1+POWER((Y30-$AC$11+1)/$AC$16,-$AC$15))-1/(1+POWER((Y30-$AC$11)/$AC$16,-$AC$15))</f>
        <v>1.4287219991985567E-2</v>
      </c>
      <c r="AA30" s="72"/>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1"/>
    </row>
    <row r="31" spans="1:82" x14ac:dyDescent="0.35">
      <c r="A31" s="225"/>
      <c r="B31" s="226"/>
      <c r="C31" s="226"/>
      <c r="D31" s="227"/>
      <c r="E31" s="227"/>
      <c r="F31" s="227"/>
      <c r="G31" s="227"/>
      <c r="H31" s="227"/>
      <c r="I31" s="227"/>
      <c r="J31" s="227"/>
      <c r="K31" s="227"/>
      <c r="L31" s="20"/>
      <c r="M31" s="20"/>
      <c r="N31" s="20"/>
      <c r="O31" s="20"/>
      <c r="P31" s="20"/>
      <c r="Q31" s="20"/>
      <c r="R31" s="20"/>
      <c r="S31" s="20"/>
      <c r="T31" s="20"/>
      <c r="U31" s="20"/>
      <c r="V31" s="61">
        <f t="shared" si="2"/>
        <v>38</v>
      </c>
      <c r="W31" s="62">
        <f t="shared" si="0"/>
        <v>1.6372547417102701E-2</v>
      </c>
      <c r="X31" s="105">
        <f t="shared" si="0"/>
        <v>2.3761150890407312E-2</v>
      </c>
      <c r="Y31" s="24">
        <f t="shared" si="3"/>
        <v>13</v>
      </c>
      <c r="Z31" s="105">
        <f t="shared" si="1"/>
        <v>1.1072270542025864E-2</v>
      </c>
      <c r="AA31" s="72"/>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1"/>
    </row>
    <row r="32" spans="1:82" x14ac:dyDescent="0.35">
      <c r="A32" s="228" t="s">
        <v>310</v>
      </c>
      <c r="B32" s="229" t="s">
        <v>238</v>
      </c>
      <c r="C32" s="229" t="s">
        <v>237</v>
      </c>
      <c r="D32" s="320" t="s">
        <v>142</v>
      </c>
      <c r="E32" s="320"/>
      <c r="F32" s="320"/>
      <c r="G32" s="320"/>
      <c r="H32" s="320"/>
      <c r="I32" s="320"/>
      <c r="J32" s="320"/>
      <c r="K32" s="320"/>
      <c r="L32" s="20"/>
      <c r="M32" s="20"/>
      <c r="N32" s="20"/>
      <c r="O32" s="20"/>
      <c r="P32" s="20"/>
      <c r="Q32" s="20"/>
      <c r="R32" s="20"/>
      <c r="S32" s="20"/>
      <c r="T32" s="20"/>
      <c r="U32" s="20"/>
      <c r="V32" s="61">
        <f t="shared" si="2"/>
        <v>39</v>
      </c>
      <c r="W32" s="62">
        <f t="shared" si="0"/>
        <v>1.532242095159797E-2</v>
      </c>
      <c r="X32" s="105">
        <f t="shared" si="0"/>
        <v>2.2114495682144741E-2</v>
      </c>
      <c r="Y32" s="24">
        <f t="shared" si="3"/>
        <v>14</v>
      </c>
      <c r="Z32" s="105">
        <f t="shared" si="1"/>
        <v>8.6282271702238234E-3</v>
      </c>
      <c r="AA32" s="72"/>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1"/>
    </row>
    <row r="33" spans="1:82" x14ac:dyDescent="0.35">
      <c r="A33" s="23" t="s">
        <v>307</v>
      </c>
      <c r="B33" s="221">
        <v>27</v>
      </c>
      <c r="C33" s="222">
        <v>27</v>
      </c>
      <c r="D33" s="321" t="s">
        <v>311</v>
      </c>
      <c r="E33" s="322"/>
      <c r="F33" s="322"/>
      <c r="G33" s="322"/>
      <c r="H33" s="322"/>
      <c r="I33" s="322"/>
      <c r="J33" s="322"/>
      <c r="K33" s="323"/>
      <c r="L33" s="20"/>
      <c r="M33" s="20"/>
      <c r="N33" s="20"/>
      <c r="O33" s="20"/>
      <c r="P33" s="20"/>
      <c r="Q33" s="20"/>
      <c r="R33" s="20"/>
      <c r="S33" s="20"/>
      <c r="T33" s="20"/>
      <c r="U33" s="20"/>
      <c r="V33" s="61">
        <f t="shared" si="2"/>
        <v>40</v>
      </c>
      <c r="W33" s="62">
        <f t="shared" si="0"/>
        <v>1.4317622633511995E-2</v>
      </c>
      <c r="X33" s="105">
        <f t="shared" si="0"/>
        <v>2.0503441549439172E-2</v>
      </c>
      <c r="Y33" s="24">
        <f t="shared" si="3"/>
        <v>15</v>
      </c>
      <c r="Z33" s="105">
        <f t="shared" si="1"/>
        <v>6.7652363326314857E-3</v>
      </c>
      <c r="AA33" s="72"/>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1"/>
    </row>
    <row r="34" spans="1:82" x14ac:dyDescent="0.35">
      <c r="A34" s="23" t="s">
        <v>308</v>
      </c>
      <c r="B34" s="223">
        <v>14</v>
      </c>
      <c r="C34" s="224">
        <v>23</v>
      </c>
      <c r="D34" s="324"/>
      <c r="E34" s="325"/>
      <c r="F34" s="325"/>
      <c r="G34" s="325"/>
      <c r="H34" s="325"/>
      <c r="I34" s="325"/>
      <c r="J34" s="325"/>
      <c r="K34" s="326"/>
      <c r="L34" s="20"/>
      <c r="M34" s="20"/>
      <c r="N34" s="20"/>
      <c r="O34" s="20"/>
      <c r="P34" s="20"/>
      <c r="Q34" s="20"/>
      <c r="R34" s="20"/>
      <c r="S34" s="20"/>
      <c r="T34" s="20"/>
      <c r="U34" s="20"/>
      <c r="V34" s="61">
        <f t="shared" si="2"/>
        <v>41</v>
      </c>
      <c r="W34" s="62">
        <f t="shared" si="0"/>
        <v>1.3356986271474525E-2</v>
      </c>
      <c r="X34" s="105">
        <f t="shared" si="0"/>
        <v>1.8936557959302935E-2</v>
      </c>
      <c r="Y34" s="24">
        <f t="shared" si="3"/>
        <v>16</v>
      </c>
      <c r="Z34" s="105">
        <f t="shared" si="1"/>
        <v>5.3390117449984009E-3</v>
      </c>
      <c r="AA34" s="72"/>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1"/>
    </row>
    <row r="35" spans="1:82" x14ac:dyDescent="0.35">
      <c r="A35" s="23" t="s">
        <v>81</v>
      </c>
      <c r="B35" s="260"/>
      <c r="C35" s="224">
        <v>10.6</v>
      </c>
      <c r="D35" s="324"/>
      <c r="E35" s="325"/>
      <c r="F35" s="325"/>
      <c r="G35" s="325"/>
      <c r="H35" s="325"/>
      <c r="I35" s="325"/>
      <c r="J35" s="325"/>
      <c r="K35" s="326"/>
      <c r="L35" s="20"/>
      <c r="M35" s="20"/>
      <c r="N35" s="20"/>
      <c r="O35" s="20"/>
      <c r="P35" s="20"/>
      <c r="Q35" s="20"/>
      <c r="R35" s="20"/>
      <c r="S35" s="20"/>
      <c r="T35" s="20"/>
      <c r="U35" s="20"/>
      <c r="V35" s="61">
        <f>V34+1</f>
        <v>42</v>
      </c>
      <c r="W35" s="62">
        <f t="shared" si="0"/>
        <v>1.2439393101400076E-2</v>
      </c>
      <c r="X35" s="105">
        <f t="shared" si="0"/>
        <v>1.7421081199986754E-2</v>
      </c>
      <c r="Y35" s="24">
        <f>Y34+1</f>
        <v>17</v>
      </c>
      <c r="Z35" s="105">
        <f t="shared" si="1"/>
        <v>4.2413231552813624E-3</v>
      </c>
      <c r="AA35" s="72"/>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1"/>
    </row>
    <row r="36" spans="1:82" x14ac:dyDescent="0.35">
      <c r="A36" s="23" t="s">
        <v>141</v>
      </c>
      <c r="B36" s="261">
        <v>0.35</v>
      </c>
      <c r="C36" s="295"/>
      <c r="D36" s="327"/>
      <c r="E36" s="328"/>
      <c r="F36" s="328"/>
      <c r="G36" s="328"/>
      <c r="H36" s="328"/>
      <c r="I36" s="328"/>
      <c r="J36" s="328"/>
      <c r="K36" s="329"/>
      <c r="L36" s="20"/>
      <c r="M36" s="20"/>
      <c r="N36" s="20"/>
      <c r="O36" s="20"/>
      <c r="P36" s="20"/>
      <c r="Q36" s="20"/>
      <c r="R36" s="20"/>
      <c r="S36" s="20"/>
      <c r="T36" s="20"/>
      <c r="U36" s="20"/>
      <c r="V36" s="61">
        <f t="shared" si="2"/>
        <v>43</v>
      </c>
      <c r="W36" s="62">
        <f t="shared" si="0"/>
        <v>1.156376469597542E-2</v>
      </c>
      <c r="X36" s="105">
        <f t="shared" si="0"/>
        <v>1.5963025348973203E-2</v>
      </c>
      <c r="Y36" s="24">
        <f t="shared" si="3"/>
        <v>18</v>
      </c>
      <c r="Z36" s="105">
        <f t="shared" si="1"/>
        <v>3.3914762151152633E-3</v>
      </c>
      <c r="AA36" s="72"/>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1"/>
    </row>
    <row r="37" spans="1:82" x14ac:dyDescent="0.35">
      <c r="A37" s="70"/>
      <c r="B37" s="20"/>
      <c r="C37" s="20"/>
      <c r="D37" s="20"/>
      <c r="E37" s="20"/>
      <c r="F37" s="20"/>
      <c r="G37" s="20"/>
      <c r="H37" s="20"/>
      <c r="I37" s="20"/>
      <c r="J37" s="20"/>
      <c r="K37" s="20"/>
      <c r="L37" s="20"/>
      <c r="M37" s="20"/>
      <c r="N37" s="20"/>
      <c r="O37" s="20"/>
      <c r="P37" s="20"/>
      <c r="Q37" s="20"/>
      <c r="R37" s="20"/>
      <c r="S37" s="20"/>
      <c r="T37" s="20"/>
      <c r="U37" s="20"/>
      <c r="V37" s="61">
        <f t="shared" si="2"/>
        <v>44</v>
      </c>
      <c r="W37" s="62">
        <f t="shared" si="0"/>
        <v>1.0729056999177256E-2</v>
      </c>
      <c r="X37" s="105">
        <f t="shared" si="0"/>
        <v>1.4567284109597733E-2</v>
      </c>
      <c r="Y37" s="24">
        <f t="shared" si="3"/>
        <v>19</v>
      </c>
      <c r="Z37" s="105">
        <f t="shared" si="1"/>
        <v>2.7294034179673465E-3</v>
      </c>
      <c r="AA37" s="72"/>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1"/>
    </row>
    <row r="38" spans="1:82" x14ac:dyDescent="0.35">
      <c r="A38" s="313" t="s">
        <v>142</v>
      </c>
      <c r="B38" s="313"/>
      <c r="C38" s="313"/>
      <c r="D38" s="313"/>
      <c r="E38" s="313"/>
      <c r="F38" s="313"/>
      <c r="G38" s="313"/>
      <c r="H38" s="313"/>
      <c r="I38" s="313"/>
      <c r="J38" s="313"/>
      <c r="K38" s="313"/>
      <c r="L38" s="20"/>
      <c r="M38" s="20"/>
      <c r="N38" s="20"/>
      <c r="O38" s="20"/>
      <c r="P38" s="20"/>
      <c r="Q38" s="20"/>
      <c r="R38" s="20"/>
      <c r="S38" s="20"/>
      <c r="T38" s="20"/>
      <c r="U38" s="20"/>
      <c r="V38" s="61">
        <f t="shared" si="2"/>
        <v>45</v>
      </c>
      <c r="W38" s="62">
        <f t="shared" si="0"/>
        <v>9.9342552631500602E-3</v>
      </c>
      <c r="X38" s="105">
        <f t="shared" si="0"/>
        <v>1.3237724793839112E-2</v>
      </c>
      <c r="Y38" s="24">
        <f t="shared" si="3"/>
        <v>20</v>
      </c>
      <c r="Z38" s="105">
        <f t="shared" si="1"/>
        <v>2.210335180922951E-3</v>
      </c>
      <c r="AA38" s="72"/>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1"/>
    </row>
    <row r="39" spans="1:82" x14ac:dyDescent="0.35">
      <c r="A39" s="330" t="s">
        <v>312</v>
      </c>
      <c r="B39" s="330"/>
      <c r="C39" s="330"/>
      <c r="D39" s="330"/>
      <c r="E39" s="330"/>
      <c r="F39" s="330"/>
      <c r="G39" s="330"/>
      <c r="H39" s="330"/>
      <c r="I39" s="330"/>
      <c r="J39" s="330"/>
      <c r="K39" s="330"/>
      <c r="L39" s="20"/>
      <c r="M39" s="20"/>
      <c r="N39" s="20"/>
      <c r="O39" s="20"/>
      <c r="P39" s="20"/>
      <c r="Q39" s="20"/>
      <c r="R39" s="20"/>
      <c r="S39" s="20"/>
      <c r="T39" s="20"/>
      <c r="U39" s="20"/>
      <c r="V39" s="61">
        <f t="shared" si="2"/>
        <v>46</v>
      </c>
      <c r="W39" s="62">
        <f t="shared" si="0"/>
        <v>9.178369713792045E-3</v>
      </c>
      <c r="X39" s="105">
        <f t="shared" si="0"/>
        <v>1.1977275494530648E-2</v>
      </c>
      <c r="Y39" s="24">
        <f t="shared" si="3"/>
        <v>21</v>
      </c>
      <c r="Z39" s="105">
        <f t="shared" si="1"/>
        <v>1.8007995659176101E-3</v>
      </c>
      <c r="AA39" s="72"/>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1"/>
    </row>
    <row r="40" spans="1:82" x14ac:dyDescent="0.35">
      <c r="A40" s="330"/>
      <c r="B40" s="330"/>
      <c r="C40" s="330"/>
      <c r="D40" s="330"/>
      <c r="E40" s="330"/>
      <c r="F40" s="330"/>
      <c r="G40" s="330"/>
      <c r="H40" s="330"/>
      <c r="I40" s="330"/>
      <c r="J40" s="330"/>
      <c r="K40" s="330"/>
      <c r="L40" s="20"/>
      <c r="M40" s="20"/>
      <c r="N40" s="20"/>
      <c r="O40" s="20"/>
      <c r="P40" s="20"/>
      <c r="Q40" s="20"/>
      <c r="R40" s="20"/>
      <c r="S40" s="20"/>
      <c r="T40" s="20"/>
      <c r="U40" s="20"/>
      <c r="V40" s="61">
        <f t="shared" si="2"/>
        <v>47</v>
      </c>
      <c r="W40" s="62">
        <f t="shared" si="0"/>
        <v>8.460431808282376E-3</v>
      </c>
      <c r="X40" s="105">
        <f t="shared" si="0"/>
        <v>1.078800630564225E-2</v>
      </c>
      <c r="Y40" s="24">
        <f t="shared" si="3"/>
        <v>22</v>
      </c>
      <c r="Z40" s="105">
        <f t="shared" si="1"/>
        <v>1.4756630538002025E-3</v>
      </c>
      <c r="AA40" s="72"/>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1"/>
    </row>
    <row r="41" spans="1:82" x14ac:dyDescent="0.35">
      <c r="A41" s="230"/>
      <c r="B41" s="230"/>
      <c r="C41" s="230"/>
      <c r="D41" s="230"/>
      <c r="E41" s="230"/>
      <c r="F41" s="230"/>
      <c r="G41" s="230"/>
      <c r="H41" s="230"/>
      <c r="I41" s="230"/>
      <c r="J41" s="230"/>
      <c r="K41" s="230"/>
      <c r="L41" s="20"/>
      <c r="M41" s="20"/>
      <c r="N41" s="20"/>
      <c r="O41" s="20"/>
      <c r="P41" s="20"/>
      <c r="Q41" s="20"/>
      <c r="R41" s="20"/>
      <c r="S41" s="20"/>
      <c r="T41" s="20"/>
      <c r="U41" s="20"/>
      <c r="V41" s="61">
        <f t="shared" si="2"/>
        <v>48</v>
      </c>
      <c r="W41" s="62">
        <f t="shared" si="0"/>
        <v>7.7794909757401554E-3</v>
      </c>
      <c r="X41" s="105">
        <f t="shared" si="0"/>
        <v>9.6712053024290423E-3</v>
      </c>
      <c r="Y41" s="24">
        <f t="shared" si="3"/>
        <v>23</v>
      </c>
      <c r="Z41" s="105">
        <f t="shared" si="1"/>
        <v>1.2159573498281562E-3</v>
      </c>
      <c r="AA41" s="72"/>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1"/>
    </row>
    <row r="42" spans="1:82" x14ac:dyDescent="0.35">
      <c r="A42" s="230"/>
      <c r="B42" s="230"/>
      <c r="C42" s="230"/>
      <c r="D42" s="230"/>
      <c r="E42" s="230"/>
      <c r="F42" s="230"/>
      <c r="G42" s="230"/>
      <c r="H42" s="230"/>
      <c r="I42" s="230"/>
      <c r="J42" s="230"/>
      <c r="K42" s="230"/>
      <c r="L42" s="20"/>
      <c r="M42" s="20"/>
      <c r="N42" s="20"/>
      <c r="O42" s="20"/>
      <c r="P42" s="20"/>
      <c r="Q42" s="20"/>
      <c r="R42" s="20"/>
      <c r="S42" s="20"/>
      <c r="T42" s="20"/>
      <c r="U42" s="20"/>
      <c r="V42" s="61">
        <f t="shared" si="2"/>
        <v>49</v>
      </c>
      <c r="W42" s="62">
        <f t="shared" si="0"/>
        <v>7.134611753609521E-3</v>
      </c>
      <c r="X42" s="105">
        <f t="shared" si="0"/>
        <v>8.6274498753678985E-3</v>
      </c>
      <c r="Y42" s="24">
        <f t="shared" si="3"/>
        <v>24</v>
      </c>
      <c r="Z42" s="105">
        <f t="shared" si="1"/>
        <v>1.0072877400419955E-3</v>
      </c>
      <c r="AA42" s="72"/>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1"/>
    </row>
    <row r="43" spans="1:82" x14ac:dyDescent="0.35">
      <c r="A43" s="20"/>
      <c r="B43" s="20"/>
      <c r="C43" s="20"/>
      <c r="D43" s="20"/>
      <c r="E43" s="20"/>
      <c r="F43" s="20"/>
      <c r="G43" s="20"/>
      <c r="H43" s="20"/>
      <c r="I43" s="20"/>
      <c r="J43" s="20"/>
      <c r="K43" s="20"/>
      <c r="L43" s="20"/>
      <c r="M43" s="20"/>
      <c r="N43" s="20"/>
      <c r="O43" s="20"/>
      <c r="P43" s="20"/>
      <c r="Q43" s="20"/>
      <c r="R43" s="20"/>
      <c r="S43" s="20"/>
      <c r="T43" s="20"/>
      <c r="U43" s="20"/>
      <c r="V43" s="61">
        <f t="shared" si="2"/>
        <v>50</v>
      </c>
      <c r="W43" s="62">
        <f t="shared" si="0"/>
        <v>6.5248712488457095E-3</v>
      </c>
      <c r="X43" s="105">
        <f t="shared" si="0"/>
        <v>7.6566739163833608E-3</v>
      </c>
      <c r="Y43" s="24">
        <f t="shared" si="3"/>
        <v>25</v>
      </c>
      <c r="Z43" s="105">
        <f t="shared" si="1"/>
        <v>8.3866707185742406E-4</v>
      </c>
      <c r="AA43" s="72"/>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1"/>
    </row>
    <row r="44" spans="1:82" x14ac:dyDescent="0.35">
      <c r="A44" s="70"/>
      <c r="B44" s="20"/>
      <c r="C44" s="20"/>
      <c r="D44" s="20"/>
      <c r="E44" s="20"/>
      <c r="F44" s="20"/>
      <c r="G44" s="20"/>
      <c r="H44" s="20"/>
      <c r="I44" s="20"/>
      <c r="J44" s="20"/>
      <c r="K44" s="20"/>
      <c r="L44" s="20"/>
      <c r="M44" s="20"/>
      <c r="N44" s="20"/>
      <c r="O44" s="20"/>
      <c r="P44" s="20"/>
      <c r="Q44" s="20"/>
      <c r="R44" s="20"/>
      <c r="S44" s="20"/>
      <c r="T44" s="20"/>
      <c r="U44" s="20"/>
      <c r="V44" s="61">
        <f t="shared" si="2"/>
        <v>51</v>
      </c>
      <c r="W44" s="62">
        <f t="shared" si="0"/>
        <v>5.9493568657512652E-3</v>
      </c>
      <c r="X44" s="105">
        <f t="shared" si="0"/>
        <v>6.7582312779643772E-3</v>
      </c>
      <c r="Y44" s="24">
        <f t="shared" si="3"/>
        <v>26</v>
      </c>
      <c r="Z44" s="105">
        <f t="shared" si="1"/>
        <v>7.01659657111664E-4</v>
      </c>
      <c r="AA44" s="72"/>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1"/>
    </row>
    <row r="45" spans="1:82" x14ac:dyDescent="0.35">
      <c r="A45" s="70"/>
      <c r="B45" s="20"/>
      <c r="C45" s="20"/>
      <c r="D45" s="20"/>
      <c r="E45" s="20"/>
      <c r="F45" s="20"/>
      <c r="G45" s="20"/>
      <c r="H45" s="20"/>
      <c r="I45" s="20"/>
      <c r="J45" s="20"/>
      <c r="K45" s="20"/>
      <c r="L45" s="20"/>
      <c r="M45" s="20"/>
      <c r="N45" s="20"/>
      <c r="O45" s="20"/>
      <c r="P45" s="20"/>
      <c r="Q45" s="20"/>
      <c r="R45" s="20"/>
      <c r="S45" s="20"/>
      <c r="T45" s="20"/>
      <c r="U45" s="20"/>
      <c r="V45" s="61">
        <f t="shared" si="2"/>
        <v>52</v>
      </c>
      <c r="W45" s="62">
        <f t="shared" si="0"/>
        <v>5.4071642522467434E-3</v>
      </c>
      <c r="X45" s="105">
        <f t="shared" si="0"/>
        <v>5.9309558617051117E-3</v>
      </c>
      <c r="Y45" s="24">
        <f t="shared" si="3"/>
        <v>27</v>
      </c>
      <c r="Z45" s="105">
        <f t="shared" si="1"/>
        <v>5.8975052477550083E-4</v>
      </c>
      <c r="AA45" s="72"/>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1"/>
    </row>
    <row r="46" spans="1:82" x14ac:dyDescent="0.35">
      <c r="A46" s="70"/>
      <c r="B46" s="20"/>
      <c r="C46" s="20"/>
      <c r="D46" s="20"/>
      <c r="E46" s="20"/>
      <c r="F46" s="20"/>
      <c r="G46" s="20"/>
      <c r="H46" s="20"/>
      <c r="I46" s="20"/>
      <c r="J46" s="20"/>
      <c r="K46" s="20"/>
      <c r="L46" s="20"/>
      <c r="M46" s="20"/>
      <c r="N46" s="20"/>
      <c r="O46" s="20"/>
      <c r="P46" s="20"/>
      <c r="Q46" s="20"/>
      <c r="R46" s="20"/>
      <c r="S46" s="20"/>
      <c r="T46" s="20"/>
      <c r="U46" s="20"/>
      <c r="V46" s="61">
        <f t="shared" si="2"/>
        <v>53</v>
      </c>
      <c r="W46" s="62">
        <f t="shared" si="0"/>
        <v>4.897395424078077E-3</v>
      </c>
      <c r="X46" s="105">
        <f t="shared" si="0"/>
        <v>5.1732186396503677E-3</v>
      </c>
      <c r="Y46" s="24">
        <f t="shared" si="3"/>
        <v>28</v>
      </c>
      <c r="Z46" s="105">
        <f t="shared" si="1"/>
        <v>4.9787868674788793E-4</v>
      </c>
      <c r="AA46" s="72"/>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1"/>
    </row>
    <row r="47" spans="1:82" x14ac:dyDescent="0.35">
      <c r="A47" s="70"/>
      <c r="B47" s="20"/>
      <c r="C47" s="20"/>
      <c r="D47" s="20"/>
      <c r="E47" s="20"/>
      <c r="F47" s="20"/>
      <c r="G47" s="20"/>
      <c r="H47" s="20"/>
      <c r="I47" s="20"/>
      <c r="J47" s="20"/>
      <c r="K47" s="20"/>
      <c r="L47" s="20"/>
      <c r="M47" s="20"/>
      <c r="N47" s="20"/>
      <c r="O47" s="20"/>
      <c r="P47" s="20"/>
      <c r="Q47" s="20"/>
      <c r="R47" s="20"/>
      <c r="S47" s="20"/>
      <c r="T47" s="20"/>
      <c r="U47" s="20"/>
      <c r="V47" s="61">
        <f t="shared" si="2"/>
        <v>54</v>
      </c>
      <c r="W47" s="62">
        <f t="shared" si="0"/>
        <v>4.4191570324800811E-3</v>
      </c>
      <c r="X47" s="105">
        <f t="shared" si="0"/>
        <v>4.4829818674319011E-3</v>
      </c>
      <c r="Y47" s="24">
        <f t="shared" si="3"/>
        <v>29</v>
      </c>
      <c r="Z47" s="105">
        <f t="shared" si="1"/>
        <v>4.2209008043614382E-4</v>
      </c>
      <c r="AA47" s="72"/>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1"/>
    </row>
    <row r="48" spans="1:82" x14ac:dyDescent="0.35">
      <c r="A48" s="70"/>
      <c r="B48" s="20"/>
      <c r="C48" s="20"/>
      <c r="D48" s="20"/>
      <c r="E48" s="20"/>
      <c r="F48" s="20"/>
      <c r="G48" s="20"/>
      <c r="H48" s="20"/>
      <c r="I48" s="20"/>
      <c r="J48" s="20"/>
      <c r="K48" s="20"/>
      <c r="L48" s="20"/>
      <c r="M48" s="20"/>
      <c r="N48" s="20"/>
      <c r="O48" s="20"/>
      <c r="P48" s="20"/>
      <c r="Q48" s="20"/>
      <c r="R48" s="20"/>
      <c r="S48" s="20"/>
      <c r="T48" s="20"/>
      <c r="U48" s="20"/>
      <c r="V48" s="61">
        <f t="shared" si="2"/>
        <v>55</v>
      </c>
      <c r="W48" s="62">
        <f t="shared" si="0"/>
        <v>3.9715587454097756E-3</v>
      </c>
      <c r="X48" s="105">
        <f t="shared" si="0"/>
        <v>3.8578507107568383E-3</v>
      </c>
      <c r="Y48" s="24">
        <f t="shared" si="3"/>
        <v>30</v>
      </c>
      <c r="Z48" s="105">
        <f t="shared" si="1"/>
        <v>3.5927815357594817E-4</v>
      </c>
      <c r="AA48" s="72"/>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1"/>
    </row>
    <row r="49" spans="1:82" x14ac:dyDescent="0.35">
      <c r="A49" s="70"/>
      <c r="B49" s="20"/>
      <c r="C49" s="20"/>
      <c r="D49" s="20"/>
      <c r="E49" s="20"/>
      <c r="F49" s="20"/>
      <c r="G49" s="20"/>
      <c r="H49" s="20"/>
      <c r="I49" s="20"/>
      <c r="J49" s="20"/>
      <c r="K49" s="20"/>
      <c r="L49" s="20"/>
      <c r="M49" s="20"/>
      <c r="N49" s="20"/>
      <c r="O49" s="20"/>
      <c r="P49" s="20"/>
      <c r="Q49" s="20"/>
      <c r="R49" s="20"/>
      <c r="S49" s="20"/>
      <c r="T49" s="20"/>
      <c r="U49" s="20"/>
      <c r="V49" s="61">
        <f t="shared" si="2"/>
        <v>56</v>
      </c>
      <c r="W49" s="62">
        <f t="shared" si="0"/>
        <v>3.5537117159559761E-3</v>
      </c>
      <c r="X49" s="105">
        <f t="shared" si="0"/>
        <v>3.2951224750490393E-3</v>
      </c>
      <c r="Y49" s="24">
        <f t="shared" si="3"/>
        <v>31</v>
      </c>
      <c r="Z49" s="105">
        <f t="shared" si="1"/>
        <v>3.0698890991209815E-4</v>
      </c>
      <c r="AA49" s="72"/>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1"/>
    </row>
    <row r="50" spans="1:82" x14ac:dyDescent="0.35">
      <c r="A50" s="70"/>
      <c r="B50" s="20"/>
      <c r="C50" s="20"/>
      <c r="D50" s="20"/>
      <c r="E50" s="20"/>
      <c r="F50" s="20"/>
      <c r="G50" s="20"/>
      <c r="H50" s="20"/>
      <c r="I50" s="20"/>
      <c r="J50" s="20"/>
      <c r="K50" s="20"/>
      <c r="L50" s="20"/>
      <c r="M50" s="20"/>
      <c r="N50" s="20"/>
      <c r="O50" s="20"/>
      <c r="P50" s="20"/>
      <c r="Q50" s="20"/>
      <c r="R50" s="20"/>
      <c r="S50" s="20"/>
      <c r="T50" s="20"/>
      <c r="U50" s="20"/>
      <c r="V50" s="61">
        <f t="shared" si="2"/>
        <v>57</v>
      </c>
      <c r="W50" s="62">
        <f t="shared" si="0"/>
        <v>3.1647271140385902E-3</v>
      </c>
      <c r="X50" s="105">
        <f t="shared" si="0"/>
        <v>2.7918336007966005E-3</v>
      </c>
      <c r="Y50" s="24">
        <f t="shared" si="3"/>
        <v>32</v>
      </c>
      <c r="Z50" s="105">
        <f t="shared" si="1"/>
        <v>2.6327359320410526E-4</v>
      </c>
      <c r="AA50" s="72"/>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1"/>
    </row>
    <row r="51" spans="1:82" x14ac:dyDescent="0.35">
      <c r="A51" s="70"/>
      <c r="B51" s="20"/>
      <c r="C51" s="20"/>
      <c r="D51" s="20"/>
      <c r="E51" s="20"/>
      <c r="F51" s="20"/>
      <c r="G51" s="20"/>
      <c r="H51" s="20"/>
      <c r="I51" s="20"/>
      <c r="J51" s="20"/>
      <c r="K51" s="20"/>
      <c r="L51" s="20"/>
      <c r="M51" s="20"/>
      <c r="N51" s="20"/>
      <c r="O51" s="20"/>
      <c r="P51" s="20"/>
      <c r="Q51" s="20"/>
      <c r="R51" s="20"/>
      <c r="S51" s="20"/>
      <c r="T51" s="20"/>
      <c r="U51" s="20"/>
      <c r="V51" s="61">
        <f t="shared" si="2"/>
        <v>58</v>
      </c>
      <c r="W51" s="62">
        <f t="shared" si="0"/>
        <v>2.8037146991989337E-3</v>
      </c>
      <c r="X51" s="105">
        <f t="shared" si="0"/>
        <v>2.3448045636016435E-3</v>
      </c>
      <c r="Y51" s="24">
        <f t="shared" si="3"/>
        <v>33</v>
      </c>
      <c r="Z51" s="105">
        <f t="shared" si="1"/>
        <v>2.2657675614601303E-4</v>
      </c>
      <c r="AA51" s="72"/>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1"/>
    </row>
    <row r="52" spans="1:82" x14ac:dyDescent="0.35">
      <c r="A52" s="70"/>
      <c r="B52" s="20"/>
      <c r="C52" s="20"/>
      <c r="D52" s="20"/>
      <c r="E52" s="20"/>
      <c r="F52" s="20"/>
      <c r="G52" s="20"/>
      <c r="H52" s="20"/>
      <c r="I52" s="20"/>
      <c r="J52" s="20"/>
      <c r="K52" s="20"/>
      <c r="L52" s="20"/>
      <c r="M52" s="20"/>
      <c r="N52" s="20"/>
      <c r="O52" s="20"/>
      <c r="P52" s="20"/>
      <c r="Q52" s="20"/>
      <c r="R52" s="20"/>
      <c r="S52" s="20"/>
      <c r="T52" s="20"/>
      <c r="U52" s="20"/>
      <c r="V52" s="61">
        <f t="shared" si="2"/>
        <v>59</v>
      </c>
      <c r="W52" s="62">
        <f t="shared" si="0"/>
        <v>2.4697814131784401E-3</v>
      </c>
      <c r="X52" s="105">
        <f t="shared" si="0"/>
        <v>1.950682797301706E-3</v>
      </c>
      <c r="Y52" s="24">
        <f t="shared" si="3"/>
        <v>34</v>
      </c>
      <c r="Z52" s="105">
        <f t="shared" si="1"/>
        <v>1.9565075036198643E-4</v>
      </c>
      <c r="AA52" s="72"/>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1"/>
    </row>
    <row r="53" spans="1:82" x14ac:dyDescent="0.35">
      <c r="A53" s="70"/>
      <c r="B53" s="20"/>
      <c r="C53" s="20"/>
      <c r="D53" s="20"/>
      <c r="E53" s="20"/>
      <c r="F53" s="20"/>
      <c r="G53" s="20"/>
      <c r="H53" s="20"/>
      <c r="I53" s="20"/>
      <c r="J53" s="20"/>
      <c r="K53" s="20"/>
      <c r="L53" s="20"/>
      <c r="M53" s="20"/>
      <c r="N53" s="20"/>
      <c r="O53" s="20"/>
      <c r="P53" s="20"/>
      <c r="Q53" s="20"/>
      <c r="R53" s="20"/>
      <c r="S53" s="20"/>
      <c r="T53" s="20"/>
      <c r="U53" s="20"/>
      <c r="V53" s="61">
        <f t="shared" si="2"/>
        <v>60</v>
      </c>
      <c r="W53" s="62">
        <f t="shared" si="0"/>
        <v>2.1620299711252455E-3</v>
      </c>
      <c r="X53" s="105">
        <f t="shared" si="0"/>
        <v>1.605983740272432E-3</v>
      </c>
      <c r="Y53" s="24">
        <f t="shared" si="3"/>
        <v>35</v>
      </c>
      <c r="Z53" s="105">
        <f t="shared" si="1"/>
        <v>1.694900492253959E-4</v>
      </c>
      <c r="AA53" s="72"/>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1"/>
    </row>
    <row r="54" spans="1:82" x14ac:dyDescent="0.35">
      <c r="A54" s="70"/>
      <c r="B54" s="20"/>
      <c r="C54" s="20"/>
      <c r="D54" s="20"/>
      <c r="E54" s="20"/>
      <c r="F54" s="20"/>
      <c r="G54" s="20"/>
      <c r="H54" s="20"/>
      <c r="I54" s="20"/>
      <c r="J54" s="20"/>
      <c r="K54" s="20"/>
      <c r="L54" s="20"/>
      <c r="M54" s="20"/>
      <c r="N54" s="20"/>
      <c r="O54" s="20"/>
      <c r="P54" s="20"/>
      <c r="Q54" s="20"/>
      <c r="R54" s="20"/>
      <c r="S54" s="20"/>
      <c r="T54" s="20"/>
      <c r="U54" s="20"/>
      <c r="V54" s="61">
        <f t="shared" si="2"/>
        <v>61</v>
      </c>
      <c r="W54" s="62">
        <f t="shared" si="0"/>
        <v>1.879557429618206E-3</v>
      </c>
      <c r="X54" s="105">
        <f t="shared" si="0"/>
        <v>1.3071300885800774E-3</v>
      </c>
      <c r="Y54" s="24">
        <f t="shared" si="3"/>
        <v>36</v>
      </c>
      <c r="Z54" s="105">
        <f t="shared" si="1"/>
        <v>1.4728053730306279E-4</v>
      </c>
      <c r="AA54" s="72"/>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1"/>
    </row>
    <row r="55" spans="1:82" x14ac:dyDescent="0.35">
      <c r="A55" s="70"/>
      <c r="B55" s="20"/>
      <c r="C55" s="20"/>
      <c r="D55" s="20"/>
      <c r="E55" s="20"/>
      <c r="F55" s="20"/>
      <c r="G55" s="20"/>
      <c r="H55" s="20"/>
      <c r="I55" s="20"/>
      <c r="J55" s="20"/>
      <c r="K55" s="20"/>
      <c r="L55" s="20"/>
      <c r="M55" s="20"/>
      <c r="N55" s="20"/>
      <c r="O55" s="20"/>
      <c r="P55" s="20"/>
      <c r="Q55" s="20"/>
      <c r="R55" s="20"/>
      <c r="S55" s="20"/>
      <c r="T55" s="20"/>
      <c r="U55" s="20"/>
      <c r="V55" s="61">
        <f t="shared" si="2"/>
        <v>62</v>
      </c>
      <c r="W55" s="62">
        <f t="shared" si="0"/>
        <v>1.6214537081543634E-3</v>
      </c>
      <c r="X55" s="105">
        <f t="shared" si="0"/>
        <v>1.0504893246442437E-3</v>
      </c>
      <c r="Y55" s="24">
        <f t="shared" si="3"/>
        <v>37</v>
      </c>
      <c r="Z55" s="105">
        <f t="shared" si="1"/>
        <v>1.2836015388839606E-4</v>
      </c>
      <c r="AA55" s="72"/>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1"/>
    </row>
    <row r="56" spans="1:82" x14ac:dyDescent="0.35">
      <c r="A56" s="70"/>
      <c r="B56" s="20"/>
      <c r="C56" s="20"/>
      <c r="D56" s="20"/>
      <c r="E56" s="20"/>
      <c r="F56" s="20"/>
      <c r="G56" s="20"/>
      <c r="H56" s="20"/>
      <c r="I56" s="20"/>
      <c r="J56" s="20"/>
      <c r="K56" s="20"/>
      <c r="L56" s="20"/>
      <c r="M56" s="20"/>
      <c r="N56" s="20"/>
      <c r="O56" s="20"/>
      <c r="P56" s="20"/>
      <c r="Q56" s="20"/>
      <c r="R56" s="20"/>
      <c r="S56" s="20"/>
      <c r="T56" s="20"/>
      <c r="U56" s="20"/>
      <c r="V56" s="61">
        <f t="shared" si="2"/>
        <v>63</v>
      </c>
      <c r="W56" s="62">
        <f t="shared" si="0"/>
        <v>1.3868000381375145E-3</v>
      </c>
      <c r="X56" s="105">
        <f t="shared" si="0"/>
        <v>8.3240957600938525E-4</v>
      </c>
      <c r="Y56" s="24">
        <f t="shared" si="3"/>
        <v>38</v>
      </c>
      <c r="Z56" s="105">
        <f t="shared" si="1"/>
        <v>1.1218819496394694E-4</v>
      </c>
      <c r="AA56" s="72"/>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1"/>
    </row>
    <row r="57" spans="1:82" x14ac:dyDescent="0.35">
      <c r="A57" s="70"/>
      <c r="B57" s="20"/>
      <c r="C57" s="20"/>
      <c r="D57" s="20"/>
      <c r="E57" s="20"/>
      <c r="F57" s="20"/>
      <c r="G57" s="20"/>
      <c r="H57" s="20"/>
      <c r="I57" s="20"/>
      <c r="J57" s="20"/>
      <c r="K57" s="20"/>
      <c r="L57" s="20"/>
      <c r="M57" s="20"/>
      <c r="N57" s="20"/>
      <c r="O57" s="20"/>
      <c r="P57" s="20"/>
      <c r="Q57" s="20"/>
      <c r="R57" s="20"/>
      <c r="S57" s="20"/>
      <c r="T57" s="20"/>
      <c r="U57" s="20"/>
      <c r="V57" s="61">
        <f t="shared" si="2"/>
        <v>64</v>
      </c>
      <c r="W57" s="62">
        <f t="shared" si="0"/>
        <v>1.1746673094787941E-3</v>
      </c>
      <c r="X57" s="105">
        <f t="shared" si="0"/>
        <v>6.4925384541647535E-4</v>
      </c>
      <c r="Y57" s="24">
        <f t="shared" si="3"/>
        <v>39</v>
      </c>
      <c r="Z57" s="105">
        <f t="shared" si="1"/>
        <v>9.8321251748245686E-5</v>
      </c>
      <c r="AA57" s="72"/>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1"/>
    </row>
    <row r="58" spans="1:82" x14ac:dyDescent="0.35">
      <c r="A58" s="70"/>
      <c r="B58" s="20"/>
      <c r="C58" s="20"/>
      <c r="D58" s="20"/>
      <c r="E58" s="20"/>
      <c r="F58" s="20"/>
      <c r="G58" s="20"/>
      <c r="H58" s="20"/>
      <c r="I58" s="20"/>
      <c r="J58" s="20"/>
      <c r="K58" s="20"/>
      <c r="L58" s="20"/>
      <c r="M58" s="20"/>
      <c r="N58" s="20"/>
      <c r="O58" s="20"/>
      <c r="P58" s="20"/>
      <c r="Q58" s="20"/>
      <c r="R58" s="20"/>
      <c r="S58" s="20"/>
      <c r="T58" s="20"/>
      <c r="U58" s="20"/>
      <c r="V58" s="61">
        <f t="shared" si="2"/>
        <v>65</v>
      </c>
      <c r="W58" s="62">
        <f t="shared" si="0"/>
        <v>9.8411427920874761E-4</v>
      </c>
      <c r="X58" s="105">
        <f t="shared" si="0"/>
        <v>4.9743264012158672E-4</v>
      </c>
      <c r="Y58" s="231">
        <f t="shared" si="3"/>
        <v>40</v>
      </c>
      <c r="Z58" s="64">
        <f t="shared" si="1"/>
        <v>8.6394261610944767E-5</v>
      </c>
      <c r="AA58" s="72"/>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1"/>
    </row>
    <row r="59" spans="1:82" x14ac:dyDescent="0.35">
      <c r="A59" s="70"/>
      <c r="B59" s="20"/>
      <c r="C59" s="20"/>
      <c r="D59" s="20"/>
      <c r="E59" s="20"/>
      <c r="F59" s="20"/>
      <c r="G59" s="20"/>
      <c r="H59" s="20"/>
      <c r="I59" s="20"/>
      <c r="J59" s="20"/>
      <c r="K59" s="20"/>
      <c r="L59" s="20"/>
      <c r="M59" s="20"/>
      <c r="N59" s="20"/>
      <c r="O59" s="20"/>
      <c r="P59" s="20"/>
      <c r="Q59" s="20"/>
      <c r="R59" s="20"/>
      <c r="S59" s="20"/>
      <c r="T59" s="20"/>
      <c r="U59" s="20"/>
      <c r="V59" s="61">
        <f t="shared" si="2"/>
        <v>66</v>
      </c>
      <c r="W59" s="62">
        <f t="shared" si="0"/>
        <v>8.1418559840618077E-4</v>
      </c>
      <c r="X59" s="105">
        <f t="shared" si="0"/>
        <v>3.7343501498443565E-4</v>
      </c>
      <c r="Y59" s="72"/>
      <c r="Z59" s="72"/>
      <c r="AA59" s="72"/>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1"/>
    </row>
    <row r="60" spans="1:82" x14ac:dyDescent="0.35">
      <c r="A60" s="70"/>
      <c r="B60" s="20"/>
      <c r="C60" s="20"/>
      <c r="D60" s="20"/>
      <c r="E60" s="20"/>
      <c r="F60" s="20"/>
      <c r="G60" s="20"/>
      <c r="H60" s="20"/>
      <c r="I60" s="20"/>
      <c r="J60" s="20"/>
      <c r="K60" s="20"/>
      <c r="L60" s="20"/>
      <c r="M60" s="20"/>
      <c r="N60" s="20"/>
      <c r="O60" s="20"/>
      <c r="P60" s="20"/>
      <c r="Q60" s="20"/>
      <c r="R60" s="20"/>
      <c r="S60" s="20"/>
      <c r="T60" s="20"/>
      <c r="U60" s="20"/>
      <c r="V60" s="61">
        <f t="shared" si="2"/>
        <v>67</v>
      </c>
      <c r="W60" s="62">
        <f t="shared" si="0"/>
        <v>6.6390960220241713E-4</v>
      </c>
      <c r="X60" s="105">
        <f t="shared" si="0"/>
        <v>2.7385802968560302E-4</v>
      </c>
      <c r="Y60" s="72"/>
      <c r="Z60" s="72"/>
      <c r="AA60" s="72"/>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1"/>
    </row>
    <row r="61" spans="1:82" x14ac:dyDescent="0.35">
      <c r="A61" s="70"/>
      <c r="B61" s="20"/>
      <c r="C61" s="20"/>
      <c r="D61" s="20"/>
      <c r="E61" s="20"/>
      <c r="F61" s="20"/>
      <c r="G61" s="20"/>
      <c r="H61" s="20"/>
      <c r="I61" s="20"/>
      <c r="J61" s="20"/>
      <c r="K61" s="20"/>
      <c r="L61" s="20"/>
      <c r="M61" s="20"/>
      <c r="N61" s="20"/>
      <c r="O61" s="20"/>
      <c r="P61" s="20"/>
      <c r="Q61" s="20"/>
      <c r="R61" s="20"/>
      <c r="S61" s="20"/>
      <c r="T61" s="20"/>
      <c r="U61" s="20"/>
      <c r="V61" s="61">
        <f t="shared" si="2"/>
        <v>68</v>
      </c>
      <c r="W61" s="62">
        <f t="shared" si="0"/>
        <v>5.3229579108915459E-4</v>
      </c>
      <c r="X61" s="105">
        <f t="shared" si="0"/>
        <v>1.9543460493509635E-4</v>
      </c>
      <c r="Y61" s="72"/>
      <c r="Z61" s="72"/>
      <c r="AA61" s="72"/>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1"/>
    </row>
    <row r="62" spans="1:82" x14ac:dyDescent="0.35">
      <c r="A62" s="70"/>
      <c r="B62" s="20"/>
      <c r="C62" s="20"/>
      <c r="D62" s="20"/>
      <c r="E62" s="20"/>
      <c r="F62" s="20"/>
      <c r="G62" s="20"/>
      <c r="H62" s="20"/>
      <c r="I62" s="20"/>
      <c r="J62" s="20"/>
      <c r="K62" s="20"/>
      <c r="L62" s="20"/>
      <c r="M62" s="20"/>
      <c r="N62" s="20"/>
      <c r="O62" s="20"/>
      <c r="P62" s="20"/>
      <c r="Q62" s="20"/>
      <c r="R62" s="20"/>
      <c r="S62" s="20"/>
      <c r="T62" s="20"/>
      <c r="U62" s="20"/>
      <c r="V62" s="61">
        <f t="shared" si="2"/>
        <v>69</v>
      </c>
      <c r="W62" s="62">
        <f t="shared" si="0"/>
        <v>4.1833190761120242E-4</v>
      </c>
      <c r="X62" s="105">
        <f t="shared" si="0"/>
        <v>1.3505974489735895E-4</v>
      </c>
      <c r="Y62" s="72"/>
      <c r="Z62" s="72"/>
      <c r="AA62" s="72"/>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1"/>
    </row>
    <row r="63" spans="1:82" x14ac:dyDescent="0.35">
      <c r="A63" s="70"/>
      <c r="B63" s="20"/>
      <c r="C63" s="20"/>
      <c r="D63" s="20"/>
      <c r="E63" s="20"/>
      <c r="F63" s="20"/>
      <c r="G63" s="20"/>
      <c r="H63" s="20"/>
      <c r="I63" s="20"/>
      <c r="J63" s="20"/>
      <c r="K63" s="20"/>
      <c r="L63" s="20"/>
      <c r="M63" s="20"/>
      <c r="N63" s="20"/>
      <c r="O63" s="20"/>
      <c r="P63" s="20"/>
      <c r="Q63" s="20"/>
      <c r="R63" s="20"/>
      <c r="S63" s="20"/>
      <c r="T63" s="20"/>
      <c r="U63" s="20"/>
      <c r="V63" s="61">
        <f t="shared" si="2"/>
        <v>70</v>
      </c>
      <c r="W63" s="62">
        <f t="shared" si="0"/>
        <v>3.2098047651674122E-4</v>
      </c>
      <c r="X63" s="105">
        <f t="shared" si="0"/>
        <v>8.9815072079613145E-5</v>
      </c>
      <c r="Y63" s="72"/>
      <c r="Z63" s="72"/>
      <c r="AA63" s="72"/>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1"/>
    </row>
    <row r="64" spans="1:82" x14ac:dyDescent="0.35">
      <c r="A64" s="70"/>
      <c r="B64" s="20"/>
      <c r="C64" s="20"/>
      <c r="D64" s="20"/>
      <c r="E64" s="20"/>
      <c r="F64" s="20"/>
      <c r="G64" s="20"/>
      <c r="H64" s="20"/>
      <c r="I64" s="20"/>
      <c r="J64" s="20"/>
      <c r="K64" s="20"/>
      <c r="L64" s="20"/>
      <c r="M64" s="20"/>
      <c r="N64" s="20"/>
      <c r="O64" s="20"/>
      <c r="P64" s="20"/>
      <c r="Q64" s="20"/>
      <c r="R64" s="20"/>
      <c r="S64" s="20"/>
      <c r="T64" s="20"/>
      <c r="U64" s="20"/>
      <c r="V64" s="61">
        <f t="shared" si="2"/>
        <v>71</v>
      </c>
      <c r="W64" s="62">
        <f t="shared" si="0"/>
        <v>2.391746211098944E-4</v>
      </c>
      <c r="X64" s="105">
        <f t="shared" si="0"/>
        <v>5.6991595004163287E-5</v>
      </c>
      <c r="Y64" s="72"/>
      <c r="Z64" s="72"/>
      <c r="AA64" s="72"/>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1"/>
    </row>
    <row r="65" spans="1:82" x14ac:dyDescent="0.35">
      <c r="A65" s="70"/>
      <c r="B65" s="20"/>
      <c r="C65" s="20"/>
      <c r="D65" s="20"/>
      <c r="E65" s="20"/>
      <c r="F65" s="20"/>
      <c r="G65" s="20"/>
      <c r="H65" s="20"/>
      <c r="I65" s="20"/>
      <c r="J65" s="20"/>
      <c r="K65" s="20"/>
      <c r="L65" s="20"/>
      <c r="M65" s="20"/>
      <c r="N65" s="20"/>
      <c r="O65" s="20"/>
      <c r="P65" s="20"/>
      <c r="Q65" s="20"/>
      <c r="R65" s="20"/>
      <c r="S65" s="20"/>
      <c r="T65" s="20"/>
      <c r="U65" s="20"/>
      <c r="V65" s="61">
        <f t="shared" si="2"/>
        <v>72</v>
      </c>
      <c r="W65" s="62">
        <f t="shared" si="0"/>
        <v>1.7181288039025411E-4</v>
      </c>
      <c r="X65" s="105">
        <f t="shared" si="0"/>
        <v>3.4110595428904489E-5</v>
      </c>
      <c r="Y65" s="72"/>
      <c r="Z65" s="72"/>
      <c r="AA65" s="72"/>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1"/>
    </row>
    <row r="66" spans="1:82" x14ac:dyDescent="0.35">
      <c r="A66" s="70"/>
      <c r="B66" s="20"/>
      <c r="C66" s="20"/>
      <c r="D66" s="20"/>
      <c r="E66" s="20"/>
      <c r="F66" s="20"/>
      <c r="G66" s="20"/>
      <c r="H66" s="20"/>
      <c r="I66" s="20"/>
      <c r="J66" s="20"/>
      <c r="K66" s="20"/>
      <c r="L66" s="20"/>
      <c r="M66" s="20"/>
      <c r="N66" s="20"/>
      <c r="O66" s="20"/>
      <c r="P66" s="20"/>
      <c r="Q66" s="20"/>
      <c r="R66" s="20"/>
      <c r="S66" s="20"/>
      <c r="T66" s="20"/>
      <c r="U66" s="20"/>
      <c r="V66" s="61">
        <f t="shared" si="2"/>
        <v>73</v>
      </c>
      <c r="W66" s="62">
        <f t="shared" si="0"/>
        <v>1.1775260476021288E-4</v>
      </c>
      <c r="X66" s="105">
        <f t="shared" si="0"/>
        <v>1.8942476567862521E-5</v>
      </c>
      <c r="Y66" s="72"/>
      <c r="Z66" s="72"/>
      <c r="AA66" s="72"/>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1"/>
    </row>
    <row r="67" spans="1:82" x14ac:dyDescent="0.35">
      <c r="A67" s="70"/>
      <c r="B67" s="20"/>
      <c r="C67" s="20"/>
      <c r="D67" s="20"/>
      <c r="E67" s="20"/>
      <c r="F67" s="20"/>
      <c r="G67" s="20"/>
      <c r="H67" s="20"/>
      <c r="I67" s="20"/>
      <c r="J67" s="20"/>
      <c r="K67" s="20"/>
      <c r="L67" s="20"/>
      <c r="M67" s="20"/>
      <c r="N67" s="20"/>
      <c r="O67" s="20"/>
      <c r="P67" s="20"/>
      <c r="Q67" s="20"/>
      <c r="R67" s="20"/>
      <c r="S67" s="20"/>
      <c r="T67" s="20"/>
      <c r="U67" s="20"/>
      <c r="V67" s="61">
        <f t="shared" si="2"/>
        <v>74</v>
      </c>
      <c r="W67" s="62">
        <f t="shared" si="0"/>
        <v>7.5801249507012614E-5</v>
      </c>
      <c r="X67" s="105">
        <f t="shared" si="0"/>
        <v>9.5233494058488688E-6</v>
      </c>
      <c r="Y67" s="72"/>
      <c r="Z67" s="72"/>
      <c r="AA67" s="72"/>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1"/>
    </row>
    <row r="68" spans="1:82" x14ac:dyDescent="0.35">
      <c r="A68" s="70"/>
      <c r="B68" s="20"/>
      <c r="C68" s="20"/>
      <c r="D68" s="20"/>
      <c r="E68" s="20"/>
      <c r="F68" s="20"/>
      <c r="G68" s="20"/>
      <c r="H68" s="20"/>
      <c r="I68" s="20"/>
      <c r="J68" s="20"/>
      <c r="K68" s="20"/>
      <c r="L68" s="20"/>
      <c r="M68" s="20"/>
      <c r="N68" s="20"/>
      <c r="O68" s="20"/>
      <c r="P68" s="20"/>
      <c r="Q68" s="20"/>
      <c r="R68" s="20"/>
      <c r="S68" s="20"/>
      <c r="T68" s="20"/>
      <c r="U68" s="20"/>
      <c r="V68" s="61">
        <f t="shared" si="2"/>
        <v>75</v>
      </c>
      <c r="W68" s="62">
        <f t="shared" si="0"/>
        <v>4.4704396457873052E-5</v>
      </c>
      <c r="X68" s="105">
        <f t="shared" si="0"/>
        <v>4.1690376598735313E-6</v>
      </c>
      <c r="Y68" s="72"/>
      <c r="Z68" s="72"/>
      <c r="AA68" s="72"/>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1"/>
    </row>
    <row r="69" spans="1:82" x14ac:dyDescent="0.35">
      <c r="A69" s="70"/>
      <c r="B69" s="20"/>
      <c r="C69" s="20"/>
      <c r="D69" s="20"/>
      <c r="E69" s="20"/>
      <c r="F69" s="20"/>
      <c r="G69" s="20"/>
      <c r="H69" s="20"/>
      <c r="I69" s="20"/>
      <c r="J69" s="20"/>
      <c r="K69" s="20"/>
      <c r="L69" s="20"/>
      <c r="M69" s="20"/>
      <c r="N69" s="20"/>
      <c r="O69" s="20"/>
      <c r="P69" s="20"/>
      <c r="Q69" s="20"/>
      <c r="R69" s="20"/>
      <c r="S69" s="20"/>
      <c r="T69" s="20"/>
      <c r="U69" s="20"/>
      <c r="V69" s="61">
        <f t="shared" si="2"/>
        <v>76</v>
      </c>
      <c r="W69" s="62">
        <f t="shared" si="0"/>
        <v>2.3128319184606561E-5</v>
      </c>
      <c r="X69" s="105">
        <f t="shared" si="0"/>
        <v>1.4860268970906532E-6</v>
      </c>
      <c r="Y69" s="72"/>
      <c r="Z69" s="72"/>
      <c r="AA69" s="72"/>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1"/>
    </row>
    <row r="70" spans="1:82" x14ac:dyDescent="0.35">
      <c r="A70" s="70"/>
      <c r="B70" s="20"/>
      <c r="C70" s="20"/>
      <c r="D70" s="20"/>
      <c r="E70" s="20"/>
      <c r="F70" s="20"/>
      <c r="G70" s="20"/>
      <c r="H70" s="20"/>
      <c r="I70" s="20"/>
      <c r="J70" s="20"/>
      <c r="K70" s="20"/>
      <c r="L70" s="20"/>
      <c r="M70" s="20"/>
      <c r="N70" s="20"/>
      <c r="O70" s="20"/>
      <c r="P70" s="20"/>
      <c r="Q70" s="20"/>
      <c r="R70" s="20"/>
      <c r="S70" s="20"/>
      <c r="T70" s="20"/>
      <c r="U70" s="20"/>
      <c r="V70" s="61">
        <f t="shared" si="2"/>
        <v>77</v>
      </c>
      <c r="W70" s="62">
        <f t="shared" si="0"/>
        <v>9.632504072043524E-6</v>
      </c>
      <c r="X70" s="105">
        <f t="shared" si="0"/>
        <v>3.7861137047734417E-7</v>
      </c>
      <c r="Y70" s="72"/>
      <c r="Z70" s="72"/>
      <c r="AA70" s="72"/>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1"/>
    </row>
    <row r="71" spans="1:82" x14ac:dyDescent="0.35">
      <c r="A71" s="70"/>
      <c r="B71" s="20"/>
      <c r="C71" s="20"/>
      <c r="D71" s="20"/>
      <c r="E71" s="20"/>
      <c r="F71" s="20"/>
      <c r="G71" s="20"/>
      <c r="H71" s="20"/>
      <c r="I71" s="20"/>
      <c r="J71" s="20"/>
      <c r="K71" s="20"/>
      <c r="L71" s="20"/>
      <c r="M71" s="20"/>
      <c r="N71" s="20"/>
      <c r="O71" s="20"/>
      <c r="P71" s="20"/>
      <c r="Q71" s="20"/>
      <c r="R71" s="20"/>
      <c r="S71" s="20"/>
      <c r="T71" s="20"/>
      <c r="U71" s="20"/>
      <c r="V71" s="61">
        <f t="shared" si="2"/>
        <v>78</v>
      </c>
      <c r="W71" s="62">
        <f t="shared" si="0"/>
        <v>2.6205749209529117E-6</v>
      </c>
      <c r="X71" s="105">
        <f t="shared" si="0"/>
        <v>5.0950845875696871E-8</v>
      </c>
      <c r="Y71" s="72"/>
      <c r="Z71" s="72"/>
      <c r="AA71" s="72"/>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1"/>
    </row>
    <row r="72" spans="1:82" x14ac:dyDescent="0.35">
      <c r="A72" s="70"/>
      <c r="B72" s="20"/>
      <c r="C72" s="20"/>
      <c r="D72" s="20"/>
      <c r="E72" s="20"/>
      <c r="F72" s="20"/>
      <c r="G72" s="20"/>
      <c r="H72" s="20"/>
      <c r="I72" s="20"/>
      <c r="J72" s="20"/>
      <c r="K72" s="20"/>
      <c r="L72" s="20"/>
      <c r="M72" s="20"/>
      <c r="N72" s="20"/>
      <c r="O72" s="20"/>
      <c r="P72" s="20"/>
      <c r="Q72" s="20"/>
      <c r="R72" s="20"/>
      <c r="S72" s="20"/>
      <c r="T72" s="20"/>
      <c r="U72" s="20"/>
      <c r="V72" s="61">
        <f t="shared" si="2"/>
        <v>79</v>
      </c>
      <c r="W72" s="62">
        <f t="shared" si="0"/>
        <v>2.2800095900166184E-7</v>
      </c>
      <c r="X72" s="105">
        <f t="shared" si="0"/>
        <v>1.4159136085822865E-9</v>
      </c>
      <c r="Y72" s="72"/>
      <c r="Z72" s="72"/>
      <c r="AA72" s="72"/>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1"/>
    </row>
    <row r="73" spans="1:82" x14ac:dyDescent="0.35">
      <c r="A73" s="70"/>
      <c r="B73" s="20"/>
      <c r="C73" s="20"/>
      <c r="D73" s="20"/>
      <c r="E73" s="20"/>
      <c r="F73" s="20"/>
      <c r="G73" s="20"/>
      <c r="H73" s="20"/>
      <c r="I73" s="20"/>
      <c r="J73" s="20"/>
      <c r="K73" s="20"/>
      <c r="L73" s="20"/>
      <c r="M73" s="20"/>
      <c r="N73" s="20"/>
      <c r="O73" s="20"/>
      <c r="P73" s="20"/>
      <c r="Q73" s="20"/>
      <c r="R73" s="20"/>
      <c r="S73" s="20"/>
      <c r="T73" s="20"/>
      <c r="U73" s="20"/>
      <c r="V73" s="63">
        <v>80</v>
      </c>
      <c r="W73" s="55"/>
      <c r="X73" s="64"/>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1"/>
    </row>
    <row r="74" spans="1:82" x14ac:dyDescent="0.35">
      <c r="A74" s="73"/>
      <c r="B74" s="74"/>
      <c r="C74" s="74"/>
      <c r="D74" s="74"/>
      <c r="E74" s="74"/>
      <c r="F74" s="74"/>
      <c r="G74" s="74"/>
      <c r="H74" s="74"/>
      <c r="I74" s="74"/>
      <c r="J74" s="74"/>
      <c r="K74" s="74"/>
      <c r="L74" s="74"/>
      <c r="M74" s="74"/>
      <c r="N74" s="74"/>
      <c r="O74" s="74"/>
      <c r="P74" s="74"/>
      <c r="Q74" s="74"/>
      <c r="R74" s="74"/>
      <c r="S74" s="74"/>
      <c r="T74" s="74"/>
      <c r="U74" s="74"/>
      <c r="V74" s="74"/>
      <c r="W74" s="74"/>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4"/>
      <c r="AX74" s="74"/>
      <c r="AY74" s="74"/>
      <c r="AZ74" s="74"/>
      <c r="BA74" s="74"/>
      <c r="BB74" s="74"/>
      <c r="BC74" s="74"/>
      <c r="BD74" s="74"/>
      <c r="BE74" s="74"/>
      <c r="BF74" s="74"/>
      <c r="BG74" s="74"/>
      <c r="BH74" s="74"/>
      <c r="BI74" s="74"/>
      <c r="BJ74" s="74"/>
      <c r="BK74" s="74"/>
      <c r="BL74" s="74"/>
      <c r="BM74" s="74"/>
      <c r="BN74" s="74"/>
      <c r="BO74" s="74"/>
      <c r="BP74" s="74"/>
      <c r="BQ74" s="74"/>
      <c r="BR74" s="74"/>
      <c r="BS74" s="74"/>
      <c r="BT74" s="74"/>
      <c r="BU74" s="74"/>
      <c r="BV74" s="74"/>
      <c r="BW74" s="74"/>
      <c r="BX74" s="74"/>
      <c r="BY74" s="74"/>
      <c r="BZ74" s="74"/>
      <c r="CA74" s="74"/>
      <c r="CB74" s="74"/>
      <c r="CC74" s="74"/>
      <c r="CD74" s="75"/>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H14" sqref="H14"/>
    </sheetView>
  </sheetViews>
  <sheetFormatPr defaultRowHeight="14.5" x14ac:dyDescent="0.35"/>
  <cols>
    <col min="1" max="1" width="4.7265625" customWidth="1"/>
    <col min="2" max="2" width="30.7265625" customWidth="1"/>
    <col min="3" max="14" width="4.7265625" customWidth="1"/>
    <col min="15" max="15" width="2.7265625" customWidth="1"/>
    <col min="17" max="17" width="64.7265625" customWidth="1"/>
    <col min="18" max="18" width="2.7265625" customWidth="1"/>
  </cols>
  <sheetData>
    <row r="1" spans="1:18" ht="15" thickBot="1" x14ac:dyDescent="0.4">
      <c r="A1" s="356"/>
      <c r="B1" s="357"/>
      <c r="C1" s="358" t="s">
        <v>238</v>
      </c>
      <c r="D1" s="359"/>
      <c r="E1" s="359"/>
      <c r="F1" s="359"/>
      <c r="G1" s="359"/>
      <c r="H1" s="360"/>
      <c r="I1" s="358" t="s">
        <v>237</v>
      </c>
      <c r="J1" s="359"/>
      <c r="K1" s="359"/>
      <c r="L1" s="359"/>
      <c r="M1" s="359"/>
      <c r="N1" s="360"/>
      <c r="O1" s="93"/>
      <c r="P1" s="305" t="s">
        <v>11</v>
      </c>
      <c r="Q1" s="305"/>
      <c r="R1" s="94"/>
    </row>
    <row r="2" spans="1:18" ht="145" customHeight="1" thickBot="1" x14ac:dyDescent="0.4">
      <c r="A2" s="76"/>
      <c r="B2" s="82"/>
      <c r="C2" s="86" t="s">
        <v>77</v>
      </c>
      <c r="D2" s="87" t="s">
        <v>313</v>
      </c>
      <c r="E2" s="87" t="s">
        <v>78</v>
      </c>
      <c r="F2" s="87" t="s">
        <v>307</v>
      </c>
      <c r="G2" s="87" t="s">
        <v>83</v>
      </c>
      <c r="H2" s="88" t="s">
        <v>138</v>
      </c>
      <c r="I2" s="89" t="s">
        <v>77</v>
      </c>
      <c r="J2" s="87" t="s">
        <v>313</v>
      </c>
      <c r="K2" s="90" t="s">
        <v>78</v>
      </c>
      <c r="L2" s="87" t="s">
        <v>307</v>
      </c>
      <c r="M2" s="90" t="s">
        <v>301</v>
      </c>
      <c r="N2" s="91" t="s">
        <v>81</v>
      </c>
      <c r="O2" s="20"/>
      <c r="P2" s="361" t="s">
        <v>149</v>
      </c>
      <c r="Q2" s="362"/>
      <c r="R2" s="71"/>
    </row>
    <row r="3" spans="1:18" x14ac:dyDescent="0.35">
      <c r="A3" s="353" t="s">
        <v>238</v>
      </c>
      <c r="B3" s="95" t="s">
        <v>77</v>
      </c>
      <c r="C3" s="83">
        <v>0</v>
      </c>
      <c r="D3" s="77">
        <v>0</v>
      </c>
      <c r="E3" s="77">
        <v>0</v>
      </c>
      <c r="F3" s="77">
        <v>0</v>
      </c>
      <c r="G3" s="77">
        <v>0</v>
      </c>
      <c r="H3" s="78">
        <v>1</v>
      </c>
      <c r="I3" s="83">
        <v>2</v>
      </c>
      <c r="J3" s="77">
        <v>1</v>
      </c>
      <c r="K3" s="77">
        <v>1</v>
      </c>
      <c r="L3" s="77">
        <v>1</v>
      </c>
      <c r="M3" s="77">
        <v>1</v>
      </c>
      <c r="N3" s="78">
        <v>1</v>
      </c>
      <c r="O3" s="20"/>
      <c r="P3" s="20"/>
      <c r="Q3" s="20"/>
      <c r="R3" s="71"/>
    </row>
    <row r="4" spans="1:18" x14ac:dyDescent="0.35">
      <c r="A4" s="354"/>
      <c r="B4" s="96" t="s">
        <v>313</v>
      </c>
      <c r="C4" s="84">
        <v>0</v>
      </c>
      <c r="D4" s="47">
        <v>0</v>
      </c>
      <c r="E4" s="47">
        <v>0</v>
      </c>
      <c r="F4" s="47">
        <v>0</v>
      </c>
      <c r="G4" s="47">
        <v>0</v>
      </c>
      <c r="H4" s="79">
        <v>1</v>
      </c>
      <c r="I4" s="84">
        <v>1</v>
      </c>
      <c r="J4" s="47">
        <v>2</v>
      </c>
      <c r="K4" s="47">
        <v>1</v>
      </c>
      <c r="L4" s="47">
        <v>1</v>
      </c>
      <c r="M4" s="47">
        <v>1</v>
      </c>
      <c r="N4" s="79">
        <v>1</v>
      </c>
      <c r="O4" s="20"/>
      <c r="P4" s="363" t="s">
        <v>148</v>
      </c>
      <c r="Q4" s="364"/>
      <c r="R4" s="71"/>
    </row>
    <row r="5" spans="1:18" x14ac:dyDescent="0.35">
      <c r="A5" s="354"/>
      <c r="B5" s="96" t="s">
        <v>78</v>
      </c>
      <c r="C5" s="84">
        <v>0</v>
      </c>
      <c r="D5" s="47">
        <v>0</v>
      </c>
      <c r="E5" s="47">
        <v>0</v>
      </c>
      <c r="F5" s="47">
        <v>0</v>
      </c>
      <c r="G5" s="47">
        <v>0</v>
      </c>
      <c r="H5" s="79">
        <v>1</v>
      </c>
      <c r="I5" s="84">
        <v>1</v>
      </c>
      <c r="J5" s="47">
        <v>1</v>
      </c>
      <c r="K5" s="47">
        <v>2</v>
      </c>
      <c r="L5" s="47">
        <v>1</v>
      </c>
      <c r="M5" s="47">
        <v>1</v>
      </c>
      <c r="N5" s="79">
        <v>1</v>
      </c>
      <c r="O5" s="20"/>
      <c r="P5" s="92">
        <v>0</v>
      </c>
      <c r="Q5" s="8" t="s">
        <v>145</v>
      </c>
      <c r="R5" s="71"/>
    </row>
    <row r="6" spans="1:18" x14ac:dyDescent="0.35">
      <c r="A6" s="354"/>
      <c r="B6" s="96" t="s">
        <v>307</v>
      </c>
      <c r="C6" s="84">
        <v>0</v>
      </c>
      <c r="D6" s="47">
        <v>0</v>
      </c>
      <c r="E6" s="47">
        <v>0</v>
      </c>
      <c r="F6" s="47">
        <v>0</v>
      </c>
      <c r="G6" s="47">
        <v>0</v>
      </c>
      <c r="H6" s="79">
        <v>1</v>
      </c>
      <c r="I6" s="84">
        <v>1</v>
      </c>
      <c r="J6" s="47">
        <v>1</v>
      </c>
      <c r="K6" s="47">
        <v>1</v>
      </c>
      <c r="L6" s="47">
        <v>2</v>
      </c>
      <c r="M6" s="47">
        <v>1</v>
      </c>
      <c r="N6" s="79">
        <v>1</v>
      </c>
      <c r="O6" s="20"/>
      <c r="P6" s="92">
        <v>1</v>
      </c>
      <c r="Q6" s="8" t="s">
        <v>146</v>
      </c>
      <c r="R6" s="71"/>
    </row>
    <row r="7" spans="1:18" x14ac:dyDescent="0.35">
      <c r="A7" s="354"/>
      <c r="B7" s="96" t="s">
        <v>83</v>
      </c>
      <c r="C7" s="84">
        <v>0</v>
      </c>
      <c r="D7" s="47">
        <v>0</v>
      </c>
      <c r="E7" s="47">
        <v>0</v>
      </c>
      <c r="F7" s="47">
        <v>0</v>
      </c>
      <c r="G7" s="47">
        <v>0</v>
      </c>
      <c r="H7" s="79">
        <v>1</v>
      </c>
      <c r="I7" s="84">
        <v>1</v>
      </c>
      <c r="J7" s="47">
        <v>1</v>
      </c>
      <c r="K7" s="47">
        <v>1</v>
      </c>
      <c r="L7" s="47">
        <v>1</v>
      </c>
      <c r="M7" s="47">
        <v>2</v>
      </c>
      <c r="N7" s="79">
        <v>1</v>
      </c>
      <c r="O7" s="20"/>
      <c r="P7" s="92">
        <v>2</v>
      </c>
      <c r="Q7" s="8" t="s">
        <v>147</v>
      </c>
      <c r="R7" s="71"/>
    </row>
    <row r="8" spans="1:18" ht="15" thickBot="1" x14ac:dyDescent="0.4">
      <c r="A8" s="355"/>
      <c r="B8" s="97" t="s">
        <v>138</v>
      </c>
      <c r="C8" s="85">
        <v>1</v>
      </c>
      <c r="D8" s="80">
        <v>1</v>
      </c>
      <c r="E8" s="80">
        <v>1</v>
      </c>
      <c r="F8" s="80">
        <v>1</v>
      </c>
      <c r="G8" s="80">
        <v>1</v>
      </c>
      <c r="H8" s="81">
        <v>2</v>
      </c>
      <c r="I8" s="85">
        <v>1</v>
      </c>
      <c r="J8" s="80">
        <v>1</v>
      </c>
      <c r="K8" s="80">
        <v>1</v>
      </c>
      <c r="L8" s="80">
        <v>1</v>
      </c>
      <c r="M8" s="80">
        <v>1</v>
      </c>
      <c r="N8" s="81">
        <v>1</v>
      </c>
      <c r="O8" s="20"/>
      <c r="P8" s="20"/>
      <c r="Q8" s="20"/>
      <c r="R8" s="71"/>
    </row>
    <row r="9" spans="1:18" x14ac:dyDescent="0.35">
      <c r="A9" s="353" t="s">
        <v>237</v>
      </c>
      <c r="B9" s="95" t="s">
        <v>77</v>
      </c>
      <c r="C9" s="83">
        <v>2</v>
      </c>
      <c r="D9" s="77">
        <v>1</v>
      </c>
      <c r="E9" s="77">
        <v>1</v>
      </c>
      <c r="F9" s="77">
        <v>1</v>
      </c>
      <c r="G9" s="77">
        <v>1</v>
      </c>
      <c r="H9" s="78">
        <v>1</v>
      </c>
      <c r="I9" s="83">
        <v>0</v>
      </c>
      <c r="J9" s="77">
        <v>0</v>
      </c>
      <c r="K9" s="77">
        <v>0</v>
      </c>
      <c r="L9" s="77">
        <v>0</v>
      </c>
      <c r="M9" s="77">
        <v>0</v>
      </c>
      <c r="N9" s="78">
        <v>0</v>
      </c>
      <c r="O9" s="20"/>
      <c r="P9" s="20"/>
      <c r="Q9" s="20"/>
      <c r="R9" s="71"/>
    </row>
    <row r="10" spans="1:18" x14ac:dyDescent="0.35">
      <c r="A10" s="354"/>
      <c r="B10" s="96" t="s">
        <v>313</v>
      </c>
      <c r="C10" s="84">
        <v>1</v>
      </c>
      <c r="D10" s="47">
        <v>2</v>
      </c>
      <c r="E10" s="47">
        <v>1</v>
      </c>
      <c r="F10" s="47">
        <v>1</v>
      </c>
      <c r="G10" s="47">
        <v>1</v>
      </c>
      <c r="H10" s="79">
        <v>1</v>
      </c>
      <c r="I10" s="84">
        <v>0</v>
      </c>
      <c r="J10" s="47">
        <v>0</v>
      </c>
      <c r="K10" s="47">
        <v>0</v>
      </c>
      <c r="L10" s="47">
        <v>0</v>
      </c>
      <c r="M10" s="47">
        <v>0</v>
      </c>
      <c r="N10" s="79">
        <v>0</v>
      </c>
      <c r="O10" s="20"/>
      <c r="P10" s="20"/>
      <c r="Q10" s="20"/>
      <c r="R10" s="71"/>
    </row>
    <row r="11" spans="1:18" x14ac:dyDescent="0.35">
      <c r="A11" s="354"/>
      <c r="B11" s="96" t="s">
        <v>78</v>
      </c>
      <c r="C11" s="84">
        <v>1</v>
      </c>
      <c r="D11" s="47">
        <v>1</v>
      </c>
      <c r="E11" s="47">
        <v>2</v>
      </c>
      <c r="F11" s="47">
        <v>1</v>
      </c>
      <c r="G11" s="47">
        <v>1</v>
      </c>
      <c r="H11" s="79">
        <v>1</v>
      </c>
      <c r="I11" s="84">
        <v>0</v>
      </c>
      <c r="J11" s="47">
        <v>0</v>
      </c>
      <c r="K11" s="47">
        <v>0</v>
      </c>
      <c r="L11" s="47">
        <v>0</v>
      </c>
      <c r="M11" s="47">
        <v>0</v>
      </c>
      <c r="N11" s="79">
        <v>0</v>
      </c>
      <c r="O11" s="20"/>
      <c r="P11" s="20"/>
      <c r="Q11" s="20"/>
      <c r="R11" s="71"/>
    </row>
    <row r="12" spans="1:18" x14ac:dyDescent="0.35">
      <c r="A12" s="354"/>
      <c r="B12" s="96" t="s">
        <v>307</v>
      </c>
      <c r="C12" s="84">
        <v>1</v>
      </c>
      <c r="D12" s="47">
        <v>1</v>
      </c>
      <c r="E12" s="47">
        <v>1</v>
      </c>
      <c r="F12" s="47">
        <v>2</v>
      </c>
      <c r="G12" s="47">
        <v>1</v>
      </c>
      <c r="H12" s="79">
        <v>1</v>
      </c>
      <c r="I12" s="84">
        <v>0</v>
      </c>
      <c r="J12" s="47">
        <v>0</v>
      </c>
      <c r="K12" s="47">
        <v>0</v>
      </c>
      <c r="L12" s="47">
        <v>0</v>
      </c>
      <c r="M12" s="47">
        <v>0</v>
      </c>
      <c r="N12" s="79">
        <v>0</v>
      </c>
      <c r="O12" s="20"/>
      <c r="P12" s="20"/>
      <c r="Q12" s="20"/>
      <c r="R12" s="71"/>
    </row>
    <row r="13" spans="1:18" x14ac:dyDescent="0.35">
      <c r="A13" s="354"/>
      <c r="B13" s="96" t="s">
        <v>301</v>
      </c>
      <c r="C13" s="84">
        <v>1</v>
      </c>
      <c r="D13" s="47">
        <v>1</v>
      </c>
      <c r="E13" s="47">
        <v>1</v>
      </c>
      <c r="F13" s="47">
        <v>1</v>
      </c>
      <c r="G13" s="47">
        <v>2</v>
      </c>
      <c r="H13" s="79">
        <v>1</v>
      </c>
      <c r="I13" s="84">
        <v>0</v>
      </c>
      <c r="J13" s="47">
        <v>0</v>
      </c>
      <c r="K13" s="47">
        <v>0</v>
      </c>
      <c r="L13" s="47">
        <v>0</v>
      </c>
      <c r="M13" s="47">
        <v>0</v>
      </c>
      <c r="N13" s="79">
        <v>0</v>
      </c>
      <c r="O13" s="20"/>
      <c r="P13" s="20"/>
      <c r="Q13" s="20"/>
      <c r="R13" s="71"/>
    </row>
    <row r="14" spans="1:18" ht="15" thickBot="1" x14ac:dyDescent="0.4">
      <c r="A14" s="355"/>
      <c r="B14" s="97" t="s">
        <v>81</v>
      </c>
      <c r="C14" s="85">
        <v>1</v>
      </c>
      <c r="D14" s="80">
        <v>1</v>
      </c>
      <c r="E14" s="80">
        <v>1</v>
      </c>
      <c r="F14" s="80">
        <v>1</v>
      </c>
      <c r="G14" s="80">
        <v>1</v>
      </c>
      <c r="H14" s="81">
        <v>1</v>
      </c>
      <c r="I14" s="85">
        <v>0</v>
      </c>
      <c r="J14" s="80">
        <v>0</v>
      </c>
      <c r="K14" s="80">
        <v>0</v>
      </c>
      <c r="L14" s="80">
        <v>0</v>
      </c>
      <c r="M14" s="80">
        <v>0</v>
      </c>
      <c r="N14" s="81">
        <v>2</v>
      </c>
      <c r="O14" s="20"/>
      <c r="P14" s="20"/>
      <c r="Q14" s="20"/>
      <c r="R14" s="71"/>
    </row>
    <row r="15" spans="1:18" x14ac:dyDescent="0.35">
      <c r="A15" s="73"/>
      <c r="B15" s="74"/>
      <c r="C15" s="74"/>
      <c r="D15" s="74"/>
      <c r="E15" s="74"/>
      <c r="F15" s="74"/>
      <c r="G15" s="74"/>
      <c r="H15" s="74"/>
      <c r="I15" s="74"/>
      <c r="J15" s="74"/>
      <c r="K15" s="74"/>
      <c r="L15" s="74"/>
      <c r="M15" s="74"/>
      <c r="N15" s="74"/>
      <c r="O15" s="74"/>
      <c r="P15" s="74"/>
      <c r="Q15" s="74"/>
      <c r="R15" s="75"/>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Normal="100" workbookViewId="0">
      <selection activeCell="A24" sqref="A24"/>
    </sheetView>
  </sheetViews>
  <sheetFormatPr defaultRowHeight="14.5" x14ac:dyDescent="0.35"/>
  <cols>
    <col min="1" max="1" width="50.7265625" customWidth="1"/>
    <col min="2" max="82" width="8.7265625" customWidth="1"/>
  </cols>
  <sheetData>
    <row r="1" spans="1:83" x14ac:dyDescent="0.35">
      <c r="A1" s="3" t="s">
        <v>217</v>
      </c>
      <c r="B1" s="123" t="s">
        <v>107</v>
      </c>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c r="BI1" s="93"/>
      <c r="BJ1" s="93"/>
      <c r="BK1" s="93"/>
      <c r="BL1" s="93"/>
      <c r="BM1" s="93"/>
      <c r="BN1" s="93"/>
      <c r="BO1" s="93"/>
      <c r="BP1" s="93"/>
      <c r="BQ1" s="93"/>
      <c r="BR1" s="93"/>
      <c r="BS1" s="93"/>
      <c r="BT1" s="93"/>
      <c r="BU1" s="93"/>
      <c r="BV1" s="93"/>
      <c r="BW1" s="93"/>
      <c r="BX1" s="93"/>
      <c r="BY1" s="93"/>
      <c r="BZ1" s="93"/>
      <c r="CA1" s="93"/>
      <c r="CB1" s="93"/>
      <c r="CC1" s="93"/>
      <c r="CD1" s="93"/>
      <c r="CE1" s="94"/>
    </row>
    <row r="2" spans="1:83" x14ac:dyDescent="0.35">
      <c r="A2" s="8" t="s">
        <v>239</v>
      </c>
      <c r="B2" s="65">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1"/>
    </row>
    <row r="3" spans="1:83" x14ac:dyDescent="0.35">
      <c r="A3" s="8" t="s">
        <v>218</v>
      </c>
      <c r="B3" s="65">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1"/>
    </row>
    <row r="4" spans="1:83" x14ac:dyDescent="0.35">
      <c r="A4" s="8" t="s">
        <v>219</v>
      </c>
      <c r="B4" s="65">
        <v>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1"/>
    </row>
    <row r="5" spans="1:83" x14ac:dyDescent="0.35">
      <c r="A5" s="8" t="s">
        <v>563</v>
      </c>
      <c r="B5" s="69">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1"/>
    </row>
    <row r="6" spans="1:83" x14ac:dyDescent="0.35">
      <c r="A6" s="7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1"/>
    </row>
    <row r="7" spans="1:83" x14ac:dyDescent="0.35">
      <c r="A7" s="3" t="s">
        <v>220</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1"/>
    </row>
    <row r="8" spans="1:83" x14ac:dyDescent="0.35">
      <c r="A8" s="8" t="s">
        <v>239</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1.0003200000000001</v>
      </c>
      <c r="AB8">
        <v>1.01224</v>
      </c>
      <c r="AC8">
        <v>1.1990099999999999</v>
      </c>
      <c r="AD8">
        <v>2.3445200000000002</v>
      </c>
      <c r="AE8">
        <v>5.3731099999999996</v>
      </c>
      <c r="AF8">
        <v>9.5641400000000001</v>
      </c>
      <c r="AG8">
        <v>13.316839999999999</v>
      </c>
      <c r="AH8">
        <v>15.901289999999999</v>
      </c>
      <c r="AI8">
        <v>17.438269999999999</v>
      </c>
      <c r="AJ8">
        <v>18.283439999999999</v>
      </c>
      <c r="AK8">
        <v>18.729620000000001</v>
      </c>
      <c r="AL8">
        <v>18.960290000000001</v>
      </c>
      <c r="AM8">
        <v>19.078279999999999</v>
      </c>
      <c r="AN8">
        <v>19.138300000000001</v>
      </c>
      <c r="AO8">
        <v>19.168759999999999</v>
      </c>
      <c r="AP8">
        <v>19.184190000000001</v>
      </c>
      <c r="AQ8">
        <v>19.192</v>
      </c>
      <c r="AR8">
        <v>19.19595</v>
      </c>
      <c r="AS8">
        <v>19.197949999999999</v>
      </c>
      <c r="AT8">
        <v>19.19896</v>
      </c>
      <c r="AU8">
        <v>19.199480000000001</v>
      </c>
      <c r="AV8">
        <v>19.199739999999998</v>
      </c>
      <c r="AW8">
        <v>19.199870000000001</v>
      </c>
      <c r="AX8">
        <v>19.199929999999998</v>
      </c>
      <c r="AY8">
        <v>19.19997</v>
      </c>
      <c r="AZ8">
        <v>19.19998</v>
      </c>
      <c r="BA8">
        <v>19.19999</v>
      </c>
      <c r="BB8">
        <v>19.2</v>
      </c>
      <c r="BC8">
        <v>19.2</v>
      </c>
      <c r="BD8">
        <v>19.2</v>
      </c>
      <c r="BE8">
        <v>19.2</v>
      </c>
      <c r="BF8">
        <v>19.2</v>
      </c>
      <c r="BG8">
        <v>19.2</v>
      </c>
      <c r="BH8">
        <v>19.2</v>
      </c>
      <c r="BI8">
        <v>19.2</v>
      </c>
      <c r="BJ8">
        <v>19.2</v>
      </c>
      <c r="BK8">
        <v>19.2</v>
      </c>
      <c r="BL8">
        <v>19.2</v>
      </c>
      <c r="BM8">
        <v>19.2</v>
      </c>
      <c r="BN8">
        <v>19.2</v>
      </c>
      <c r="BO8">
        <v>19.2</v>
      </c>
      <c r="BP8">
        <v>19.2</v>
      </c>
      <c r="BQ8">
        <v>19.2</v>
      </c>
      <c r="BR8">
        <v>19.2</v>
      </c>
      <c r="BS8">
        <v>19.2</v>
      </c>
      <c r="BT8">
        <v>19.2</v>
      </c>
      <c r="BU8">
        <v>19.2</v>
      </c>
      <c r="BV8">
        <v>19.2</v>
      </c>
      <c r="BW8">
        <v>19.2</v>
      </c>
      <c r="BX8">
        <v>19.2</v>
      </c>
      <c r="BY8">
        <v>19.2</v>
      </c>
      <c r="BZ8">
        <v>19.2</v>
      </c>
      <c r="CA8">
        <v>19.2</v>
      </c>
      <c r="CB8">
        <v>19.2</v>
      </c>
      <c r="CC8">
        <v>19.2</v>
      </c>
      <c r="CD8">
        <v>19.2</v>
      </c>
      <c r="CE8" s="71"/>
    </row>
    <row r="9" spans="1:83" x14ac:dyDescent="0.35">
      <c r="A9" s="8" t="s">
        <v>218</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1.0000100000000001</v>
      </c>
      <c r="AA9">
        <v>1.0010699999999999</v>
      </c>
      <c r="AB9">
        <v>1.0406599999999999</v>
      </c>
      <c r="AC9">
        <v>1.66099</v>
      </c>
      <c r="AD9">
        <v>5.4657299999999998</v>
      </c>
      <c r="AE9">
        <v>15.524979999999999</v>
      </c>
      <c r="AF9">
        <v>29.44519</v>
      </c>
      <c r="AG9">
        <v>41.909500000000001</v>
      </c>
      <c r="AH9">
        <v>50.493580000000001</v>
      </c>
      <c r="AI9">
        <v>55.598550000000003</v>
      </c>
      <c r="AJ9">
        <v>58.405709999999999</v>
      </c>
      <c r="AK9">
        <v>59.88767</v>
      </c>
      <c r="AL9">
        <v>60.653820000000003</v>
      </c>
      <c r="AM9">
        <v>61.04571</v>
      </c>
      <c r="AN9">
        <v>61.245080000000002</v>
      </c>
      <c r="AO9">
        <v>61.346229999999998</v>
      </c>
      <c r="AP9">
        <v>61.397480000000002</v>
      </c>
      <c r="AQ9">
        <v>61.42342</v>
      </c>
      <c r="AR9">
        <v>61.436549999999997</v>
      </c>
      <c r="AS9">
        <v>61.443199999999997</v>
      </c>
      <c r="AT9">
        <v>61.446559999999998</v>
      </c>
      <c r="AU9">
        <v>61.448259999999998</v>
      </c>
      <c r="AV9">
        <v>61.449120000000001</v>
      </c>
      <c r="AW9">
        <v>61.449550000000002</v>
      </c>
      <c r="AX9">
        <v>61.449779999999997</v>
      </c>
      <c r="AY9">
        <v>61.449890000000003</v>
      </c>
      <c r="AZ9">
        <v>61.449939999999998</v>
      </c>
      <c r="BA9">
        <v>61.44997</v>
      </c>
      <c r="BB9">
        <v>61.44999</v>
      </c>
      <c r="BC9">
        <v>61.44999</v>
      </c>
      <c r="BD9">
        <v>61.44999</v>
      </c>
      <c r="BE9">
        <v>61.44999</v>
      </c>
      <c r="BF9">
        <v>61.44999</v>
      </c>
      <c r="BG9">
        <v>61.44999</v>
      </c>
      <c r="BH9">
        <v>61.44999</v>
      </c>
      <c r="BI9">
        <v>61.44999</v>
      </c>
      <c r="BJ9">
        <v>61.44999</v>
      </c>
      <c r="BK9">
        <v>61.44999</v>
      </c>
      <c r="BL9">
        <v>61.44999</v>
      </c>
      <c r="BM9">
        <v>61.44999</v>
      </c>
      <c r="BN9">
        <v>61.44999</v>
      </c>
      <c r="BO9">
        <v>61.44999</v>
      </c>
      <c r="BP9">
        <v>61.44999</v>
      </c>
      <c r="BQ9">
        <v>61.44999</v>
      </c>
      <c r="BR9">
        <v>61.44999</v>
      </c>
      <c r="BS9">
        <v>61.44999</v>
      </c>
      <c r="BT9">
        <v>61.44999</v>
      </c>
      <c r="BU9">
        <v>61.44999</v>
      </c>
      <c r="BV9">
        <v>61.44999</v>
      </c>
      <c r="BW9">
        <v>61.44999</v>
      </c>
      <c r="BX9">
        <v>61.44999</v>
      </c>
      <c r="BY9">
        <v>61.44999</v>
      </c>
      <c r="BZ9">
        <v>61.44999</v>
      </c>
      <c r="CA9">
        <v>61.44999</v>
      </c>
      <c r="CB9">
        <v>61.44999</v>
      </c>
      <c r="CC9">
        <v>61.44999</v>
      </c>
      <c r="CD9">
        <v>61.44999</v>
      </c>
      <c r="CE9" s="71"/>
    </row>
    <row r="10" spans="1:83" x14ac:dyDescent="0.35">
      <c r="A10" s="8" t="s">
        <v>219</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1.0000199999999999</v>
      </c>
      <c r="AA10">
        <v>1.00146</v>
      </c>
      <c r="AB10">
        <v>1.05576</v>
      </c>
      <c r="AC10">
        <v>1.90646</v>
      </c>
      <c r="AD10">
        <v>7.1242200000000002</v>
      </c>
      <c r="AE10">
        <v>20.919280000000001</v>
      </c>
      <c r="AF10">
        <v>40.0092</v>
      </c>
      <c r="AG10">
        <v>57.102519999999998</v>
      </c>
      <c r="AH10">
        <v>68.874570000000006</v>
      </c>
      <c r="AI10">
        <v>75.875429999999994</v>
      </c>
      <c r="AJ10">
        <v>79.725120000000004</v>
      </c>
      <c r="AK10">
        <v>81.757450000000006</v>
      </c>
      <c r="AL10">
        <v>82.808139999999995</v>
      </c>
      <c r="AM10">
        <v>83.345569999999995</v>
      </c>
      <c r="AN10">
        <v>83.618979999999993</v>
      </c>
      <c r="AO10">
        <v>83.757689999999997</v>
      </c>
      <c r="AP10">
        <v>83.827969999999993</v>
      </c>
      <c r="AQ10">
        <v>83.863550000000004</v>
      </c>
      <c r="AR10">
        <v>83.881550000000004</v>
      </c>
      <c r="AS10">
        <v>83.89067</v>
      </c>
      <c r="AT10">
        <v>83.89528</v>
      </c>
      <c r="AU10">
        <v>83.89761</v>
      </c>
      <c r="AV10">
        <v>83.898790000000005</v>
      </c>
      <c r="AW10">
        <v>83.899389999999997</v>
      </c>
      <c r="AX10">
        <v>83.899690000000007</v>
      </c>
      <c r="AY10">
        <v>83.899839999999998</v>
      </c>
      <c r="AZ10">
        <v>83.899919999999995</v>
      </c>
      <c r="BA10">
        <v>83.899959999999993</v>
      </c>
      <c r="BB10">
        <v>83.899979999999999</v>
      </c>
      <c r="BC10">
        <v>83.899979999999999</v>
      </c>
      <c r="BD10">
        <v>83.899979999999999</v>
      </c>
      <c r="BE10">
        <v>83.899979999999999</v>
      </c>
      <c r="BF10">
        <v>83.899979999999999</v>
      </c>
      <c r="BG10">
        <v>83.899979999999999</v>
      </c>
      <c r="BH10">
        <v>83.899979999999999</v>
      </c>
      <c r="BI10">
        <v>83.899979999999999</v>
      </c>
      <c r="BJ10">
        <v>83.899979999999999</v>
      </c>
      <c r="BK10">
        <v>83.899979999999999</v>
      </c>
      <c r="BL10">
        <v>83.899979999999999</v>
      </c>
      <c r="BM10">
        <v>83.899979999999999</v>
      </c>
      <c r="BN10">
        <v>83.899979999999999</v>
      </c>
      <c r="BO10">
        <v>83.899979999999999</v>
      </c>
      <c r="BP10">
        <v>83.899979999999999</v>
      </c>
      <c r="BQ10">
        <v>83.899979999999999</v>
      </c>
      <c r="BR10">
        <v>83.899979999999999</v>
      </c>
      <c r="BS10">
        <v>83.899979999999999</v>
      </c>
      <c r="BT10">
        <v>83.899979999999999</v>
      </c>
      <c r="BU10">
        <v>83.899979999999999</v>
      </c>
      <c r="BV10">
        <v>83.899979999999999</v>
      </c>
      <c r="BW10">
        <v>83.899979999999999</v>
      </c>
      <c r="BX10">
        <v>83.899979999999999</v>
      </c>
      <c r="BY10">
        <v>83.899979999999999</v>
      </c>
      <c r="BZ10">
        <v>83.899979999999999</v>
      </c>
      <c r="CA10">
        <v>83.899979999999999</v>
      </c>
      <c r="CB10">
        <v>83.899979999999999</v>
      </c>
      <c r="CC10">
        <v>83.899979999999999</v>
      </c>
      <c r="CD10">
        <v>83.899979999999999</v>
      </c>
      <c r="CE10" s="71"/>
    </row>
    <row r="11" spans="1:83" x14ac:dyDescent="0.35">
      <c r="A11" s="8" t="s">
        <v>563</v>
      </c>
      <c r="B11" s="301">
        <v>1</v>
      </c>
      <c r="C11" s="301">
        <v>1</v>
      </c>
      <c r="D11" s="301">
        <v>1</v>
      </c>
      <c r="E11" s="301">
        <v>1</v>
      </c>
      <c r="F11" s="301">
        <v>1</v>
      </c>
      <c r="G11" s="301">
        <v>1</v>
      </c>
      <c r="H11" s="301">
        <v>1</v>
      </c>
      <c r="I11" s="301">
        <v>1</v>
      </c>
      <c r="J11" s="301">
        <v>1</v>
      </c>
      <c r="K11" s="301">
        <v>1</v>
      </c>
      <c r="L11" s="301">
        <v>1</v>
      </c>
      <c r="M11" s="301">
        <v>1</v>
      </c>
      <c r="N11" s="301">
        <v>1</v>
      </c>
      <c r="O11" s="301">
        <v>1</v>
      </c>
      <c r="P11" s="301">
        <v>1</v>
      </c>
      <c r="Q11" s="301">
        <v>1</v>
      </c>
      <c r="R11" s="301">
        <v>1</v>
      </c>
      <c r="S11" s="301">
        <v>1</v>
      </c>
      <c r="T11" s="301">
        <v>1</v>
      </c>
      <c r="U11" s="301">
        <v>1</v>
      </c>
      <c r="V11" s="301">
        <v>1</v>
      </c>
      <c r="W11" s="301">
        <v>1</v>
      </c>
      <c r="X11" s="301">
        <v>1</v>
      </c>
      <c r="Y11" s="301">
        <v>1.0001500000000001</v>
      </c>
      <c r="Z11" s="301">
        <v>1.0087600000000001</v>
      </c>
      <c r="AA11" s="301">
        <v>1.2363900000000001</v>
      </c>
      <c r="AB11" s="301">
        <v>3.6303299999999998</v>
      </c>
      <c r="AC11" s="301">
        <v>13.722530000000001</v>
      </c>
      <c r="AD11" s="301">
        <v>33.488590000000002</v>
      </c>
      <c r="AE11" s="301">
        <v>55.694290000000002</v>
      </c>
      <c r="AF11" s="301">
        <v>73.176190000000005</v>
      </c>
      <c r="AG11" s="301">
        <v>84.36806</v>
      </c>
      <c r="AH11" s="301">
        <v>90.767290000000003</v>
      </c>
      <c r="AI11" s="301">
        <v>94.214579999999998</v>
      </c>
      <c r="AJ11" s="301">
        <v>96.015339999999995</v>
      </c>
      <c r="AK11" s="301">
        <v>96.941299999999998</v>
      </c>
      <c r="AL11" s="301">
        <v>97.413629999999998</v>
      </c>
      <c r="AM11" s="301">
        <v>97.653589999999994</v>
      </c>
      <c r="AN11" s="301">
        <v>97.77525</v>
      </c>
      <c r="AO11" s="301">
        <v>97.836860000000001</v>
      </c>
      <c r="AP11" s="301">
        <v>97.868049999999997</v>
      </c>
      <c r="AQ11" s="301">
        <v>97.883830000000003</v>
      </c>
      <c r="AR11" s="301">
        <v>97.891819999999996</v>
      </c>
      <c r="AS11" s="301">
        <v>97.895859999999999</v>
      </c>
      <c r="AT11" s="301">
        <v>97.897900000000007</v>
      </c>
      <c r="AU11" s="301">
        <v>97.898939999999996</v>
      </c>
      <c r="AV11" s="301">
        <v>97.899469999999994</v>
      </c>
      <c r="AW11" s="301">
        <v>97.899730000000005</v>
      </c>
      <c r="AX11" s="301">
        <v>97.899860000000004</v>
      </c>
      <c r="AY11" s="301">
        <v>97.899929999999998</v>
      </c>
      <c r="AZ11" s="301">
        <v>97.899959999999993</v>
      </c>
      <c r="BA11" s="301">
        <v>97.899979999999999</v>
      </c>
      <c r="BB11" s="301">
        <v>97.899990000000003</v>
      </c>
      <c r="BC11" s="301">
        <v>97.899990000000003</v>
      </c>
      <c r="BD11" s="301">
        <v>97.899990000000003</v>
      </c>
      <c r="BE11" s="301">
        <v>97.899990000000003</v>
      </c>
      <c r="BF11" s="301">
        <v>97.899990000000003</v>
      </c>
      <c r="BG11" s="301">
        <v>97.899990000000003</v>
      </c>
      <c r="BH11" s="301">
        <v>97.899990000000003</v>
      </c>
      <c r="BI11" s="301">
        <v>97.899990000000003</v>
      </c>
      <c r="BJ11" s="301">
        <v>97.899990000000003</v>
      </c>
      <c r="BK11" s="301">
        <v>97.899990000000003</v>
      </c>
      <c r="BL11" s="301">
        <v>97.899990000000003</v>
      </c>
      <c r="BM11" s="301">
        <v>97.899990000000003</v>
      </c>
      <c r="BN11" s="301">
        <v>97.899990000000003</v>
      </c>
      <c r="BO11" s="301">
        <v>97.899990000000003</v>
      </c>
      <c r="BP11" s="301">
        <v>97.899990000000003</v>
      </c>
      <c r="BQ11" s="301">
        <v>97.899990000000003</v>
      </c>
      <c r="BR11" s="301">
        <v>97.899990000000003</v>
      </c>
      <c r="BS11" s="301">
        <v>97.899990000000003</v>
      </c>
      <c r="BT11" s="301">
        <v>97.899990000000003</v>
      </c>
      <c r="BU11" s="301">
        <v>97.899990000000003</v>
      </c>
      <c r="BV11" s="301">
        <v>97.899990000000003</v>
      </c>
      <c r="BW11" s="301">
        <v>97.899990000000003</v>
      </c>
      <c r="BX11" s="301">
        <v>97.899990000000003</v>
      </c>
      <c r="BY11" s="301">
        <v>97.899990000000003</v>
      </c>
      <c r="BZ11" s="301">
        <v>97.899990000000003</v>
      </c>
      <c r="CA11" s="301">
        <v>97.899990000000003</v>
      </c>
      <c r="CB11" s="301">
        <v>97.899990000000003</v>
      </c>
      <c r="CC11" s="301">
        <v>97.899990000000003</v>
      </c>
      <c r="CD11" s="301">
        <v>97.899990000000003</v>
      </c>
      <c r="CE11" s="71"/>
    </row>
    <row r="12" spans="1:83" x14ac:dyDescent="0.35">
      <c r="A12" s="7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1"/>
    </row>
    <row r="13" spans="1:83" x14ac:dyDescent="0.35">
      <c r="A13" s="3" t="s">
        <v>316</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1"/>
    </row>
    <row r="14" spans="1:83" x14ac:dyDescent="0.35">
      <c r="A14" s="8" t="s">
        <v>75</v>
      </c>
      <c r="B14" s="48">
        <v>3.5300413359467799E-2</v>
      </c>
      <c r="C14" s="48">
        <v>3.5300413359467799E-2</v>
      </c>
      <c r="D14" s="48">
        <v>3.5300413359467799E-2</v>
      </c>
      <c r="E14" s="48">
        <v>3.5300413359467799E-2</v>
      </c>
      <c r="F14" s="48">
        <v>3.5300413359467799E-2</v>
      </c>
      <c r="G14" s="48">
        <v>3.5300413359467799E-2</v>
      </c>
      <c r="H14" s="48">
        <v>3.5300413359467799E-2</v>
      </c>
      <c r="I14" s="48">
        <v>3.5300413359467799E-2</v>
      </c>
      <c r="J14" s="48">
        <v>3.5300413359467799E-2</v>
      </c>
      <c r="K14" s="48">
        <v>3.5300413359467799E-2</v>
      </c>
      <c r="L14" s="48">
        <v>3.5300413359467799E-2</v>
      </c>
      <c r="M14" s="48">
        <v>3.5300413359467799E-2</v>
      </c>
      <c r="N14" s="48">
        <v>3.5300413359467799E-2</v>
      </c>
      <c r="O14" s="48">
        <v>3.5300413359467799E-2</v>
      </c>
      <c r="P14" s="48">
        <v>3.5300413359467799E-2</v>
      </c>
      <c r="Q14" s="48">
        <v>3.5300413359467799E-2</v>
      </c>
      <c r="R14" s="48">
        <v>3.5300413359467799E-2</v>
      </c>
      <c r="S14" s="48">
        <v>3.5300413359467799E-2</v>
      </c>
      <c r="T14" s="48">
        <v>3.5300413359467799E-2</v>
      </c>
      <c r="U14" s="48">
        <v>3.5300413359467799E-2</v>
      </c>
      <c r="V14" s="48">
        <v>3.5300413359467799E-2</v>
      </c>
      <c r="W14" s="48">
        <v>3.5300413359467799E-2</v>
      </c>
      <c r="X14" s="48">
        <v>3.5300413359467799E-2</v>
      </c>
      <c r="Y14" s="48">
        <v>3.5300413359467799E-2</v>
      </c>
      <c r="Z14" s="48">
        <v>3.5300413359467799E-2</v>
      </c>
      <c r="AA14" s="48">
        <v>3.5300413359467799E-2</v>
      </c>
      <c r="AB14" s="48">
        <v>3.5300413359467799E-2</v>
      </c>
      <c r="AC14" s="48">
        <v>3.5300413359467799E-2</v>
      </c>
      <c r="AD14" s="48">
        <v>3.5300413359467799E-2</v>
      </c>
      <c r="AE14" s="48">
        <v>3.5300413359467799E-2</v>
      </c>
      <c r="AF14" s="48">
        <v>3.5300413359467799E-2</v>
      </c>
      <c r="AG14" s="48">
        <v>3.5300413359467799E-2</v>
      </c>
      <c r="AH14" s="48">
        <v>3.5300413359467799E-2</v>
      </c>
      <c r="AI14" s="48">
        <v>3.5300413359467799E-2</v>
      </c>
      <c r="AJ14" s="48">
        <v>3.5300413359467799E-2</v>
      </c>
      <c r="AK14" s="48">
        <v>3.5300413359467799E-2</v>
      </c>
      <c r="AL14" s="48">
        <v>3.5300413359467799E-2</v>
      </c>
      <c r="AM14" s="48">
        <v>3.5300413359467799E-2</v>
      </c>
      <c r="AN14" s="48">
        <v>3.5300413359467799E-2</v>
      </c>
      <c r="AO14" s="48">
        <v>3.5300413359467799E-2</v>
      </c>
      <c r="AP14" s="48">
        <v>3.5300413359467799E-2</v>
      </c>
      <c r="AQ14" s="48">
        <v>3.5300413359467799E-2</v>
      </c>
      <c r="AR14" s="48">
        <v>3.5300413359467799E-2</v>
      </c>
      <c r="AS14" s="48">
        <v>3.5300413359467799E-2</v>
      </c>
      <c r="AT14" s="48">
        <v>3.5300413359467799E-2</v>
      </c>
      <c r="AU14" s="48">
        <v>3.5300413359467799E-2</v>
      </c>
      <c r="AV14" s="48">
        <v>3.5300413359467799E-2</v>
      </c>
      <c r="AW14" s="48">
        <v>3.5300413359467799E-2</v>
      </c>
      <c r="AX14" s="48">
        <v>3.5300413359467799E-2</v>
      </c>
      <c r="AY14" s="48">
        <v>3.5300413359467799E-2</v>
      </c>
      <c r="AZ14" s="48">
        <v>3.5300413359467799E-2</v>
      </c>
      <c r="BA14" s="48">
        <v>3.5300413359467799E-2</v>
      </c>
      <c r="BB14" s="48">
        <v>3.5300413359467799E-2</v>
      </c>
      <c r="BC14" s="48">
        <v>3.5300413359467799E-2</v>
      </c>
      <c r="BD14" s="48">
        <v>3.5300413359467799E-2</v>
      </c>
      <c r="BE14" s="48">
        <v>3.5300413359467799E-2</v>
      </c>
      <c r="BF14" s="48">
        <v>3.5300413359467799E-2</v>
      </c>
      <c r="BG14" s="48">
        <v>3.5300413359467799E-2</v>
      </c>
      <c r="BH14" s="48">
        <v>3.5300413359467799E-2</v>
      </c>
      <c r="BI14" s="48">
        <v>3.5300413359467799E-2</v>
      </c>
      <c r="BJ14" s="48">
        <v>3.5300413359467799E-2</v>
      </c>
      <c r="BK14" s="48">
        <v>3.5300413359467799E-2</v>
      </c>
      <c r="BL14" s="48">
        <v>3.5300413359467799E-2</v>
      </c>
      <c r="BM14" s="48">
        <v>3.5300413359467799E-2</v>
      </c>
      <c r="BN14" s="48">
        <v>3.5300413359467799E-2</v>
      </c>
      <c r="BO14" s="48">
        <v>3.5300413359467799E-2</v>
      </c>
      <c r="BP14" s="48">
        <v>3.5300413359467799E-2</v>
      </c>
      <c r="BQ14" s="48">
        <v>3.5300413359467799E-2</v>
      </c>
      <c r="BR14" s="48">
        <v>3.5300413359467799E-2</v>
      </c>
      <c r="BS14" s="48">
        <v>3.5300413359467799E-2</v>
      </c>
      <c r="BT14" s="48">
        <v>3.5300413359467799E-2</v>
      </c>
      <c r="BU14" s="48">
        <v>3.5300413359467799E-2</v>
      </c>
      <c r="BV14" s="48">
        <v>3.5300413359467799E-2</v>
      </c>
      <c r="BW14" s="48">
        <v>3.5300413359467799E-2</v>
      </c>
      <c r="BX14" s="48">
        <v>3.5300413359467799E-2</v>
      </c>
      <c r="BY14" s="48">
        <v>3.5300413359467799E-2</v>
      </c>
      <c r="BZ14" s="48">
        <v>3.5300413359467799E-2</v>
      </c>
      <c r="CA14" s="48">
        <v>3.5300413359467799E-2</v>
      </c>
      <c r="CB14" s="48">
        <v>3.5300413359467799E-2</v>
      </c>
      <c r="CC14" s="48">
        <v>3.5300413359467799E-2</v>
      </c>
      <c r="CD14" s="54">
        <v>3.5300413359467799E-2</v>
      </c>
      <c r="CE14" s="71"/>
    </row>
    <row r="15" spans="1:83" x14ac:dyDescent="0.35">
      <c r="A15" s="8" t="s">
        <v>82</v>
      </c>
      <c r="B15" s="60">
        <v>3.5300413359467799E-2</v>
      </c>
      <c r="C15" s="60">
        <v>3.5300413359467799E-2</v>
      </c>
      <c r="D15" s="60">
        <v>3.5300413359467799E-2</v>
      </c>
      <c r="E15" s="60">
        <v>3.5300413359467799E-2</v>
      </c>
      <c r="F15" s="60">
        <v>3.5300413359467799E-2</v>
      </c>
      <c r="G15" s="60">
        <v>3.5300413359467799E-2</v>
      </c>
      <c r="H15" s="60">
        <v>3.5300413359467799E-2</v>
      </c>
      <c r="I15" s="60">
        <v>3.5300413359467799E-2</v>
      </c>
      <c r="J15" s="60">
        <v>3.5300413359467799E-2</v>
      </c>
      <c r="K15" s="60">
        <v>3.5300413359467799E-2</v>
      </c>
      <c r="L15" s="60">
        <v>3.5300413359467799E-2</v>
      </c>
      <c r="M15" s="60">
        <v>3.5300413359467799E-2</v>
      </c>
      <c r="N15" s="60">
        <v>3.5300413359467799E-2</v>
      </c>
      <c r="O15" s="60">
        <v>3.5300413359467799E-2</v>
      </c>
      <c r="P15" s="60">
        <v>3.5300413359467799E-2</v>
      </c>
      <c r="Q15" s="60">
        <v>3.5300413359467799E-2</v>
      </c>
      <c r="R15" s="60">
        <v>3.5300413359467799E-2</v>
      </c>
      <c r="S15" s="60">
        <v>3.5300413359467799E-2</v>
      </c>
      <c r="T15" s="60">
        <v>3.5300413359467799E-2</v>
      </c>
      <c r="U15" s="60">
        <v>3.5300413359467799E-2</v>
      </c>
      <c r="V15" s="60">
        <v>3.5300413359467799E-2</v>
      </c>
      <c r="W15" s="60">
        <v>3.5300413359467799E-2</v>
      </c>
      <c r="X15" s="60">
        <v>3.5300413359467799E-2</v>
      </c>
      <c r="Y15" s="60">
        <v>3.5300413359467799E-2</v>
      </c>
      <c r="Z15" s="60">
        <v>3.5300413359467799E-2</v>
      </c>
      <c r="AA15" s="60">
        <v>3.5300413359467799E-2</v>
      </c>
      <c r="AB15" s="60">
        <v>3.5300413359467799E-2</v>
      </c>
      <c r="AC15" s="60">
        <v>3.5300413359467799E-2</v>
      </c>
      <c r="AD15" s="60">
        <v>3.5300413359467799E-2</v>
      </c>
      <c r="AE15" s="60">
        <v>3.5300413359467799E-2</v>
      </c>
      <c r="AF15" s="60">
        <v>3.5300413359467799E-2</v>
      </c>
      <c r="AG15" s="60">
        <v>3.5300413359467799E-2</v>
      </c>
      <c r="AH15" s="60">
        <v>3.5300413359467799E-2</v>
      </c>
      <c r="AI15" s="60">
        <v>3.5300413359467799E-2</v>
      </c>
      <c r="AJ15" s="60">
        <v>3.5300413359467799E-2</v>
      </c>
      <c r="AK15" s="60">
        <v>3.5300413359467799E-2</v>
      </c>
      <c r="AL15" s="60">
        <v>3.5300413359467799E-2</v>
      </c>
      <c r="AM15" s="60">
        <v>3.5300413359467799E-2</v>
      </c>
      <c r="AN15" s="60">
        <v>3.5300413359467799E-2</v>
      </c>
      <c r="AO15" s="60">
        <v>3.5300413359467799E-2</v>
      </c>
      <c r="AP15" s="60">
        <v>3.5300413359467799E-2</v>
      </c>
      <c r="AQ15" s="60">
        <v>3.5300413359467799E-2</v>
      </c>
      <c r="AR15" s="60">
        <v>3.5300413359467799E-2</v>
      </c>
      <c r="AS15" s="60">
        <v>3.5300413359467799E-2</v>
      </c>
      <c r="AT15" s="60">
        <v>3.5300413359467799E-2</v>
      </c>
      <c r="AU15" s="60">
        <v>3.5300413359467799E-2</v>
      </c>
      <c r="AV15" s="60">
        <v>3.5300413359467799E-2</v>
      </c>
      <c r="AW15" s="60">
        <v>3.5300413359467799E-2</v>
      </c>
      <c r="AX15" s="60">
        <v>3.5300413359467799E-2</v>
      </c>
      <c r="AY15" s="60">
        <v>3.5300413359467799E-2</v>
      </c>
      <c r="AZ15" s="60">
        <v>3.5300413359467799E-2</v>
      </c>
      <c r="BA15" s="60">
        <v>3.5300413359467799E-2</v>
      </c>
      <c r="BB15" s="60">
        <v>3.5300413359467799E-2</v>
      </c>
      <c r="BC15" s="60">
        <v>3.5300413359467799E-2</v>
      </c>
      <c r="BD15" s="60">
        <v>3.5300413359467799E-2</v>
      </c>
      <c r="BE15" s="60">
        <v>3.5300413359467799E-2</v>
      </c>
      <c r="BF15" s="60">
        <v>3.5300413359467799E-2</v>
      </c>
      <c r="BG15" s="60">
        <v>3.5300413359467799E-2</v>
      </c>
      <c r="BH15" s="60">
        <v>3.5300413359467799E-2</v>
      </c>
      <c r="BI15" s="60">
        <v>3.5300413359467799E-2</v>
      </c>
      <c r="BJ15" s="60">
        <v>3.5300413359467799E-2</v>
      </c>
      <c r="BK15" s="60">
        <v>3.5300413359467799E-2</v>
      </c>
      <c r="BL15" s="60">
        <v>3.5300413359467799E-2</v>
      </c>
      <c r="BM15" s="60">
        <v>3.5300413359467799E-2</v>
      </c>
      <c r="BN15" s="60">
        <v>3.5300413359467799E-2</v>
      </c>
      <c r="BO15" s="60">
        <v>3.5300413359467799E-2</v>
      </c>
      <c r="BP15" s="60">
        <v>3.5300413359467799E-2</v>
      </c>
      <c r="BQ15" s="60">
        <v>3.5300413359467799E-2</v>
      </c>
      <c r="BR15" s="60">
        <v>3.5300413359467799E-2</v>
      </c>
      <c r="BS15" s="60">
        <v>3.5300413359467799E-2</v>
      </c>
      <c r="BT15" s="60">
        <v>3.5300413359467799E-2</v>
      </c>
      <c r="BU15" s="60">
        <v>3.5300413359467799E-2</v>
      </c>
      <c r="BV15" s="60">
        <v>3.5300413359467799E-2</v>
      </c>
      <c r="BW15" s="60">
        <v>3.5300413359467799E-2</v>
      </c>
      <c r="BX15" s="60">
        <v>3.5300413359467799E-2</v>
      </c>
      <c r="BY15" s="60">
        <v>3.5300413359467799E-2</v>
      </c>
      <c r="BZ15" s="60">
        <v>3.5300413359467799E-2</v>
      </c>
      <c r="CA15" s="60">
        <v>3.5300413359467799E-2</v>
      </c>
      <c r="CB15" s="60">
        <v>3.5300413359467799E-2</v>
      </c>
      <c r="CC15" s="60">
        <v>3.5300413359467799E-2</v>
      </c>
      <c r="CD15" s="57">
        <v>3.5300413359467799E-2</v>
      </c>
      <c r="CE15" s="71"/>
    </row>
    <row r="16" spans="1:83" x14ac:dyDescent="0.35">
      <c r="A16" s="7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1"/>
    </row>
    <row r="17" spans="1:83" x14ac:dyDescent="0.3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1"/>
    </row>
    <row r="18" spans="1:83" x14ac:dyDescent="0.35">
      <c r="A18" s="3" t="s">
        <v>317</v>
      </c>
      <c r="B18" s="232">
        <v>42</v>
      </c>
      <c r="C18" s="232">
        <v>42</v>
      </c>
      <c r="D18" s="232">
        <v>42</v>
      </c>
      <c r="E18" s="232">
        <v>42</v>
      </c>
      <c r="F18" s="232">
        <v>42</v>
      </c>
      <c r="G18" s="232">
        <v>42</v>
      </c>
      <c r="H18" s="232">
        <v>42</v>
      </c>
      <c r="I18" s="232">
        <v>42</v>
      </c>
      <c r="J18" s="232">
        <v>42</v>
      </c>
      <c r="K18" s="232">
        <v>42</v>
      </c>
      <c r="L18" s="232">
        <v>42</v>
      </c>
      <c r="M18" s="232">
        <v>42</v>
      </c>
      <c r="N18" s="232">
        <v>42</v>
      </c>
      <c r="O18" s="232">
        <v>42</v>
      </c>
      <c r="P18" s="232">
        <v>42</v>
      </c>
      <c r="Q18" s="232">
        <v>42</v>
      </c>
      <c r="R18" s="232">
        <v>42</v>
      </c>
      <c r="S18" s="232">
        <v>42</v>
      </c>
      <c r="T18" s="232">
        <v>42</v>
      </c>
      <c r="U18" s="232">
        <v>42</v>
      </c>
      <c r="V18" s="232">
        <v>42</v>
      </c>
      <c r="W18" s="232">
        <v>42</v>
      </c>
      <c r="X18" s="232">
        <v>42</v>
      </c>
      <c r="Y18" s="232">
        <v>42</v>
      </c>
      <c r="Z18" s="232">
        <v>42</v>
      </c>
      <c r="AA18" s="232">
        <v>42</v>
      </c>
      <c r="AB18" s="232">
        <v>42</v>
      </c>
      <c r="AC18" s="232">
        <v>42</v>
      </c>
      <c r="AD18" s="232">
        <v>42</v>
      </c>
      <c r="AE18" s="232">
        <v>42</v>
      </c>
      <c r="AF18" s="232">
        <v>42</v>
      </c>
      <c r="AG18" s="232">
        <v>42</v>
      </c>
      <c r="AH18" s="232">
        <v>42</v>
      </c>
      <c r="AI18" s="232">
        <v>42</v>
      </c>
      <c r="AJ18" s="232">
        <v>42</v>
      </c>
      <c r="AK18" s="232">
        <v>42</v>
      </c>
      <c r="AL18" s="232">
        <v>42</v>
      </c>
      <c r="AM18" s="232">
        <v>42</v>
      </c>
      <c r="AN18" s="232">
        <v>42</v>
      </c>
      <c r="AO18" s="232">
        <v>42</v>
      </c>
      <c r="AP18" s="232">
        <v>42</v>
      </c>
      <c r="AQ18" s="232">
        <v>42</v>
      </c>
      <c r="AR18" s="232">
        <v>42</v>
      </c>
      <c r="AS18" s="232">
        <v>42</v>
      </c>
      <c r="AT18" s="232">
        <v>42</v>
      </c>
      <c r="AU18" s="232">
        <v>42</v>
      </c>
      <c r="AV18" s="232">
        <v>42</v>
      </c>
      <c r="AW18" s="232">
        <v>42</v>
      </c>
      <c r="AX18" s="232">
        <v>42</v>
      </c>
      <c r="AY18" s="232">
        <v>42</v>
      </c>
      <c r="AZ18" s="232">
        <v>42</v>
      </c>
      <c r="BA18" s="232">
        <v>42</v>
      </c>
      <c r="BB18" s="232">
        <v>42</v>
      </c>
      <c r="BC18" s="232">
        <v>42</v>
      </c>
      <c r="BD18" s="232">
        <v>42</v>
      </c>
      <c r="BE18" s="232">
        <v>42</v>
      </c>
      <c r="BF18" s="232">
        <v>42</v>
      </c>
      <c r="BG18" s="232">
        <v>42</v>
      </c>
      <c r="BH18" s="232">
        <v>42</v>
      </c>
      <c r="BI18" s="232">
        <v>42</v>
      </c>
      <c r="BJ18" s="232">
        <v>42</v>
      </c>
      <c r="BK18" s="232">
        <v>42</v>
      </c>
      <c r="BL18" s="232">
        <v>42</v>
      </c>
      <c r="BM18" s="232">
        <v>42</v>
      </c>
      <c r="BN18" s="232">
        <v>42</v>
      </c>
      <c r="BO18" s="232">
        <v>42</v>
      </c>
      <c r="BP18" s="232">
        <v>42</v>
      </c>
      <c r="BQ18" s="232">
        <v>42</v>
      </c>
      <c r="BR18" s="232">
        <v>42</v>
      </c>
      <c r="BS18" s="232">
        <v>42</v>
      </c>
      <c r="BT18" s="232">
        <v>42</v>
      </c>
      <c r="BU18" s="232">
        <v>42</v>
      </c>
      <c r="BV18" s="232">
        <v>42</v>
      </c>
      <c r="BW18" s="232">
        <v>42</v>
      </c>
      <c r="BX18" s="232">
        <v>42</v>
      </c>
      <c r="BY18" s="232">
        <v>42</v>
      </c>
      <c r="BZ18" s="232">
        <v>42</v>
      </c>
      <c r="CA18" s="232">
        <v>42</v>
      </c>
      <c r="CB18" s="232">
        <v>42</v>
      </c>
      <c r="CC18" s="232">
        <v>42</v>
      </c>
      <c r="CD18" s="232">
        <v>42</v>
      </c>
      <c r="CE18" s="71"/>
    </row>
    <row r="19" spans="1:83" x14ac:dyDescent="0.35">
      <c r="A19" s="73"/>
      <c r="B19" s="74"/>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4"/>
      <c r="BE19" s="74"/>
      <c r="BF19" s="74"/>
      <c r="BG19" s="74"/>
      <c r="BH19" s="74"/>
      <c r="BI19" s="74"/>
      <c r="BJ19" s="74"/>
      <c r="BK19" s="74"/>
      <c r="BL19" s="74"/>
      <c r="BM19" s="74"/>
      <c r="BN19" s="74"/>
      <c r="BO19" s="74"/>
      <c r="BP19" s="74"/>
      <c r="BQ19" s="74"/>
      <c r="BR19" s="74"/>
      <c r="BS19" s="74"/>
      <c r="BT19" s="74"/>
      <c r="BU19" s="74"/>
      <c r="BV19" s="74"/>
      <c r="BW19" s="74"/>
      <c r="BX19" s="74"/>
      <c r="BY19" s="74"/>
      <c r="BZ19" s="74"/>
      <c r="CA19" s="74"/>
      <c r="CB19" s="74"/>
      <c r="CC19" s="74"/>
      <c r="CD19" s="74"/>
      <c r="CE19" s="7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zoomScaleNormal="100" workbookViewId="0">
      <pane ySplit="1" topLeftCell="A2" activePane="bottomLeft" state="frozen"/>
      <selection pane="bottomLeft" activeCell="B18" sqref="B18"/>
    </sheetView>
  </sheetViews>
  <sheetFormatPr defaultRowHeight="14.5" x14ac:dyDescent="0.35"/>
  <cols>
    <col min="1" max="1" width="64.7265625" customWidth="1"/>
    <col min="3" max="3" width="40.7265625" customWidth="1"/>
    <col min="4" max="4" width="21.81640625" bestFit="1" customWidth="1"/>
  </cols>
  <sheetData>
    <row r="1" spans="1:4" x14ac:dyDescent="0.35">
      <c r="A1" s="5" t="s">
        <v>22</v>
      </c>
      <c r="B1" s="6" t="s">
        <v>5</v>
      </c>
      <c r="C1" s="7" t="s">
        <v>11</v>
      </c>
      <c r="D1" s="5" t="s">
        <v>4</v>
      </c>
    </row>
    <row r="2" spans="1:4" x14ac:dyDescent="0.35">
      <c r="A2" s="3" t="s">
        <v>183</v>
      </c>
      <c r="B2" s="8"/>
      <c r="C2" s="8"/>
      <c r="D2" s="8"/>
    </row>
    <row r="3" spans="1:4" x14ac:dyDescent="0.35">
      <c r="A3" s="10" t="s">
        <v>184</v>
      </c>
      <c r="B3" s="242">
        <v>3.7005526413601102E-2</v>
      </c>
      <c r="C3" s="8" t="s">
        <v>191</v>
      </c>
      <c r="D3" s="8" t="s">
        <v>180</v>
      </c>
    </row>
    <row r="4" spans="1:4" x14ac:dyDescent="0.35">
      <c r="A4" s="10" t="s">
        <v>192</v>
      </c>
      <c r="B4" s="4">
        <v>1.96951117412222</v>
      </c>
      <c r="C4" s="8" t="s">
        <v>194</v>
      </c>
      <c r="D4" s="8" t="s">
        <v>181</v>
      </c>
    </row>
    <row r="5" spans="1:4" x14ac:dyDescent="0.35">
      <c r="A5" s="10" t="s">
        <v>193</v>
      </c>
      <c r="B5" s="4">
        <v>4.4000000000000004</v>
      </c>
      <c r="C5" s="8" t="s">
        <v>194</v>
      </c>
      <c r="D5" s="8" t="s">
        <v>182</v>
      </c>
    </row>
    <row r="6" spans="1:4" x14ac:dyDescent="0.35">
      <c r="A6" s="3" t="s">
        <v>198</v>
      </c>
      <c r="B6" s="122"/>
      <c r="C6" s="8"/>
      <c r="D6" s="8"/>
    </row>
    <row r="7" spans="1:4" x14ac:dyDescent="0.35">
      <c r="A7" s="10" t="s">
        <v>185</v>
      </c>
      <c r="B7" s="4">
        <v>1</v>
      </c>
      <c r="C7" s="8" t="s">
        <v>191</v>
      </c>
      <c r="D7" s="8" t="s">
        <v>208</v>
      </c>
    </row>
    <row r="8" spans="1:4" x14ac:dyDescent="0.35">
      <c r="A8" s="10" t="s">
        <v>187</v>
      </c>
      <c r="B8" s="4">
        <v>26</v>
      </c>
      <c r="C8" s="8" t="s">
        <v>189</v>
      </c>
      <c r="D8" s="8" t="s">
        <v>188</v>
      </c>
    </row>
    <row r="9" spans="1:4" x14ac:dyDescent="0.35">
      <c r="A9" s="10" t="s">
        <v>186</v>
      </c>
      <c r="B9" s="4">
        <v>7</v>
      </c>
      <c r="C9" s="8" t="s">
        <v>189</v>
      </c>
      <c r="D9" s="8" t="s">
        <v>209</v>
      </c>
    </row>
    <row r="10" spans="1:4" x14ac:dyDescent="0.35">
      <c r="A10" s="38" t="s">
        <v>195</v>
      </c>
      <c r="B10" s="122"/>
      <c r="C10" s="8"/>
      <c r="D10" s="8"/>
    </row>
    <row r="11" spans="1:4" x14ac:dyDescent="0.35">
      <c r="A11" s="10" t="s">
        <v>196</v>
      </c>
      <c r="B11" s="4">
        <v>0</v>
      </c>
      <c r="C11" s="8" t="s">
        <v>197</v>
      </c>
      <c r="D11" s="8" t="s">
        <v>190</v>
      </c>
    </row>
    <row r="12" spans="1:4" x14ac:dyDescent="0.35">
      <c r="A12" s="10" t="s">
        <v>199</v>
      </c>
      <c r="B12" s="4">
        <v>1</v>
      </c>
      <c r="C12" s="8" t="s">
        <v>197</v>
      </c>
      <c r="D12" s="8" t="s">
        <v>210</v>
      </c>
    </row>
    <row r="13" spans="1:4" x14ac:dyDescent="0.35">
      <c r="A13" s="8"/>
      <c r="B13" s="122"/>
      <c r="C13" s="8"/>
      <c r="D13" s="8"/>
    </row>
    <row r="14" spans="1:4" x14ac:dyDescent="0.35">
      <c r="A14" s="8" t="s">
        <v>89</v>
      </c>
      <c r="B14" s="4">
        <v>60</v>
      </c>
      <c r="C14" s="8"/>
      <c r="D14" s="8" t="s">
        <v>94</v>
      </c>
    </row>
    <row r="15" spans="1:4" x14ac:dyDescent="0.35">
      <c r="A15" s="8" t="s">
        <v>226</v>
      </c>
      <c r="B15" s="4">
        <v>80</v>
      </c>
      <c r="C15" s="8"/>
      <c r="D15" s="8" t="s">
        <v>227</v>
      </c>
    </row>
    <row r="16" spans="1:4" x14ac:dyDescent="0.35">
      <c r="A16" s="8" t="s">
        <v>136</v>
      </c>
      <c r="B16" s="4">
        <v>20</v>
      </c>
      <c r="C16" s="8"/>
      <c r="D16" s="8" t="s">
        <v>137</v>
      </c>
    </row>
    <row r="17" spans="1:4" x14ac:dyDescent="0.35">
      <c r="A17" s="8"/>
      <c r="B17" s="122"/>
      <c r="C17" s="8"/>
      <c r="D17" s="8"/>
    </row>
    <row r="18" spans="1:4" x14ac:dyDescent="0.35">
      <c r="A18" s="8" t="s">
        <v>228</v>
      </c>
      <c r="B18" s="124">
        <v>1971</v>
      </c>
      <c r="C18" s="8"/>
      <c r="D18" s="8" t="s">
        <v>230</v>
      </c>
    </row>
    <row r="19" spans="1:4" x14ac:dyDescent="0.35">
      <c r="A19" s="8" t="s">
        <v>229</v>
      </c>
      <c r="B19" s="4">
        <v>2.7139005760145802</v>
      </c>
      <c r="C19" s="8"/>
      <c r="D19" s="8" t="s">
        <v>231</v>
      </c>
    </row>
    <row r="20" spans="1:4" x14ac:dyDescent="0.35">
      <c r="A20" s="8"/>
      <c r="B20" s="122"/>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20" sqref="L20"/>
    </sheetView>
  </sheetViews>
  <sheetFormatPr defaultRowHeight="14.5" x14ac:dyDescent="0.35"/>
  <cols>
    <col min="1" max="1" width="10.7265625" customWidth="1"/>
    <col min="10" max="10" width="10.7265625" customWidth="1"/>
  </cols>
  <sheetData>
    <row r="1" spans="1:9" x14ac:dyDescent="0.35">
      <c r="A1" s="313" t="s">
        <v>233</v>
      </c>
      <c r="B1" s="315"/>
      <c r="C1" s="315"/>
      <c r="D1" s="315"/>
      <c r="E1" s="315"/>
      <c r="F1" s="315"/>
      <c r="G1" s="315"/>
      <c r="H1" s="315"/>
      <c r="I1" s="315"/>
    </row>
    <row r="2" spans="1:9" x14ac:dyDescent="0.35">
      <c r="A2" s="3"/>
      <c r="B2" s="313" t="s">
        <v>31</v>
      </c>
      <c r="C2" s="315"/>
      <c r="D2" s="315"/>
      <c r="E2" s="315"/>
      <c r="F2" s="313" t="s">
        <v>32</v>
      </c>
      <c r="G2" s="315"/>
      <c r="H2" s="315"/>
      <c r="I2" s="315"/>
    </row>
    <row r="3" spans="1:9" x14ac:dyDescent="0.35">
      <c r="A3" s="3" t="s">
        <v>102</v>
      </c>
      <c r="B3" s="16" t="s">
        <v>86</v>
      </c>
      <c r="C3" s="3" t="s">
        <v>87</v>
      </c>
      <c r="D3" s="3" t="s">
        <v>88</v>
      </c>
      <c r="E3" s="3" t="s">
        <v>101</v>
      </c>
      <c r="F3" s="3" t="s">
        <v>86</v>
      </c>
      <c r="G3" s="3" t="s">
        <v>87</v>
      </c>
      <c r="H3" s="3" t="s">
        <v>88</v>
      </c>
      <c r="I3" s="3" t="s">
        <v>101</v>
      </c>
    </row>
    <row r="4" spans="1:9" x14ac:dyDescent="0.35">
      <c r="A4" s="3" t="s">
        <v>243</v>
      </c>
      <c r="B4" s="48">
        <v>60.54</v>
      </c>
      <c r="C4" s="48">
        <v>57.35</v>
      </c>
      <c r="D4" s="48">
        <v>53.95</v>
      </c>
      <c r="E4" s="48">
        <v>50.35</v>
      </c>
      <c r="F4" s="48">
        <v>60.54</v>
      </c>
      <c r="G4" s="48">
        <v>57.35</v>
      </c>
      <c r="H4" s="48">
        <v>53.95</v>
      </c>
      <c r="I4" s="54">
        <v>50.35</v>
      </c>
    </row>
    <row r="5" spans="1:9" x14ac:dyDescent="0.35">
      <c r="A5" s="3" t="s">
        <v>100</v>
      </c>
      <c r="B5" s="48">
        <v>20.76</v>
      </c>
      <c r="C5" s="48">
        <v>21.86</v>
      </c>
      <c r="D5" s="48">
        <v>22.9</v>
      </c>
      <c r="E5" s="48">
        <v>23.83</v>
      </c>
      <c r="F5" s="48">
        <v>20.76</v>
      </c>
      <c r="G5" s="48">
        <v>21.86</v>
      </c>
      <c r="H5" s="48">
        <v>22.9</v>
      </c>
      <c r="I5" s="54">
        <v>23.83</v>
      </c>
    </row>
    <row r="6" spans="1:9" x14ac:dyDescent="0.35">
      <c r="A6" s="3" t="s">
        <v>99</v>
      </c>
      <c r="B6" s="48">
        <v>14.399999999999999</v>
      </c>
      <c r="C6" s="48">
        <v>15.92</v>
      </c>
      <c r="D6" s="48">
        <v>17.600000000000001</v>
      </c>
      <c r="E6" s="48">
        <v>19.46</v>
      </c>
      <c r="F6" s="48">
        <v>14.399999999999999</v>
      </c>
      <c r="G6" s="48">
        <v>15.92</v>
      </c>
      <c r="H6" s="48">
        <v>17.600000000000001</v>
      </c>
      <c r="I6" s="54">
        <v>19.46</v>
      </c>
    </row>
    <row r="7" spans="1:9" x14ac:dyDescent="0.35">
      <c r="A7" s="3" t="s">
        <v>98</v>
      </c>
      <c r="B7" s="48">
        <v>3.71</v>
      </c>
      <c r="C7" s="48">
        <v>4.2</v>
      </c>
      <c r="D7" s="48">
        <v>4.78</v>
      </c>
      <c r="E7" s="48">
        <v>5.47</v>
      </c>
      <c r="F7" s="48">
        <v>3.71</v>
      </c>
      <c r="G7" s="48">
        <v>4.2</v>
      </c>
      <c r="H7" s="48">
        <v>4.78</v>
      </c>
      <c r="I7" s="54">
        <v>5.47</v>
      </c>
    </row>
    <row r="8" spans="1:9" x14ac:dyDescent="0.35">
      <c r="A8" s="3" t="s">
        <v>97</v>
      </c>
      <c r="B8" s="48">
        <v>0.51</v>
      </c>
      <c r="C8" s="48">
        <v>0.57999999999999996</v>
      </c>
      <c r="D8" s="48">
        <v>0.67</v>
      </c>
      <c r="E8" s="48">
        <v>0.77</v>
      </c>
      <c r="F8" s="48">
        <v>0.51</v>
      </c>
      <c r="G8" s="48">
        <v>0.57999999999999996</v>
      </c>
      <c r="H8" s="48">
        <v>0.67</v>
      </c>
      <c r="I8" s="54">
        <v>0.77</v>
      </c>
    </row>
    <row r="9" spans="1:9" x14ac:dyDescent="0.35">
      <c r="A9" s="3" t="s">
        <v>96</v>
      </c>
      <c r="B9" s="48">
        <v>0.08</v>
      </c>
      <c r="C9" s="48">
        <v>0.09</v>
      </c>
      <c r="D9" s="48">
        <v>0.1</v>
      </c>
      <c r="E9" s="48">
        <v>0.12</v>
      </c>
      <c r="F9" s="48">
        <v>0.08</v>
      </c>
      <c r="G9" s="48">
        <v>0.09</v>
      </c>
      <c r="H9" s="48">
        <v>0.1</v>
      </c>
      <c r="I9" s="54">
        <v>0.12</v>
      </c>
    </row>
    <row r="10" spans="1:9" x14ac:dyDescent="0.35">
      <c r="A10" s="365"/>
      <c r="B10" s="317"/>
      <c r="C10" s="317"/>
      <c r="D10" s="317"/>
      <c r="E10" s="317"/>
      <c r="F10" s="317"/>
      <c r="G10" s="317"/>
      <c r="H10" s="317"/>
      <c r="I10" s="312"/>
    </row>
    <row r="11" spans="1:9" x14ac:dyDescent="0.35">
      <c r="A11" s="313" t="s">
        <v>92</v>
      </c>
      <c r="B11" s="315"/>
      <c r="C11" s="315"/>
      <c r="D11" s="315"/>
      <c r="E11" s="315"/>
      <c r="F11" s="315"/>
      <c r="G11" s="315"/>
      <c r="H11" s="315"/>
      <c r="I11" s="315"/>
    </row>
    <row r="12" spans="1:9" x14ac:dyDescent="0.35">
      <c r="A12" s="3"/>
      <c r="B12" s="313" t="s">
        <v>31</v>
      </c>
      <c r="C12" s="315"/>
      <c r="D12" s="315"/>
      <c r="E12" s="315"/>
      <c r="F12" s="313" t="s">
        <v>32</v>
      </c>
      <c r="G12" s="315"/>
      <c r="H12" s="315"/>
      <c r="I12" s="315"/>
    </row>
    <row r="13" spans="1:9" x14ac:dyDescent="0.35">
      <c r="A13" s="3" t="s">
        <v>102</v>
      </c>
      <c r="B13" s="16" t="s">
        <v>86</v>
      </c>
      <c r="C13" s="3" t="s">
        <v>87</v>
      </c>
      <c r="D13" s="3" t="s">
        <v>88</v>
      </c>
      <c r="E13" s="3" t="s">
        <v>101</v>
      </c>
      <c r="F13" s="3" t="s">
        <v>86</v>
      </c>
      <c r="G13" s="3" t="s">
        <v>87</v>
      </c>
      <c r="H13" s="3" t="s">
        <v>88</v>
      </c>
      <c r="I13" s="3" t="s">
        <v>101</v>
      </c>
    </row>
    <row r="14" spans="1:9" x14ac:dyDescent="0.35">
      <c r="A14" s="37" t="s">
        <v>95</v>
      </c>
      <c r="B14" s="125">
        <v>4</v>
      </c>
      <c r="C14" s="125">
        <v>4</v>
      </c>
      <c r="D14" s="125">
        <v>4</v>
      </c>
      <c r="E14" s="125">
        <v>4</v>
      </c>
      <c r="F14" s="125">
        <v>4</v>
      </c>
      <c r="G14" s="125">
        <v>4</v>
      </c>
      <c r="H14" s="125">
        <v>4</v>
      </c>
      <c r="I14" s="126">
        <v>4</v>
      </c>
    </row>
    <row r="15" spans="1:9" x14ac:dyDescent="0.35">
      <c r="A15" s="3" t="s">
        <v>243</v>
      </c>
      <c r="B15" s="125">
        <v>0.15427726221266302</v>
      </c>
      <c r="C15" s="125">
        <v>0.18518197326506441</v>
      </c>
      <c r="D15" s="125">
        <v>0.22791543869493422</v>
      </c>
      <c r="E15" s="125">
        <v>0.29043604752002056</v>
      </c>
      <c r="F15" s="125">
        <v>0.15427726221266302</v>
      </c>
      <c r="G15" s="125">
        <v>0.18518197326506441</v>
      </c>
      <c r="H15" s="125">
        <v>0.22791543869493422</v>
      </c>
      <c r="I15" s="126">
        <v>0.29043604752002056</v>
      </c>
    </row>
    <row r="16" spans="1:9" x14ac:dyDescent="0.35">
      <c r="A16" s="3" t="s">
        <v>100</v>
      </c>
      <c r="B16" s="125">
        <v>0.2521477307312357</v>
      </c>
      <c r="C16" s="125">
        <v>0.2872095999554401</v>
      </c>
      <c r="D16" s="125">
        <v>0.33535240583111409</v>
      </c>
      <c r="E16" s="125">
        <v>0.4054139149490919</v>
      </c>
      <c r="F16" s="125">
        <v>0.2521477307312357</v>
      </c>
      <c r="G16" s="125">
        <v>0.2872095999554401</v>
      </c>
      <c r="H16" s="125">
        <v>0.33535240583111409</v>
      </c>
      <c r="I16" s="126">
        <v>0.4054139149490919</v>
      </c>
    </row>
    <row r="17" spans="1:9" x14ac:dyDescent="0.35">
      <c r="A17" s="3" t="s">
        <v>99</v>
      </c>
      <c r="B17" s="125">
        <v>0.22893186538611052</v>
      </c>
      <c r="C17" s="125">
        <v>0.26092168034700258</v>
      </c>
      <c r="D17" s="125">
        <v>0.30501502658452456</v>
      </c>
      <c r="E17" s="125">
        <v>0.36938328577141177</v>
      </c>
      <c r="F17" s="125">
        <v>0.22893186538611052</v>
      </c>
      <c r="G17" s="125">
        <v>0.26092168034700258</v>
      </c>
      <c r="H17" s="125">
        <v>0.30501502658452456</v>
      </c>
      <c r="I17" s="126">
        <v>0.36938328577141177</v>
      </c>
    </row>
    <row r="18" spans="1:9" x14ac:dyDescent="0.35">
      <c r="A18" s="3" t="s">
        <v>98</v>
      </c>
      <c r="B18" s="125">
        <v>0.29455217308799236</v>
      </c>
      <c r="C18" s="125">
        <v>0.33541413044716761</v>
      </c>
      <c r="D18" s="125">
        <v>0.39147573491812149</v>
      </c>
      <c r="E18" s="125">
        <v>0.47300531753039549</v>
      </c>
      <c r="F18" s="125">
        <v>0.29455217308799236</v>
      </c>
      <c r="G18" s="125">
        <v>0.33541413044716761</v>
      </c>
      <c r="H18" s="125">
        <v>0.39147573491812149</v>
      </c>
      <c r="I18" s="126">
        <v>0.47300531753039549</v>
      </c>
    </row>
    <row r="19" spans="1:9" x14ac:dyDescent="0.35">
      <c r="A19" s="3" t="s">
        <v>97</v>
      </c>
      <c r="B19" s="125">
        <v>0.49575555154743639</v>
      </c>
      <c r="C19" s="125">
        <v>0.56373352744038019</v>
      </c>
      <c r="D19" s="125">
        <v>0.65671455609300078</v>
      </c>
      <c r="E19" s="125">
        <v>0.79128000854442682</v>
      </c>
      <c r="F19" s="125">
        <v>0.49575555154743639</v>
      </c>
      <c r="G19" s="125">
        <v>0.56373352744038019</v>
      </c>
      <c r="H19" s="125">
        <v>0.65671455609300078</v>
      </c>
      <c r="I19" s="126">
        <v>0.79128000854442682</v>
      </c>
    </row>
    <row r="20" spans="1:9" x14ac:dyDescent="0.35">
      <c r="A20" s="365"/>
      <c r="B20" s="317"/>
      <c r="C20" s="317"/>
      <c r="D20" s="317"/>
      <c r="E20" s="317"/>
      <c r="F20" s="317"/>
      <c r="G20" s="317"/>
      <c r="H20" s="317"/>
      <c r="I20" s="312"/>
    </row>
    <row r="21" spans="1:9" x14ac:dyDescent="0.35">
      <c r="A21" s="313" t="s">
        <v>93</v>
      </c>
      <c r="B21" s="315"/>
      <c r="C21" s="315"/>
      <c r="D21" s="315"/>
      <c r="E21" s="315"/>
      <c r="F21" s="315"/>
      <c r="G21" s="315"/>
      <c r="H21" s="315"/>
      <c r="I21" s="315"/>
    </row>
    <row r="22" spans="1:9" x14ac:dyDescent="0.35">
      <c r="A22" s="8"/>
      <c r="B22" s="313" t="s">
        <v>31</v>
      </c>
      <c r="C22" s="315"/>
      <c r="D22" s="315"/>
      <c r="E22" s="315"/>
      <c r="F22" s="313" t="s">
        <v>32</v>
      </c>
      <c r="G22" s="315"/>
      <c r="H22" s="315"/>
      <c r="I22" s="315"/>
    </row>
    <row r="23" spans="1:9" x14ac:dyDescent="0.35">
      <c r="A23" s="3" t="s">
        <v>102</v>
      </c>
      <c r="B23" s="3" t="s">
        <v>86</v>
      </c>
      <c r="C23" s="3" t="s">
        <v>87</v>
      </c>
      <c r="D23" s="3" t="s">
        <v>88</v>
      </c>
      <c r="E23" s="3" t="s">
        <v>101</v>
      </c>
      <c r="F23" s="3" t="s">
        <v>86</v>
      </c>
      <c r="G23" s="3" t="s">
        <v>87</v>
      </c>
      <c r="H23" s="3" t="s">
        <v>88</v>
      </c>
      <c r="I23" s="3" t="s">
        <v>101</v>
      </c>
    </row>
    <row r="24" spans="1:9" x14ac:dyDescent="0.35">
      <c r="A24" s="53" t="s">
        <v>95</v>
      </c>
      <c r="B24" s="125">
        <v>0</v>
      </c>
      <c r="C24" s="125">
        <v>0</v>
      </c>
      <c r="D24" s="125">
        <v>0</v>
      </c>
      <c r="E24" s="125">
        <v>0</v>
      </c>
      <c r="F24" s="125">
        <v>0</v>
      </c>
      <c r="G24" s="125">
        <v>0</v>
      </c>
      <c r="H24" s="125">
        <v>0</v>
      </c>
      <c r="I24" s="126">
        <v>0</v>
      </c>
    </row>
    <row r="25" spans="1:9" x14ac:dyDescent="0.35">
      <c r="A25" s="3" t="s">
        <v>243</v>
      </c>
      <c r="B25" s="125">
        <v>0</v>
      </c>
      <c r="C25" s="125">
        <v>0</v>
      </c>
      <c r="D25" s="125">
        <v>1.0228676938175009E-5</v>
      </c>
      <c r="E25" s="125">
        <v>1.0286480589287629E-5</v>
      </c>
      <c r="F25" s="125">
        <v>0</v>
      </c>
      <c r="G25" s="125">
        <v>0</v>
      </c>
      <c r="H25" s="125">
        <v>1.0228676938175009E-5</v>
      </c>
      <c r="I25" s="126">
        <v>1.0286480589287629E-5</v>
      </c>
    </row>
    <row r="26" spans="1:9" x14ac:dyDescent="0.35">
      <c r="A26" s="3" t="s">
        <v>100</v>
      </c>
      <c r="B26" s="125">
        <v>1.1171101671374953E-4</v>
      </c>
      <c r="C26" s="125">
        <v>1.5280927906713223E-4</v>
      </c>
      <c r="D26" s="125">
        <v>1.9434486182532516E-4</v>
      </c>
      <c r="E26" s="125">
        <v>2.3658905355361545E-4</v>
      </c>
      <c r="F26" s="125">
        <v>1.1171101671374953E-4</v>
      </c>
      <c r="G26" s="125">
        <v>1.5280927906713223E-4</v>
      </c>
      <c r="H26" s="125">
        <v>1.9434486182532516E-4</v>
      </c>
      <c r="I26" s="126">
        <v>2.3658905355361545E-4</v>
      </c>
    </row>
    <row r="27" spans="1:9" x14ac:dyDescent="0.35">
      <c r="A27" s="3" t="s">
        <v>99</v>
      </c>
      <c r="B27" s="125">
        <v>3.7034868702791692E-3</v>
      </c>
      <c r="C27" s="125">
        <v>4.9900638580993844E-3</v>
      </c>
      <c r="D27" s="125">
        <v>6.3009683905235186E-3</v>
      </c>
      <c r="E27" s="125">
        <v>7.6515045745758712E-3</v>
      </c>
      <c r="F27" s="125">
        <v>3.7034868702791692E-3</v>
      </c>
      <c r="G27" s="125">
        <v>4.9900638580993844E-3</v>
      </c>
      <c r="H27" s="125">
        <v>6.3009683905235186E-3</v>
      </c>
      <c r="I27" s="126">
        <v>7.6515045745758712E-3</v>
      </c>
    </row>
    <row r="28" spans="1:9" x14ac:dyDescent="0.35">
      <c r="A28" s="3" t="s">
        <v>98</v>
      </c>
      <c r="B28" s="125">
        <v>4.8604447817455022E-2</v>
      </c>
      <c r="C28" s="125">
        <v>6.5351435014376888E-2</v>
      </c>
      <c r="D28" s="125">
        <v>8.2289705967617935E-2</v>
      </c>
      <c r="E28" s="125">
        <v>9.9511413220768521E-2</v>
      </c>
      <c r="F28" s="125">
        <v>4.8604447817455022E-2</v>
      </c>
      <c r="G28" s="125">
        <v>6.5351435014376888E-2</v>
      </c>
      <c r="H28" s="125">
        <v>8.2289705967617935E-2</v>
      </c>
      <c r="I28" s="126">
        <v>9.9511413220768521E-2</v>
      </c>
    </row>
    <row r="29" spans="1:9" x14ac:dyDescent="0.35">
      <c r="A29" s="3" t="s">
        <v>97</v>
      </c>
      <c r="B29" s="125">
        <v>0.2308051160775805</v>
      </c>
      <c r="C29" s="125">
        <v>0.31035564578534558</v>
      </c>
      <c r="D29" s="125">
        <v>0.39076614506909979</v>
      </c>
      <c r="E29" s="125">
        <v>0.47257120475246289</v>
      </c>
      <c r="F29" s="125">
        <v>0.2308051160775805</v>
      </c>
      <c r="G29" s="125">
        <v>0.31035564578534558</v>
      </c>
      <c r="H29" s="125">
        <v>0.39076614506909979</v>
      </c>
      <c r="I29" s="126">
        <v>0.47257120475246289</v>
      </c>
    </row>
    <row r="30" spans="1:9" x14ac:dyDescent="0.35">
      <c r="A30" s="3" t="s">
        <v>96</v>
      </c>
      <c r="B30" s="125">
        <v>0.72297338907743891</v>
      </c>
      <c r="C30" s="125">
        <v>0.97215225885455314</v>
      </c>
      <c r="D30" s="125">
        <v>1.2240248544836505</v>
      </c>
      <c r="E30" s="125">
        <v>1.4802657027208468</v>
      </c>
      <c r="F30" s="125">
        <v>0.72297338907743891</v>
      </c>
      <c r="G30" s="125">
        <v>0.97215225885455314</v>
      </c>
      <c r="H30" s="125">
        <v>1.2240248544836505</v>
      </c>
      <c r="I30" s="126">
        <v>1.4802657027208468</v>
      </c>
    </row>
    <row r="31" spans="1:9" x14ac:dyDescent="0.35">
      <c r="A31" s="365"/>
      <c r="B31" s="317"/>
      <c r="C31" s="317"/>
      <c r="D31" s="317"/>
      <c r="E31" s="317"/>
      <c r="F31" s="317"/>
      <c r="G31" s="317"/>
      <c r="H31" s="317"/>
      <c r="I31" s="312"/>
    </row>
    <row r="32" spans="1:9" x14ac:dyDescent="0.35">
      <c r="A32" s="313" t="s">
        <v>240</v>
      </c>
      <c r="B32" s="315"/>
      <c r="C32" s="315"/>
      <c r="D32" s="315"/>
      <c r="E32" s="315"/>
      <c r="F32" s="315"/>
      <c r="G32" s="315"/>
      <c r="H32" s="315"/>
      <c r="I32" s="315"/>
    </row>
    <row r="33" spans="1:9" x14ac:dyDescent="0.35">
      <c r="A33" s="8"/>
      <c r="B33" s="313" t="s">
        <v>31</v>
      </c>
      <c r="C33" s="315"/>
      <c r="D33" s="315"/>
      <c r="E33" s="315"/>
      <c r="F33" s="313" t="s">
        <v>32</v>
      </c>
      <c r="G33" s="315"/>
      <c r="H33" s="315"/>
      <c r="I33" s="315"/>
    </row>
    <row r="34" spans="1:9" x14ac:dyDescent="0.35">
      <c r="A34" s="3" t="s">
        <v>102</v>
      </c>
      <c r="B34" s="3" t="s">
        <v>86</v>
      </c>
      <c r="C34" s="3" t="s">
        <v>87</v>
      </c>
      <c r="D34" s="3" t="s">
        <v>88</v>
      </c>
      <c r="E34" s="3" t="s">
        <v>101</v>
      </c>
      <c r="F34" s="3" t="s">
        <v>86</v>
      </c>
      <c r="G34" s="3" t="s">
        <v>87</v>
      </c>
      <c r="H34" s="3" t="s">
        <v>88</v>
      </c>
      <c r="I34" s="3" t="s">
        <v>101</v>
      </c>
    </row>
    <row r="35" spans="1:9" x14ac:dyDescent="0.35">
      <c r="A35" s="53" t="s">
        <v>95</v>
      </c>
      <c r="B35" s="125">
        <v>3.943E-2</v>
      </c>
      <c r="C35" s="125">
        <v>3.6889999999999999E-2</v>
      </c>
      <c r="D35" s="125">
        <v>3.5409999999999997E-2</v>
      </c>
      <c r="E35" s="125">
        <v>4.1149999999999999E-2</v>
      </c>
      <c r="F35" s="125">
        <v>3.2169999999999997E-2</v>
      </c>
      <c r="G35" s="125">
        <v>2.971E-2</v>
      </c>
      <c r="H35" s="125">
        <v>2.8080000000000001E-2</v>
      </c>
      <c r="I35" s="126">
        <v>3.3410000000000002E-2</v>
      </c>
    </row>
    <row r="36" spans="1:9" x14ac:dyDescent="0.35">
      <c r="A36" s="3" t="s">
        <v>243</v>
      </c>
      <c r="B36" s="125">
        <v>3.943E-2</v>
      </c>
      <c r="C36" s="125">
        <v>3.6889999999999999E-2</v>
      </c>
      <c r="D36" s="125">
        <v>3.5409999999999997E-2</v>
      </c>
      <c r="E36" s="125">
        <v>4.1149999999999999E-2</v>
      </c>
      <c r="F36" s="125">
        <v>3.2169999999999997E-2</v>
      </c>
      <c r="G36" s="125">
        <v>2.971E-2</v>
      </c>
      <c r="H36" s="125">
        <v>2.8080000000000001E-2</v>
      </c>
      <c r="I36" s="126">
        <v>3.3410000000000002E-2</v>
      </c>
    </row>
    <row r="37" spans="1:9" x14ac:dyDescent="0.35">
      <c r="A37" s="3" t="s">
        <v>100</v>
      </c>
      <c r="B37" s="125">
        <v>5.0360000000000002E-2</v>
      </c>
      <c r="C37" s="125">
        <v>4.7550000000000002E-2</v>
      </c>
      <c r="D37" s="125">
        <v>4.6210000000000001E-2</v>
      </c>
      <c r="E37" s="125">
        <v>5.4370000000000002E-2</v>
      </c>
      <c r="F37" s="125">
        <v>4.1009999999999998E-2</v>
      </c>
      <c r="G37" s="125">
        <v>3.8339999999999999E-2</v>
      </c>
      <c r="H37" s="125">
        <v>3.6819999999999999E-2</v>
      </c>
      <c r="I37" s="126">
        <v>4.4110000000000003E-2</v>
      </c>
    </row>
    <row r="38" spans="1:9" x14ac:dyDescent="0.35">
      <c r="A38" s="3" t="s">
        <v>99</v>
      </c>
      <c r="B38" s="125">
        <v>6.2373333333333336E-2</v>
      </c>
      <c r="C38" s="125">
        <v>5.9279999999999999E-2</v>
      </c>
      <c r="D38" s="125">
        <v>5.8100000000000006E-2</v>
      </c>
      <c r="E38" s="125">
        <v>6.8923333333333336E-2</v>
      </c>
      <c r="F38" s="125">
        <v>5.0733333333333332E-2</v>
      </c>
      <c r="G38" s="125">
        <v>4.7826666666666663E-2</v>
      </c>
      <c r="H38" s="125">
        <v>4.6446666666666671E-2</v>
      </c>
      <c r="I38" s="126">
        <v>5.5889999999999995E-2</v>
      </c>
    </row>
    <row r="39" spans="1:9" x14ac:dyDescent="0.35">
      <c r="A39" s="3" t="s">
        <v>98</v>
      </c>
      <c r="B39" s="125">
        <v>0.107</v>
      </c>
      <c r="C39" s="125">
        <v>0.10284</v>
      </c>
      <c r="D39" s="125">
        <v>0.10224999999999999</v>
      </c>
      <c r="E39" s="125">
        <v>0.12296</v>
      </c>
      <c r="F39" s="125">
        <v>8.6849999999999997E-2</v>
      </c>
      <c r="G39" s="125">
        <v>8.3080000000000001E-2</v>
      </c>
      <c r="H39" s="125">
        <v>8.2180000000000003E-2</v>
      </c>
      <c r="I39" s="126">
        <v>9.9629999999999996E-2</v>
      </c>
    </row>
    <row r="40" spans="1:9" x14ac:dyDescent="0.35">
      <c r="A40" s="3" t="s">
        <v>97</v>
      </c>
      <c r="B40" s="125">
        <v>0.18701999999999999</v>
      </c>
      <c r="C40" s="125">
        <v>0.18093000000000001</v>
      </c>
      <c r="D40" s="125">
        <v>0.18140999999999999</v>
      </c>
      <c r="E40" s="125">
        <v>0.21984999999999999</v>
      </c>
      <c r="F40" s="125">
        <v>0.15160999999999999</v>
      </c>
      <c r="G40" s="125">
        <v>0.14629</v>
      </c>
      <c r="H40" s="125">
        <v>0.14624000000000001</v>
      </c>
      <c r="I40" s="126">
        <v>0.17804</v>
      </c>
    </row>
    <row r="41" spans="1:9" x14ac:dyDescent="0.35">
      <c r="A41" s="52" t="s">
        <v>96</v>
      </c>
      <c r="B41" s="125">
        <v>0.32634999999999997</v>
      </c>
      <c r="C41" s="125">
        <v>0.31691999999999998</v>
      </c>
      <c r="D41" s="125">
        <v>0.31924000000000002</v>
      </c>
      <c r="E41" s="125">
        <v>0.38855000000000001</v>
      </c>
      <c r="F41" s="125">
        <v>0.26438</v>
      </c>
      <c r="G41" s="125">
        <v>0.25635000000000002</v>
      </c>
      <c r="H41" s="125">
        <v>0.25779999999999997</v>
      </c>
      <c r="I41" s="126">
        <v>0.31458000000000003</v>
      </c>
    </row>
    <row r="42" spans="1:9" x14ac:dyDescent="0.35">
      <c r="A42" s="365"/>
      <c r="B42" s="317"/>
      <c r="C42" s="317"/>
      <c r="D42" s="317"/>
      <c r="E42" s="317"/>
      <c r="F42" s="317"/>
      <c r="G42" s="317"/>
      <c r="H42" s="317"/>
      <c r="I42" s="312"/>
    </row>
    <row r="43" spans="1:9" x14ac:dyDescent="0.35">
      <c r="A43" s="313" t="s">
        <v>241</v>
      </c>
      <c r="B43" s="315"/>
      <c r="C43" s="315"/>
      <c r="D43" s="315"/>
      <c r="E43" s="315"/>
      <c r="F43" s="315"/>
      <c r="G43" s="315"/>
      <c r="H43" s="315"/>
      <c r="I43" s="315"/>
    </row>
    <row r="44" spans="1:9" x14ac:dyDescent="0.35">
      <c r="A44" s="8"/>
      <c r="B44" s="313" t="s">
        <v>31</v>
      </c>
      <c r="C44" s="315"/>
      <c r="D44" s="315"/>
      <c r="E44" s="315"/>
      <c r="F44" s="313" t="s">
        <v>32</v>
      </c>
      <c r="G44" s="315"/>
      <c r="H44" s="315"/>
      <c r="I44" s="315"/>
    </row>
    <row r="45" spans="1:9" x14ac:dyDescent="0.35">
      <c r="A45" s="3" t="s">
        <v>102</v>
      </c>
      <c r="B45" s="3" t="s">
        <v>86</v>
      </c>
      <c r="C45" s="3" t="s">
        <v>87</v>
      </c>
      <c r="D45" s="3" t="s">
        <v>88</v>
      </c>
      <c r="E45" s="3" t="s">
        <v>101</v>
      </c>
      <c r="F45" s="3" t="s">
        <v>86</v>
      </c>
      <c r="G45" s="3" t="s">
        <v>87</v>
      </c>
      <c r="H45" s="3" t="s">
        <v>88</v>
      </c>
      <c r="I45" s="3" t="s">
        <v>101</v>
      </c>
    </row>
    <row r="46" spans="1:9" x14ac:dyDescent="0.35">
      <c r="A46" s="53" t="s">
        <v>95</v>
      </c>
      <c r="B46" s="125">
        <v>1.494E-2</v>
      </c>
      <c r="C46" s="125">
        <v>1.298E-2</v>
      </c>
      <c r="D46" s="125">
        <v>1.1169999999999999E-2</v>
      </c>
      <c r="E46" s="125">
        <v>1.149E-2</v>
      </c>
      <c r="F46" s="125">
        <v>1.234E-2</v>
      </c>
      <c r="G46" s="125">
        <v>1.0359999999999999E-2</v>
      </c>
      <c r="H46" s="125">
        <v>8.4700000000000001E-3</v>
      </c>
      <c r="I46" s="126">
        <v>9.4000000000000004E-3</v>
      </c>
    </row>
    <row r="47" spans="1:9" x14ac:dyDescent="0.35">
      <c r="A47" s="3" t="s">
        <v>243</v>
      </c>
      <c r="B47" s="125">
        <v>1.494E-2</v>
      </c>
      <c r="C47" s="125">
        <v>1.298E-2</v>
      </c>
      <c r="D47" s="125">
        <v>1.1169999999999999E-2</v>
      </c>
      <c r="E47" s="125">
        <v>1.149E-2</v>
      </c>
      <c r="F47" s="125">
        <v>1.234E-2</v>
      </c>
      <c r="G47" s="125">
        <v>1.0359999999999999E-2</v>
      </c>
      <c r="H47" s="125">
        <v>8.4700000000000001E-3</v>
      </c>
      <c r="I47" s="126">
        <v>9.4000000000000004E-3</v>
      </c>
    </row>
    <row r="48" spans="1:9" x14ac:dyDescent="0.35">
      <c r="A48" s="3" t="s">
        <v>100</v>
      </c>
      <c r="B48" s="125">
        <v>1.9650000000000001E-2</v>
      </c>
      <c r="C48" s="125">
        <v>1.7579999999999998E-2</v>
      </c>
      <c r="D48" s="125">
        <v>1.584E-2</v>
      </c>
      <c r="E48" s="125">
        <v>1.72E-2</v>
      </c>
      <c r="F48" s="125">
        <v>1.6160000000000001E-2</v>
      </c>
      <c r="G48" s="125">
        <v>1.4080000000000001E-2</v>
      </c>
      <c r="H48" s="125">
        <v>1.2239999999999999E-2</v>
      </c>
      <c r="I48" s="126">
        <v>1.4019999999999999E-2</v>
      </c>
    </row>
    <row r="49" spans="1:9" x14ac:dyDescent="0.35">
      <c r="A49" s="3" t="s">
        <v>99</v>
      </c>
      <c r="B49" s="125">
        <v>2.4840000000000001E-2</v>
      </c>
      <c r="C49" s="125">
        <v>2.2650000000000003E-2</v>
      </c>
      <c r="D49" s="125">
        <v>2.0969999999999999E-2</v>
      </c>
      <c r="E49" s="125">
        <v>2.3483333333333332E-2</v>
      </c>
      <c r="F49" s="125">
        <v>2.036E-2</v>
      </c>
      <c r="G49" s="125">
        <v>1.8183333333333333E-2</v>
      </c>
      <c r="H49" s="125">
        <v>1.6400000000000001E-2</v>
      </c>
      <c r="I49" s="126">
        <v>1.9110000000000002E-2</v>
      </c>
    </row>
    <row r="50" spans="1:9" x14ac:dyDescent="0.35">
      <c r="A50" s="3" t="s">
        <v>98</v>
      </c>
      <c r="B50" s="125">
        <v>4.4110000000000003E-2</v>
      </c>
      <c r="C50" s="125">
        <v>4.1459999999999997E-2</v>
      </c>
      <c r="D50" s="125">
        <v>4.0039999999999999E-2</v>
      </c>
      <c r="E50" s="125">
        <v>4.6820000000000001E-2</v>
      </c>
      <c r="F50" s="125">
        <v>3.5950000000000003E-2</v>
      </c>
      <c r="G50" s="125">
        <v>3.3399999999999999E-2</v>
      </c>
      <c r="H50" s="125">
        <v>3.1829999999999997E-2</v>
      </c>
      <c r="I50" s="126">
        <v>3.7999999999999999E-2</v>
      </c>
    </row>
    <row r="51" spans="1:9" x14ac:dyDescent="0.35">
      <c r="A51" s="3" t="s">
        <v>97</v>
      </c>
      <c r="B51" s="125">
        <v>7.8670000000000004E-2</v>
      </c>
      <c r="C51" s="125">
        <v>7.5179999999999997E-2</v>
      </c>
      <c r="D51" s="125">
        <v>7.4219999999999994E-2</v>
      </c>
      <c r="E51" s="125">
        <v>8.8660000000000003E-2</v>
      </c>
      <c r="F51" s="125">
        <v>6.3920000000000005E-2</v>
      </c>
      <c r="G51" s="125">
        <v>6.0699999999999997E-2</v>
      </c>
      <c r="H51" s="125">
        <v>5.9490000000000001E-2</v>
      </c>
      <c r="I51" s="126">
        <v>7.1859999999999993E-2</v>
      </c>
    </row>
    <row r="52" spans="1:9" x14ac:dyDescent="0.35">
      <c r="A52" s="3" t="s">
        <v>96</v>
      </c>
      <c r="B52" s="125">
        <v>0.13883999999999999</v>
      </c>
      <c r="C52" s="125">
        <v>0.13391</v>
      </c>
      <c r="D52" s="125">
        <v>0.13374</v>
      </c>
      <c r="E52" s="125">
        <v>0.16150999999999999</v>
      </c>
      <c r="F52" s="125">
        <v>0.11262</v>
      </c>
      <c r="G52" s="125">
        <v>0.10823000000000001</v>
      </c>
      <c r="H52" s="125">
        <v>0.10767</v>
      </c>
      <c r="I52" s="126">
        <v>0.13081999999999999</v>
      </c>
    </row>
    <row r="53" spans="1:9" x14ac:dyDescent="0.35">
      <c r="A53" s="365"/>
      <c r="B53" s="317"/>
      <c r="C53" s="317"/>
      <c r="D53" s="317"/>
      <c r="E53" s="317"/>
      <c r="F53" s="317"/>
      <c r="G53" s="317"/>
      <c r="H53" s="317"/>
      <c r="I53" s="312"/>
    </row>
    <row r="54" spans="1:9" x14ac:dyDescent="0.35">
      <c r="A54" s="313" t="s">
        <v>242</v>
      </c>
      <c r="B54" s="315"/>
      <c r="C54" s="315"/>
      <c r="D54" s="315"/>
      <c r="E54" s="315"/>
      <c r="F54" s="315"/>
      <c r="G54" s="315"/>
      <c r="H54" s="315"/>
      <c r="I54" s="315"/>
    </row>
    <row r="55" spans="1:9" x14ac:dyDescent="0.35">
      <c r="A55" s="8"/>
      <c r="B55" s="313" t="s">
        <v>31</v>
      </c>
      <c r="C55" s="315"/>
      <c r="D55" s="315"/>
      <c r="E55" s="315"/>
      <c r="F55" s="313" t="s">
        <v>32</v>
      </c>
      <c r="G55" s="315"/>
      <c r="H55" s="315"/>
      <c r="I55" s="315"/>
    </row>
    <row r="56" spans="1:9" x14ac:dyDescent="0.35">
      <c r="A56" s="3" t="s">
        <v>102</v>
      </c>
      <c r="B56" s="3" t="s">
        <v>86</v>
      </c>
      <c r="C56" s="3" t="s">
        <v>87</v>
      </c>
      <c r="D56" s="3" t="s">
        <v>88</v>
      </c>
      <c r="E56" s="3" t="s">
        <v>101</v>
      </c>
      <c r="F56" s="3" t="s">
        <v>86</v>
      </c>
      <c r="G56" s="3" t="s">
        <v>87</v>
      </c>
      <c r="H56" s="3" t="s">
        <v>88</v>
      </c>
      <c r="I56" s="3" t="s">
        <v>101</v>
      </c>
    </row>
    <row r="57" spans="1:9" x14ac:dyDescent="0.35">
      <c r="A57" s="53" t="s">
        <v>95</v>
      </c>
      <c r="B57" s="125">
        <v>7.3200000000000001E-3</v>
      </c>
      <c r="C57" s="125">
        <v>3.5799999999999998E-3</v>
      </c>
      <c r="D57" s="125">
        <v>7.6999999999999996E-4</v>
      </c>
      <c r="E57" s="125">
        <v>0</v>
      </c>
      <c r="F57" s="125">
        <v>5.3299999999999997E-3</v>
      </c>
      <c r="G57" s="125">
        <v>2.1199999999999999E-3</v>
      </c>
      <c r="H57" s="125">
        <v>0</v>
      </c>
      <c r="I57" s="126">
        <v>0</v>
      </c>
    </row>
    <row r="58" spans="1:9" x14ac:dyDescent="0.35">
      <c r="A58" s="3" t="s">
        <v>243</v>
      </c>
      <c r="B58" s="125">
        <v>7.3200000000000001E-3</v>
      </c>
      <c r="C58" s="125">
        <v>3.5799999999999998E-3</v>
      </c>
      <c r="D58" s="125">
        <v>7.6999999999999996E-4</v>
      </c>
      <c r="E58" s="125">
        <v>0</v>
      </c>
      <c r="F58" s="125">
        <v>5.3299999999999997E-3</v>
      </c>
      <c r="G58" s="125">
        <v>2.1199999999999999E-3</v>
      </c>
      <c r="H58" s="125">
        <v>0</v>
      </c>
      <c r="I58" s="126">
        <v>0</v>
      </c>
    </row>
    <row r="59" spans="1:9" x14ac:dyDescent="0.35">
      <c r="A59" s="3" t="s">
        <v>100</v>
      </c>
      <c r="B59" s="125">
        <v>1.5259999999999999E-2</v>
      </c>
      <c r="C59" s="125">
        <v>9.75E-3</v>
      </c>
      <c r="D59" s="125">
        <v>6.2500000000000003E-3</v>
      </c>
      <c r="E59" s="125">
        <v>5.1599999999999997E-3</v>
      </c>
      <c r="F59" s="125">
        <v>1.1140000000000001E-2</v>
      </c>
      <c r="G59" s="125">
        <v>6.6400000000000001E-3</v>
      </c>
      <c r="H59" s="125">
        <v>3.5400000000000002E-3</v>
      </c>
      <c r="I59" s="126">
        <v>3.0999999999999999E-3</v>
      </c>
    </row>
    <row r="60" spans="1:9" x14ac:dyDescent="0.35">
      <c r="A60" s="3" t="s">
        <v>99</v>
      </c>
      <c r="B60" s="125">
        <v>1.5799999999999998E-2</v>
      </c>
      <c r="C60" s="125">
        <v>1.0176666666666665E-2</v>
      </c>
      <c r="D60" s="125">
        <v>6.633333333333334E-3</v>
      </c>
      <c r="E60" s="125">
        <v>5.606666666666666E-3</v>
      </c>
      <c r="F60" s="125">
        <v>1.1533333333333333E-2</v>
      </c>
      <c r="G60" s="125">
        <v>6.946666666666667E-3</v>
      </c>
      <c r="H60" s="125">
        <v>3.8166666666666666E-3</v>
      </c>
      <c r="I60" s="126">
        <v>3.4233333333333338E-3</v>
      </c>
    </row>
    <row r="61" spans="1:9" x14ac:dyDescent="0.35">
      <c r="A61" s="3" t="s">
        <v>98</v>
      </c>
      <c r="B61" s="125">
        <v>2.0879999999999999E-2</v>
      </c>
      <c r="C61" s="125">
        <v>1.413E-2</v>
      </c>
      <c r="D61" s="125">
        <v>1.014E-2</v>
      </c>
      <c r="E61" s="125">
        <v>9.7699999999999992E-3</v>
      </c>
      <c r="F61" s="125">
        <v>1.525E-2</v>
      </c>
      <c r="G61" s="125">
        <v>9.8399999999999998E-3</v>
      </c>
      <c r="H61" s="125">
        <v>6.3899999999999998E-3</v>
      </c>
      <c r="I61" s="126">
        <v>6.4700000000000001E-3</v>
      </c>
    </row>
    <row r="62" spans="1:9" x14ac:dyDescent="0.35">
      <c r="A62" s="3" t="s">
        <v>97</v>
      </c>
      <c r="B62" s="125">
        <v>3.1109999999999999E-2</v>
      </c>
      <c r="C62" s="125">
        <v>2.2089999999999999E-2</v>
      </c>
      <c r="D62" s="125">
        <v>1.721E-2</v>
      </c>
      <c r="E62" s="125">
        <v>1.8149999999999999E-2</v>
      </c>
      <c r="F62" s="125">
        <v>2.274E-2</v>
      </c>
      <c r="G62" s="125">
        <v>1.567E-2</v>
      </c>
      <c r="H62" s="125">
        <v>1.1560000000000001E-2</v>
      </c>
      <c r="I62" s="126">
        <v>1.26E-2</v>
      </c>
    </row>
    <row r="63" spans="1:9" x14ac:dyDescent="0.35">
      <c r="A63" s="3" t="s">
        <v>96</v>
      </c>
      <c r="B63" s="135">
        <v>4.0939999999999997E-2</v>
      </c>
      <c r="C63" s="135">
        <v>2.9739999999999999E-2</v>
      </c>
      <c r="D63" s="135">
        <v>2.4E-2</v>
      </c>
      <c r="E63" s="135">
        <v>2.6200000000000001E-2</v>
      </c>
      <c r="F63" s="135">
        <v>2.9940000000000001E-2</v>
      </c>
      <c r="G63" s="135">
        <v>2.1270000000000001E-2</v>
      </c>
      <c r="H63" s="135">
        <v>1.6539999999999999E-2</v>
      </c>
      <c r="I63" s="136">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E36" sqref="E36"/>
    </sheetView>
  </sheetViews>
  <sheetFormatPr defaultRowHeight="14.5" x14ac:dyDescent="0.35"/>
  <cols>
    <col min="1" max="1" width="48.7265625" customWidth="1"/>
  </cols>
  <sheetData>
    <row r="1" spans="1:82" x14ac:dyDescent="0.35">
      <c r="A1" s="3" t="s">
        <v>103</v>
      </c>
      <c r="B1" s="52">
        <v>1970</v>
      </c>
      <c r="C1" s="52">
        <v>1971</v>
      </c>
      <c r="D1" s="52">
        <v>1972</v>
      </c>
      <c r="E1" s="52">
        <v>1973</v>
      </c>
      <c r="F1" s="52">
        <v>1974</v>
      </c>
      <c r="G1" s="52">
        <v>1975</v>
      </c>
      <c r="H1" s="52">
        <v>1976</v>
      </c>
      <c r="I1" s="52">
        <v>1977</v>
      </c>
      <c r="J1" s="52">
        <v>1978</v>
      </c>
      <c r="K1" s="52">
        <v>1979</v>
      </c>
      <c r="L1" s="52">
        <v>1980</v>
      </c>
      <c r="M1" s="52">
        <v>1981</v>
      </c>
      <c r="N1" s="52">
        <v>1982</v>
      </c>
      <c r="O1" s="52">
        <v>1983</v>
      </c>
      <c r="P1" s="52">
        <v>1984</v>
      </c>
      <c r="Q1" s="52">
        <v>1985</v>
      </c>
      <c r="R1" s="52">
        <v>1986</v>
      </c>
      <c r="S1" s="52">
        <v>1987</v>
      </c>
      <c r="T1" s="52">
        <v>1988</v>
      </c>
      <c r="U1" s="52">
        <v>1989</v>
      </c>
      <c r="V1" s="52">
        <v>1990</v>
      </c>
      <c r="W1" s="52">
        <v>1991</v>
      </c>
      <c r="X1" s="52">
        <v>1992</v>
      </c>
      <c r="Y1" s="52">
        <v>1993</v>
      </c>
      <c r="Z1" s="52">
        <v>1994</v>
      </c>
      <c r="AA1" s="52">
        <v>1995</v>
      </c>
      <c r="AB1" s="52">
        <v>1996</v>
      </c>
      <c r="AC1" s="52">
        <v>1997</v>
      </c>
      <c r="AD1" s="52">
        <v>1998</v>
      </c>
      <c r="AE1" s="52">
        <v>1999</v>
      </c>
      <c r="AF1" s="52">
        <v>2000</v>
      </c>
      <c r="AG1" s="52">
        <v>2001</v>
      </c>
      <c r="AH1" s="52">
        <v>2002</v>
      </c>
      <c r="AI1" s="52">
        <v>2003</v>
      </c>
      <c r="AJ1" s="52">
        <v>2004</v>
      </c>
      <c r="AK1" s="52">
        <v>2005</v>
      </c>
      <c r="AL1" s="52">
        <v>2006</v>
      </c>
      <c r="AM1" s="52">
        <v>2007</v>
      </c>
      <c r="AN1" s="52">
        <v>2008</v>
      </c>
      <c r="AO1" s="52">
        <v>2009</v>
      </c>
      <c r="AP1" s="52">
        <v>2010</v>
      </c>
      <c r="AQ1" s="52">
        <v>2011</v>
      </c>
      <c r="AR1" s="52">
        <v>2012</v>
      </c>
      <c r="AS1" s="52">
        <v>2013</v>
      </c>
      <c r="AT1" s="52">
        <v>2014</v>
      </c>
      <c r="AU1" s="52">
        <v>2015</v>
      </c>
      <c r="AV1" s="52">
        <v>2016</v>
      </c>
      <c r="AW1" s="52">
        <v>2017</v>
      </c>
      <c r="AX1" s="52">
        <v>2018</v>
      </c>
      <c r="AY1" s="52">
        <v>2019</v>
      </c>
      <c r="AZ1" s="52">
        <v>2020</v>
      </c>
      <c r="BA1" s="52">
        <v>2021</v>
      </c>
      <c r="BB1" s="52">
        <v>2022</v>
      </c>
      <c r="BC1" s="52">
        <v>2023</v>
      </c>
      <c r="BD1" s="52">
        <v>2024</v>
      </c>
      <c r="BE1" s="52">
        <v>2025</v>
      </c>
      <c r="BF1" s="52">
        <v>2026</v>
      </c>
      <c r="BG1" s="52">
        <v>2027</v>
      </c>
      <c r="BH1" s="52">
        <v>2028</v>
      </c>
      <c r="BI1" s="52">
        <v>2029</v>
      </c>
      <c r="BJ1" s="52">
        <v>2030</v>
      </c>
      <c r="BK1" s="52">
        <v>2031</v>
      </c>
      <c r="BL1" s="52">
        <v>2032</v>
      </c>
      <c r="BM1" s="52">
        <v>2033</v>
      </c>
      <c r="BN1" s="52">
        <v>2034</v>
      </c>
      <c r="BO1" s="52">
        <v>2035</v>
      </c>
      <c r="BP1" s="52">
        <v>2036</v>
      </c>
      <c r="BQ1" s="52">
        <v>2037</v>
      </c>
      <c r="BR1" s="52">
        <v>2038</v>
      </c>
      <c r="BS1" s="52">
        <v>2039</v>
      </c>
      <c r="BT1" s="52">
        <v>2040</v>
      </c>
      <c r="BU1" s="52">
        <v>2041</v>
      </c>
      <c r="BV1" s="52">
        <v>2042</v>
      </c>
      <c r="BW1" s="52">
        <v>2043</v>
      </c>
      <c r="BX1" s="52">
        <v>2044</v>
      </c>
      <c r="BY1" s="52">
        <v>2045</v>
      </c>
      <c r="BZ1" s="52">
        <v>2046</v>
      </c>
      <c r="CA1" s="52">
        <v>2047</v>
      </c>
      <c r="CB1" s="52">
        <v>2048</v>
      </c>
      <c r="CC1" s="52">
        <v>2049</v>
      </c>
      <c r="CD1" s="52">
        <v>2050</v>
      </c>
    </row>
    <row r="2" spans="1:82" x14ac:dyDescent="0.35">
      <c r="A2" s="264" t="s">
        <v>37</v>
      </c>
      <c r="B2" s="201">
        <v>1.8641399999999999</v>
      </c>
      <c r="C2" s="202">
        <v>1.8641399999999999</v>
      </c>
      <c r="D2" s="202">
        <v>1.8641399999999999</v>
      </c>
      <c r="E2" s="202">
        <v>1.8641399999999999</v>
      </c>
      <c r="F2" s="202">
        <v>1.8641399999999999</v>
      </c>
      <c r="G2" s="202">
        <v>1.8641399999999999</v>
      </c>
      <c r="H2" s="202">
        <v>1.8641399999999999</v>
      </c>
      <c r="I2" s="202">
        <v>1.8641399999999999</v>
      </c>
      <c r="J2" s="202">
        <v>1.8641399999999999</v>
      </c>
      <c r="K2" s="202">
        <v>1.8641399999999999</v>
      </c>
      <c r="L2" s="202">
        <v>1.8641399999999999</v>
      </c>
      <c r="M2" s="202">
        <v>1.8641399999999999</v>
      </c>
      <c r="N2" s="202">
        <v>1.8641399999999999</v>
      </c>
      <c r="O2" s="202">
        <v>1.8641399999999999</v>
      </c>
      <c r="P2" s="202">
        <v>1.8641399999999999</v>
      </c>
      <c r="Q2" s="202">
        <v>1.8641399999999999</v>
      </c>
      <c r="R2" s="202">
        <v>1.8641399999999999</v>
      </c>
      <c r="S2" s="202">
        <v>1.8641399999999999</v>
      </c>
      <c r="T2" s="202">
        <v>1.8641399999999999</v>
      </c>
      <c r="U2" s="202">
        <v>1.8641399999999999</v>
      </c>
      <c r="V2" s="202">
        <v>1.8641399999999999</v>
      </c>
      <c r="W2" s="202">
        <v>1.8641399999999999</v>
      </c>
      <c r="X2" s="202">
        <v>1.8641399999999999</v>
      </c>
      <c r="Y2" s="202">
        <v>1.8641399999999999</v>
      </c>
      <c r="Z2" s="202">
        <v>1.8641399999999999</v>
      </c>
      <c r="AA2" s="202">
        <v>1.8641399999999999</v>
      </c>
      <c r="AB2" s="202">
        <v>1.8641399999999999</v>
      </c>
      <c r="AC2" s="202">
        <v>1.8641399999999999</v>
      </c>
      <c r="AD2" s="202">
        <v>1.8641399999999999</v>
      </c>
      <c r="AE2" s="202">
        <v>1.8641399999999999</v>
      </c>
      <c r="AF2" s="202">
        <v>1.8641399999999999</v>
      </c>
      <c r="AG2" s="202">
        <v>1.8641399999999999</v>
      </c>
      <c r="AH2" s="202">
        <v>1.8641399999999999</v>
      </c>
      <c r="AI2" s="202">
        <v>1.8641399999999999</v>
      </c>
      <c r="AJ2" s="202">
        <v>1.8641399999999999</v>
      </c>
      <c r="AK2" s="202">
        <v>1.8641399999999999</v>
      </c>
      <c r="AL2" s="202">
        <v>1.8641399999999999</v>
      </c>
      <c r="AM2" s="202">
        <v>1.8641399999999999</v>
      </c>
      <c r="AN2" s="202">
        <v>1.8641399999999999</v>
      </c>
      <c r="AO2" s="202">
        <v>1.8641399999999999</v>
      </c>
      <c r="AP2" s="202">
        <v>1.8641399999999999</v>
      </c>
      <c r="AQ2" s="202">
        <v>1.8641399999999999</v>
      </c>
      <c r="AR2" s="202">
        <v>1.8641399999999999</v>
      </c>
      <c r="AS2" s="202">
        <v>1.8641399999999999</v>
      </c>
      <c r="AT2" s="202">
        <v>1.8641399999999999</v>
      </c>
      <c r="AU2" s="202">
        <v>1.8641399999999999</v>
      </c>
      <c r="AV2" s="202">
        <v>1.8641399999999999</v>
      </c>
      <c r="AW2" s="202">
        <v>1.8641399999999999</v>
      </c>
      <c r="AX2" s="202">
        <v>1.8641399999999999</v>
      </c>
      <c r="AY2" s="202">
        <v>1.8641399999999999</v>
      </c>
      <c r="AZ2" s="202">
        <v>1.8641399999999999</v>
      </c>
      <c r="BA2" s="202">
        <v>1.8641399999999999</v>
      </c>
      <c r="BB2" s="202">
        <v>1.8641399999999999</v>
      </c>
      <c r="BC2" s="202">
        <v>1.8641399999999999</v>
      </c>
      <c r="BD2" s="202">
        <v>1.8641399999999999</v>
      </c>
      <c r="BE2" s="202">
        <v>1.8641399999999999</v>
      </c>
      <c r="BF2" s="202">
        <v>1.8641399999999999</v>
      </c>
      <c r="BG2" s="202">
        <v>1.8641399999999999</v>
      </c>
      <c r="BH2" s="202">
        <v>1.8641399999999999</v>
      </c>
      <c r="BI2" s="202">
        <v>1.8641399999999999</v>
      </c>
      <c r="BJ2" s="202">
        <v>1.8641399999999999</v>
      </c>
      <c r="BK2" s="202">
        <v>1.8641399999999999</v>
      </c>
      <c r="BL2" s="202">
        <v>1.8641399999999999</v>
      </c>
      <c r="BM2" s="202">
        <v>1.8641399999999999</v>
      </c>
      <c r="BN2" s="202">
        <v>1.8641399999999999</v>
      </c>
      <c r="BO2" s="202">
        <v>1.8641399999999999</v>
      </c>
      <c r="BP2" s="202">
        <v>1.8641399999999999</v>
      </c>
      <c r="BQ2" s="202">
        <v>1.8641399999999999</v>
      </c>
      <c r="BR2" s="202">
        <v>1.8641399999999999</v>
      </c>
      <c r="BS2" s="202">
        <v>1.8641399999999999</v>
      </c>
      <c r="BT2" s="202">
        <v>1.8641399999999999</v>
      </c>
      <c r="BU2" s="202">
        <v>1.8641399999999999</v>
      </c>
      <c r="BV2" s="202">
        <v>1.8641399999999999</v>
      </c>
      <c r="BW2" s="202">
        <v>1.8641399999999999</v>
      </c>
      <c r="BX2" s="202">
        <v>1.8641399999999999</v>
      </c>
      <c r="BY2" s="202">
        <v>1.8641399999999999</v>
      </c>
      <c r="BZ2" s="202">
        <v>1.8641399999999999</v>
      </c>
      <c r="CA2" s="202">
        <v>1.8641399999999999</v>
      </c>
      <c r="CB2" s="202">
        <v>1.8641399999999999</v>
      </c>
      <c r="CC2" s="202">
        <v>1.8641399999999999</v>
      </c>
      <c r="CD2" s="203">
        <v>1.8641399999999999</v>
      </c>
    </row>
    <row r="3" spans="1:82" x14ac:dyDescent="0.35">
      <c r="A3" s="264" t="s">
        <v>38</v>
      </c>
      <c r="B3" s="204">
        <v>1.2</v>
      </c>
      <c r="C3" s="142">
        <v>1.2</v>
      </c>
      <c r="D3" s="142">
        <v>1.2</v>
      </c>
      <c r="E3" s="142">
        <v>1.2</v>
      </c>
      <c r="F3" s="142">
        <v>1.2</v>
      </c>
      <c r="G3" s="142">
        <v>1.2</v>
      </c>
      <c r="H3" s="142">
        <v>1.2</v>
      </c>
      <c r="I3" s="142">
        <v>1.2</v>
      </c>
      <c r="J3" s="142">
        <v>1.2</v>
      </c>
      <c r="K3" s="142">
        <v>1.2</v>
      </c>
      <c r="L3" s="142">
        <v>1.2</v>
      </c>
      <c r="M3" s="142">
        <v>1.2</v>
      </c>
      <c r="N3" s="142">
        <v>1.2</v>
      </c>
      <c r="O3" s="142">
        <v>1.2</v>
      </c>
      <c r="P3" s="142">
        <v>1.2</v>
      </c>
      <c r="Q3" s="142">
        <v>1.2</v>
      </c>
      <c r="R3" s="142">
        <v>1.2</v>
      </c>
      <c r="S3" s="142">
        <v>1.2</v>
      </c>
      <c r="T3" s="142">
        <v>1.2</v>
      </c>
      <c r="U3" s="142">
        <v>1.2</v>
      </c>
      <c r="V3" s="142">
        <v>1.2</v>
      </c>
      <c r="W3" s="142">
        <v>1.2</v>
      </c>
      <c r="X3" s="142">
        <v>1.2</v>
      </c>
      <c r="Y3" s="142">
        <v>1.2</v>
      </c>
      <c r="Z3" s="142">
        <v>1.2</v>
      </c>
      <c r="AA3" s="142">
        <v>1.2</v>
      </c>
      <c r="AB3" s="142">
        <v>1.2</v>
      </c>
      <c r="AC3" s="142">
        <v>1.2</v>
      </c>
      <c r="AD3" s="142">
        <v>1.2</v>
      </c>
      <c r="AE3" s="142">
        <v>1.2</v>
      </c>
      <c r="AF3" s="142">
        <v>1.2</v>
      </c>
      <c r="AG3" s="142">
        <v>1.2</v>
      </c>
      <c r="AH3" s="142">
        <v>1.2</v>
      </c>
      <c r="AI3" s="142">
        <v>1.2</v>
      </c>
      <c r="AJ3" s="142">
        <v>1.2</v>
      </c>
      <c r="AK3" s="142">
        <v>1.2</v>
      </c>
      <c r="AL3" s="142">
        <v>1.2</v>
      </c>
      <c r="AM3" s="142">
        <v>1.2</v>
      </c>
      <c r="AN3" s="142">
        <v>1.2</v>
      </c>
      <c r="AO3" s="142">
        <v>1.2</v>
      </c>
      <c r="AP3" s="142">
        <v>1.2</v>
      </c>
      <c r="AQ3" s="142">
        <v>1.2</v>
      </c>
      <c r="AR3" s="142">
        <v>1.2</v>
      </c>
      <c r="AS3" s="142">
        <v>1.2</v>
      </c>
      <c r="AT3" s="142">
        <v>1.2</v>
      </c>
      <c r="AU3" s="142">
        <v>1.2</v>
      </c>
      <c r="AV3" s="142">
        <v>1.2</v>
      </c>
      <c r="AW3" s="142">
        <v>1.2</v>
      </c>
      <c r="AX3" s="142">
        <v>1.2</v>
      </c>
      <c r="AY3" s="142">
        <v>1.2</v>
      </c>
      <c r="AZ3" s="142">
        <v>1.2</v>
      </c>
      <c r="BA3" s="142">
        <v>1.2</v>
      </c>
      <c r="BB3" s="142">
        <v>1.2</v>
      </c>
      <c r="BC3" s="142">
        <v>1.2</v>
      </c>
      <c r="BD3" s="142">
        <v>1.2</v>
      </c>
      <c r="BE3" s="142">
        <v>1.2</v>
      </c>
      <c r="BF3" s="142">
        <v>1.2</v>
      </c>
      <c r="BG3" s="142">
        <v>1.2</v>
      </c>
      <c r="BH3" s="142">
        <v>1.2</v>
      </c>
      <c r="BI3" s="142">
        <v>1.2</v>
      </c>
      <c r="BJ3" s="142">
        <v>1.2</v>
      </c>
      <c r="BK3" s="142">
        <v>1.2</v>
      </c>
      <c r="BL3" s="142">
        <v>1.2</v>
      </c>
      <c r="BM3" s="142">
        <v>1.2</v>
      </c>
      <c r="BN3" s="142">
        <v>1.2</v>
      </c>
      <c r="BO3" s="142">
        <v>1.2</v>
      </c>
      <c r="BP3" s="142">
        <v>1.2</v>
      </c>
      <c r="BQ3" s="142">
        <v>1.2</v>
      </c>
      <c r="BR3" s="142">
        <v>1.2</v>
      </c>
      <c r="BS3" s="142">
        <v>1.2</v>
      </c>
      <c r="BT3" s="142">
        <v>1.2</v>
      </c>
      <c r="BU3" s="142">
        <v>1.2</v>
      </c>
      <c r="BV3" s="142">
        <v>1.2</v>
      </c>
      <c r="BW3" s="142">
        <v>1.2</v>
      </c>
      <c r="BX3" s="142">
        <v>1.2</v>
      </c>
      <c r="BY3" s="142">
        <v>1.2</v>
      </c>
      <c r="BZ3" s="142">
        <v>1.2</v>
      </c>
      <c r="CA3" s="142">
        <v>1.2</v>
      </c>
      <c r="CB3" s="142">
        <v>1.2</v>
      </c>
      <c r="CC3" s="142">
        <v>1.2</v>
      </c>
      <c r="CD3" s="205">
        <v>1.2</v>
      </c>
    </row>
    <row r="4" spans="1:82" x14ac:dyDescent="0.35">
      <c r="A4" s="264" t="s">
        <v>39</v>
      </c>
      <c r="B4" s="204">
        <v>0.9</v>
      </c>
      <c r="C4" s="142">
        <v>0.9</v>
      </c>
      <c r="D4" s="142">
        <v>0.9</v>
      </c>
      <c r="E4" s="142">
        <v>0.9</v>
      </c>
      <c r="F4" s="142">
        <v>0.9</v>
      </c>
      <c r="G4" s="142">
        <v>0.9</v>
      </c>
      <c r="H4" s="142">
        <v>0.9</v>
      </c>
      <c r="I4" s="142">
        <v>0.9</v>
      </c>
      <c r="J4" s="142">
        <v>0.9</v>
      </c>
      <c r="K4" s="142">
        <v>0.9</v>
      </c>
      <c r="L4" s="142">
        <v>0.9</v>
      </c>
      <c r="M4" s="142">
        <v>0.9</v>
      </c>
      <c r="N4" s="142">
        <v>0.9</v>
      </c>
      <c r="O4" s="142">
        <v>0.9</v>
      </c>
      <c r="P4" s="142">
        <v>0.9</v>
      </c>
      <c r="Q4" s="142">
        <v>0.9</v>
      </c>
      <c r="R4" s="142">
        <v>0.9</v>
      </c>
      <c r="S4" s="142">
        <v>0.9</v>
      </c>
      <c r="T4" s="142">
        <v>0.9</v>
      </c>
      <c r="U4" s="142">
        <v>0.9</v>
      </c>
      <c r="V4" s="142">
        <v>0.9</v>
      </c>
      <c r="W4" s="142">
        <v>0.9</v>
      </c>
      <c r="X4" s="142">
        <v>0.9</v>
      </c>
      <c r="Y4" s="142">
        <v>0.9</v>
      </c>
      <c r="Z4" s="142">
        <v>0.9</v>
      </c>
      <c r="AA4" s="142">
        <v>1</v>
      </c>
      <c r="AB4" s="142">
        <v>1</v>
      </c>
      <c r="AC4" s="142">
        <v>1</v>
      </c>
      <c r="AD4" s="142">
        <v>1</v>
      </c>
      <c r="AE4" s="142">
        <v>1</v>
      </c>
      <c r="AF4" s="142">
        <v>1</v>
      </c>
      <c r="AG4" s="142">
        <v>1</v>
      </c>
      <c r="AH4" s="142">
        <v>1</v>
      </c>
      <c r="AI4" s="142">
        <v>1</v>
      </c>
      <c r="AJ4" s="142">
        <v>1</v>
      </c>
      <c r="AK4" s="142">
        <v>1</v>
      </c>
      <c r="AL4" s="142">
        <v>1</v>
      </c>
      <c r="AM4" s="142">
        <v>1</v>
      </c>
      <c r="AN4" s="142">
        <v>1</v>
      </c>
      <c r="AO4" s="142">
        <v>1</v>
      </c>
      <c r="AP4" s="142">
        <v>1</v>
      </c>
      <c r="AQ4" s="142">
        <v>0.9</v>
      </c>
      <c r="AR4" s="142">
        <v>0.9</v>
      </c>
      <c r="AS4" s="142">
        <v>0.9</v>
      </c>
      <c r="AT4" s="142">
        <v>0.9</v>
      </c>
      <c r="AU4" s="142">
        <v>0.9</v>
      </c>
      <c r="AV4" s="142">
        <v>0.9</v>
      </c>
      <c r="AW4" s="142">
        <v>0.9</v>
      </c>
      <c r="AX4" s="142">
        <v>0.9</v>
      </c>
      <c r="AY4" s="142">
        <v>0.9</v>
      </c>
      <c r="AZ4" s="142">
        <v>0.9</v>
      </c>
      <c r="BA4" s="142">
        <v>0.9</v>
      </c>
      <c r="BB4" s="142">
        <v>0.9</v>
      </c>
      <c r="BC4" s="142">
        <v>0.9</v>
      </c>
      <c r="BD4" s="142">
        <v>0.9</v>
      </c>
      <c r="BE4" s="142">
        <v>0.9</v>
      </c>
      <c r="BF4" s="142">
        <v>0.9</v>
      </c>
      <c r="BG4" s="142">
        <v>0.9</v>
      </c>
      <c r="BH4" s="142">
        <v>0.9</v>
      </c>
      <c r="BI4" s="142">
        <v>0.9</v>
      </c>
      <c r="BJ4" s="142">
        <v>0.9</v>
      </c>
      <c r="BK4" s="142">
        <v>0.9</v>
      </c>
      <c r="BL4" s="142">
        <v>0.9</v>
      </c>
      <c r="BM4" s="142">
        <v>0.9</v>
      </c>
      <c r="BN4" s="142">
        <v>0.9</v>
      </c>
      <c r="BO4" s="142">
        <v>0.9</v>
      </c>
      <c r="BP4" s="142">
        <v>0.9</v>
      </c>
      <c r="BQ4" s="142">
        <v>0.9</v>
      </c>
      <c r="BR4" s="142">
        <v>0.9</v>
      </c>
      <c r="BS4" s="142">
        <v>0.9</v>
      </c>
      <c r="BT4" s="142">
        <v>0.9</v>
      </c>
      <c r="BU4" s="142">
        <v>0.9</v>
      </c>
      <c r="BV4" s="142">
        <v>0.9</v>
      </c>
      <c r="BW4" s="142">
        <v>0.9</v>
      </c>
      <c r="BX4" s="142">
        <v>0.9</v>
      </c>
      <c r="BY4" s="142">
        <v>0.9</v>
      </c>
      <c r="BZ4" s="142">
        <v>0.9</v>
      </c>
      <c r="CA4" s="142">
        <v>0.9</v>
      </c>
      <c r="CB4" s="142">
        <v>0.9</v>
      </c>
      <c r="CC4" s="142">
        <v>0.9</v>
      </c>
      <c r="CD4" s="205">
        <v>0.9</v>
      </c>
    </row>
    <row r="5" spans="1:82" x14ac:dyDescent="0.35">
      <c r="A5" s="264" t="s">
        <v>40</v>
      </c>
      <c r="B5" s="204">
        <v>0.8</v>
      </c>
      <c r="C5" s="142">
        <v>0.8</v>
      </c>
      <c r="D5" s="142">
        <v>0.8</v>
      </c>
      <c r="E5" s="142">
        <v>0.8</v>
      </c>
      <c r="F5" s="142">
        <v>0.8</v>
      </c>
      <c r="G5" s="142">
        <v>0.8</v>
      </c>
      <c r="H5" s="142">
        <v>0.8</v>
      </c>
      <c r="I5" s="142">
        <v>0.8</v>
      </c>
      <c r="J5" s="142">
        <v>0.8</v>
      </c>
      <c r="K5" s="142">
        <v>0.8</v>
      </c>
      <c r="L5" s="142">
        <v>0.8</v>
      </c>
      <c r="M5" s="142">
        <v>0.8</v>
      </c>
      <c r="N5" s="142">
        <v>0.8</v>
      </c>
      <c r="O5" s="142">
        <v>0.8</v>
      </c>
      <c r="P5" s="142">
        <v>0.8</v>
      </c>
      <c r="Q5" s="142">
        <v>0.8</v>
      </c>
      <c r="R5" s="142">
        <v>0.8</v>
      </c>
      <c r="S5" s="142">
        <v>0.8</v>
      </c>
      <c r="T5" s="142">
        <v>0.8</v>
      </c>
      <c r="U5" s="142">
        <v>0.8</v>
      </c>
      <c r="V5" s="142">
        <v>0.9</v>
      </c>
      <c r="W5" s="142">
        <v>0.9</v>
      </c>
      <c r="X5" s="142">
        <v>0.9</v>
      </c>
      <c r="Y5" s="142">
        <v>0.9</v>
      </c>
      <c r="Z5" s="142">
        <v>0.9</v>
      </c>
      <c r="AA5" s="142">
        <v>0.9</v>
      </c>
      <c r="AB5" s="142">
        <v>0.9</v>
      </c>
      <c r="AC5" s="142">
        <v>0.9</v>
      </c>
      <c r="AD5" s="142">
        <v>0.9</v>
      </c>
      <c r="AE5" s="142">
        <v>0.9</v>
      </c>
      <c r="AF5" s="142">
        <v>0.9</v>
      </c>
      <c r="AG5" s="142">
        <v>0.9</v>
      </c>
      <c r="AH5" s="142">
        <v>0.9</v>
      </c>
      <c r="AI5" s="142">
        <v>0.9</v>
      </c>
      <c r="AJ5" s="142">
        <v>0.9</v>
      </c>
      <c r="AK5" s="142">
        <v>0.9</v>
      </c>
      <c r="AL5" s="142">
        <v>0.9</v>
      </c>
      <c r="AM5" s="142">
        <v>0.9</v>
      </c>
      <c r="AN5" s="142">
        <v>0.9</v>
      </c>
      <c r="AO5" s="142">
        <v>0.9</v>
      </c>
      <c r="AP5" s="142">
        <v>0.9</v>
      </c>
      <c r="AQ5" s="142">
        <v>0.8</v>
      </c>
      <c r="AR5" s="142">
        <v>0.8</v>
      </c>
      <c r="AS5" s="142">
        <v>0.8</v>
      </c>
      <c r="AT5" s="142">
        <v>0.8</v>
      </c>
      <c r="AU5" s="142">
        <v>0.8</v>
      </c>
      <c r="AV5" s="142">
        <v>0.8</v>
      </c>
      <c r="AW5" s="142">
        <v>0.8</v>
      </c>
      <c r="AX5" s="142">
        <v>0.8</v>
      </c>
      <c r="AY5" s="142">
        <v>0.8</v>
      </c>
      <c r="AZ5" s="142">
        <v>0.8</v>
      </c>
      <c r="BA5" s="142">
        <v>0.8</v>
      </c>
      <c r="BB5" s="142">
        <v>0.8</v>
      </c>
      <c r="BC5" s="142">
        <v>0.8</v>
      </c>
      <c r="BD5" s="142">
        <v>0.8</v>
      </c>
      <c r="BE5" s="142">
        <v>0.8</v>
      </c>
      <c r="BF5" s="142">
        <v>0.8</v>
      </c>
      <c r="BG5" s="142">
        <v>0.8</v>
      </c>
      <c r="BH5" s="142">
        <v>0.8</v>
      </c>
      <c r="BI5" s="142">
        <v>0.8</v>
      </c>
      <c r="BJ5" s="142">
        <v>0.8</v>
      </c>
      <c r="BK5" s="142">
        <v>0.8</v>
      </c>
      <c r="BL5" s="142">
        <v>0.8</v>
      </c>
      <c r="BM5" s="142">
        <v>0.8</v>
      </c>
      <c r="BN5" s="142">
        <v>0.8</v>
      </c>
      <c r="BO5" s="142">
        <v>0.8</v>
      </c>
      <c r="BP5" s="142">
        <v>0.8</v>
      </c>
      <c r="BQ5" s="142">
        <v>0.8</v>
      </c>
      <c r="BR5" s="142">
        <v>0.8</v>
      </c>
      <c r="BS5" s="142">
        <v>0.8</v>
      </c>
      <c r="BT5" s="142">
        <v>0.8</v>
      </c>
      <c r="BU5" s="142">
        <v>0.8</v>
      </c>
      <c r="BV5" s="142">
        <v>0.8</v>
      </c>
      <c r="BW5" s="142">
        <v>0.8</v>
      </c>
      <c r="BX5" s="142">
        <v>0.8</v>
      </c>
      <c r="BY5" s="142">
        <v>0.8</v>
      </c>
      <c r="BZ5" s="142">
        <v>0.8</v>
      </c>
      <c r="CA5" s="142">
        <v>0.8</v>
      </c>
      <c r="CB5" s="142">
        <v>0.8</v>
      </c>
      <c r="CC5" s="142">
        <v>0.8</v>
      </c>
      <c r="CD5" s="205">
        <v>0.8</v>
      </c>
    </row>
    <row r="6" spans="1:82" x14ac:dyDescent="0.35">
      <c r="A6" s="264" t="s">
        <v>41</v>
      </c>
      <c r="B6" s="204">
        <v>0.7</v>
      </c>
      <c r="C6" s="142">
        <v>0.7</v>
      </c>
      <c r="D6" s="142">
        <v>0.7</v>
      </c>
      <c r="E6" s="142">
        <v>0.7</v>
      </c>
      <c r="F6" s="142">
        <v>0.7</v>
      </c>
      <c r="G6" s="142">
        <v>0.7</v>
      </c>
      <c r="H6" s="142">
        <v>0.7</v>
      </c>
      <c r="I6" s="142">
        <v>0.7</v>
      </c>
      <c r="J6" s="142">
        <v>0.7</v>
      </c>
      <c r="K6" s="142">
        <v>0.7</v>
      </c>
      <c r="L6" s="142">
        <v>0.7</v>
      </c>
      <c r="M6" s="142">
        <v>0.7</v>
      </c>
      <c r="N6" s="142">
        <v>0.7</v>
      </c>
      <c r="O6" s="142">
        <v>0.7</v>
      </c>
      <c r="P6" s="142">
        <v>0.7</v>
      </c>
      <c r="Q6" s="142">
        <v>0.7</v>
      </c>
      <c r="R6" s="142">
        <v>0.72</v>
      </c>
      <c r="S6" s="142">
        <v>0.74</v>
      </c>
      <c r="T6" s="142">
        <v>0.76</v>
      </c>
      <c r="U6" s="142">
        <v>0.78</v>
      </c>
      <c r="V6" s="142">
        <v>0.9</v>
      </c>
      <c r="W6" s="142">
        <v>0.9</v>
      </c>
      <c r="X6" s="142">
        <v>0.9</v>
      </c>
      <c r="Y6" s="142">
        <v>0.9</v>
      </c>
      <c r="Z6" s="142">
        <v>0.9</v>
      </c>
      <c r="AA6" s="142">
        <v>0.9</v>
      </c>
      <c r="AB6" s="142">
        <v>0.9</v>
      </c>
      <c r="AC6" s="142">
        <v>0.9</v>
      </c>
      <c r="AD6" s="142">
        <v>0.9</v>
      </c>
      <c r="AE6" s="142">
        <v>0.9</v>
      </c>
      <c r="AF6" s="142">
        <v>0.9</v>
      </c>
      <c r="AG6" s="142">
        <v>0.9</v>
      </c>
      <c r="AH6" s="142">
        <v>0.9</v>
      </c>
      <c r="AI6" s="142">
        <v>0.9</v>
      </c>
      <c r="AJ6" s="142">
        <v>0.9</v>
      </c>
      <c r="AK6" s="142">
        <v>0.9</v>
      </c>
      <c r="AL6" s="142">
        <v>0.9</v>
      </c>
      <c r="AM6" s="142">
        <v>0.9</v>
      </c>
      <c r="AN6" s="142">
        <v>0.9</v>
      </c>
      <c r="AO6" s="142">
        <v>0.9</v>
      </c>
      <c r="AP6" s="142">
        <v>0.9</v>
      </c>
      <c r="AQ6" s="142">
        <v>0.7</v>
      </c>
      <c r="AR6" s="142">
        <v>0.7</v>
      </c>
      <c r="AS6" s="142">
        <v>0.7</v>
      </c>
      <c r="AT6" s="142">
        <v>0.7</v>
      </c>
      <c r="AU6" s="142">
        <v>0.7</v>
      </c>
      <c r="AV6" s="142">
        <v>0.7</v>
      </c>
      <c r="AW6" s="142">
        <v>0.7</v>
      </c>
      <c r="AX6" s="142">
        <v>0.7</v>
      </c>
      <c r="AY6" s="142">
        <v>0.7</v>
      </c>
      <c r="AZ6" s="142">
        <v>0.7</v>
      </c>
      <c r="BA6" s="142">
        <v>0.7</v>
      </c>
      <c r="BB6" s="142">
        <v>0.7</v>
      </c>
      <c r="BC6" s="142">
        <v>0.7</v>
      </c>
      <c r="BD6" s="142">
        <v>0.7</v>
      </c>
      <c r="BE6" s="142">
        <v>0.7</v>
      </c>
      <c r="BF6" s="142">
        <v>0.7</v>
      </c>
      <c r="BG6" s="142">
        <v>0.7</v>
      </c>
      <c r="BH6" s="142">
        <v>0.7</v>
      </c>
      <c r="BI6" s="142">
        <v>0.7</v>
      </c>
      <c r="BJ6" s="142">
        <v>0.7</v>
      </c>
      <c r="BK6" s="142">
        <v>0.7</v>
      </c>
      <c r="BL6" s="142">
        <v>0.7</v>
      </c>
      <c r="BM6" s="142">
        <v>0.7</v>
      </c>
      <c r="BN6" s="142">
        <v>0.7</v>
      </c>
      <c r="BO6" s="142">
        <v>0.7</v>
      </c>
      <c r="BP6" s="142">
        <v>0.7</v>
      </c>
      <c r="BQ6" s="142">
        <v>0.7</v>
      </c>
      <c r="BR6" s="142">
        <v>0.7</v>
      </c>
      <c r="BS6" s="142">
        <v>0.7</v>
      </c>
      <c r="BT6" s="142">
        <v>0.7</v>
      </c>
      <c r="BU6" s="142">
        <v>0.7</v>
      </c>
      <c r="BV6" s="142">
        <v>0.7</v>
      </c>
      <c r="BW6" s="142">
        <v>0.7</v>
      </c>
      <c r="BX6" s="142">
        <v>0.7</v>
      </c>
      <c r="BY6" s="142">
        <v>0.7</v>
      </c>
      <c r="BZ6" s="142">
        <v>0.7</v>
      </c>
      <c r="CA6" s="142">
        <v>0.7</v>
      </c>
      <c r="CB6" s="142">
        <v>0.7</v>
      </c>
      <c r="CC6" s="142">
        <v>0.7</v>
      </c>
      <c r="CD6" s="205">
        <v>0.7</v>
      </c>
    </row>
    <row r="7" spans="1:82" x14ac:dyDescent="0.35">
      <c r="A7" s="264" t="s">
        <v>42</v>
      </c>
      <c r="B7" s="204">
        <v>0.7</v>
      </c>
      <c r="C7" s="142">
        <v>0.7</v>
      </c>
      <c r="D7" s="142">
        <v>0.7</v>
      </c>
      <c r="E7" s="142">
        <v>0.7</v>
      </c>
      <c r="F7" s="142">
        <v>0.7</v>
      </c>
      <c r="G7" s="142">
        <v>0.7</v>
      </c>
      <c r="H7" s="142">
        <v>0.7</v>
      </c>
      <c r="I7" s="142">
        <v>0.7</v>
      </c>
      <c r="J7" s="142">
        <v>0.7</v>
      </c>
      <c r="K7" s="142">
        <v>0.7</v>
      </c>
      <c r="L7" s="142">
        <v>0.7</v>
      </c>
      <c r="M7" s="142">
        <v>0.7</v>
      </c>
      <c r="N7" s="142">
        <v>0.7</v>
      </c>
      <c r="O7" s="142">
        <v>0.7</v>
      </c>
      <c r="P7" s="142">
        <v>0.7</v>
      </c>
      <c r="Q7" s="142">
        <v>0.7</v>
      </c>
      <c r="R7" s="142">
        <v>0.72</v>
      </c>
      <c r="S7" s="142">
        <v>0.74</v>
      </c>
      <c r="T7" s="142">
        <v>0.76</v>
      </c>
      <c r="U7" s="142">
        <v>0.78</v>
      </c>
      <c r="V7" s="142">
        <v>0.9</v>
      </c>
      <c r="W7" s="142">
        <v>0.9</v>
      </c>
      <c r="X7" s="142">
        <v>0.9</v>
      </c>
      <c r="Y7" s="142">
        <v>0.9</v>
      </c>
      <c r="Z7" s="142">
        <v>0.9</v>
      </c>
      <c r="AA7" s="142">
        <v>0.9</v>
      </c>
      <c r="AB7" s="142">
        <v>0.9</v>
      </c>
      <c r="AC7" s="142">
        <v>0.9</v>
      </c>
      <c r="AD7" s="142">
        <v>0.9</v>
      </c>
      <c r="AE7" s="142">
        <v>0.9</v>
      </c>
      <c r="AF7" s="142">
        <v>0.9</v>
      </c>
      <c r="AG7" s="142">
        <v>0.9</v>
      </c>
      <c r="AH7" s="142">
        <v>0.9</v>
      </c>
      <c r="AI7" s="142">
        <v>0.9</v>
      </c>
      <c r="AJ7" s="142">
        <v>0.9</v>
      </c>
      <c r="AK7" s="142">
        <v>0.9</v>
      </c>
      <c r="AL7" s="142">
        <v>0.9</v>
      </c>
      <c r="AM7" s="142">
        <v>0.9</v>
      </c>
      <c r="AN7" s="142">
        <v>0.9</v>
      </c>
      <c r="AO7" s="142">
        <v>0.9</v>
      </c>
      <c r="AP7" s="142">
        <v>0.9</v>
      </c>
      <c r="AQ7" s="142">
        <v>0.7</v>
      </c>
      <c r="AR7" s="142">
        <v>0.7</v>
      </c>
      <c r="AS7" s="142">
        <v>0.7</v>
      </c>
      <c r="AT7" s="142">
        <v>0.7</v>
      </c>
      <c r="AU7" s="142">
        <v>0.7</v>
      </c>
      <c r="AV7" s="142">
        <v>0.7</v>
      </c>
      <c r="AW7" s="142">
        <v>0.7</v>
      </c>
      <c r="AX7" s="142">
        <v>0.7</v>
      </c>
      <c r="AY7" s="142">
        <v>0.7</v>
      </c>
      <c r="AZ7" s="142">
        <v>0.7</v>
      </c>
      <c r="BA7" s="142">
        <v>0.7</v>
      </c>
      <c r="BB7" s="142">
        <v>0.7</v>
      </c>
      <c r="BC7" s="142">
        <v>0.7</v>
      </c>
      <c r="BD7" s="142">
        <v>0.7</v>
      </c>
      <c r="BE7" s="142">
        <v>0.7</v>
      </c>
      <c r="BF7" s="142">
        <v>0.7</v>
      </c>
      <c r="BG7" s="142">
        <v>0.7</v>
      </c>
      <c r="BH7" s="142">
        <v>0.7</v>
      </c>
      <c r="BI7" s="142">
        <v>0.7</v>
      </c>
      <c r="BJ7" s="142">
        <v>0.7</v>
      </c>
      <c r="BK7" s="142">
        <v>0.7</v>
      </c>
      <c r="BL7" s="142">
        <v>0.7</v>
      </c>
      <c r="BM7" s="142">
        <v>0.7</v>
      </c>
      <c r="BN7" s="142">
        <v>0.7</v>
      </c>
      <c r="BO7" s="142">
        <v>0.7</v>
      </c>
      <c r="BP7" s="142">
        <v>0.7</v>
      </c>
      <c r="BQ7" s="142">
        <v>0.7</v>
      </c>
      <c r="BR7" s="142">
        <v>0.7</v>
      </c>
      <c r="BS7" s="142">
        <v>0.7</v>
      </c>
      <c r="BT7" s="142">
        <v>0.7</v>
      </c>
      <c r="BU7" s="142">
        <v>0.7</v>
      </c>
      <c r="BV7" s="142">
        <v>0.7</v>
      </c>
      <c r="BW7" s="142">
        <v>0.7</v>
      </c>
      <c r="BX7" s="142">
        <v>0.7</v>
      </c>
      <c r="BY7" s="142">
        <v>0.7</v>
      </c>
      <c r="BZ7" s="142">
        <v>0.7</v>
      </c>
      <c r="CA7" s="142">
        <v>0.7</v>
      </c>
      <c r="CB7" s="142">
        <v>0.7</v>
      </c>
      <c r="CC7" s="142">
        <v>0.7</v>
      </c>
      <c r="CD7" s="205">
        <v>0.7</v>
      </c>
    </row>
    <row r="8" spans="1:82" x14ac:dyDescent="0.35">
      <c r="A8" s="264" t="s">
        <v>43</v>
      </c>
      <c r="B8" s="206">
        <v>0.6</v>
      </c>
      <c r="C8" s="207">
        <v>0.6</v>
      </c>
      <c r="D8" s="207">
        <v>0.6</v>
      </c>
      <c r="E8" s="207">
        <v>0.6</v>
      </c>
      <c r="F8" s="207">
        <v>0.6</v>
      </c>
      <c r="G8" s="207">
        <v>0.6</v>
      </c>
      <c r="H8" s="207">
        <v>0.6</v>
      </c>
      <c r="I8" s="207">
        <v>0.6</v>
      </c>
      <c r="J8" s="207">
        <v>0.6</v>
      </c>
      <c r="K8" s="207">
        <v>0.6</v>
      </c>
      <c r="L8" s="207">
        <v>0.6</v>
      </c>
      <c r="M8" s="207">
        <v>0.6</v>
      </c>
      <c r="N8" s="207">
        <v>0.6</v>
      </c>
      <c r="O8" s="207">
        <v>0.6</v>
      </c>
      <c r="P8" s="207">
        <v>0.6</v>
      </c>
      <c r="Q8" s="207">
        <v>0.6</v>
      </c>
      <c r="R8" s="207">
        <v>0.62</v>
      </c>
      <c r="S8" s="207">
        <v>0.64</v>
      </c>
      <c r="T8" s="207">
        <v>0.66</v>
      </c>
      <c r="U8" s="207">
        <v>0.68</v>
      </c>
      <c r="V8" s="207">
        <v>0.8</v>
      </c>
      <c r="W8" s="207">
        <v>0.8</v>
      </c>
      <c r="X8" s="207">
        <v>0.8</v>
      </c>
      <c r="Y8" s="207">
        <v>0.8</v>
      </c>
      <c r="Z8" s="207">
        <v>0.8</v>
      </c>
      <c r="AA8" s="207">
        <v>0.8</v>
      </c>
      <c r="AB8" s="207">
        <v>0.8</v>
      </c>
      <c r="AC8" s="207">
        <v>0.8</v>
      </c>
      <c r="AD8" s="207">
        <v>0.8</v>
      </c>
      <c r="AE8" s="207">
        <v>0.8</v>
      </c>
      <c r="AF8" s="207">
        <v>0.8</v>
      </c>
      <c r="AG8" s="207">
        <v>0.8</v>
      </c>
      <c r="AH8" s="207">
        <v>0.8</v>
      </c>
      <c r="AI8" s="207">
        <v>0.8</v>
      </c>
      <c r="AJ8" s="207">
        <v>0.8</v>
      </c>
      <c r="AK8" s="207">
        <v>0.8</v>
      </c>
      <c r="AL8" s="207">
        <v>0.8</v>
      </c>
      <c r="AM8" s="207">
        <v>0.8</v>
      </c>
      <c r="AN8" s="207">
        <v>0.8</v>
      </c>
      <c r="AO8" s="207">
        <v>0.8</v>
      </c>
      <c r="AP8" s="207">
        <v>0.8</v>
      </c>
      <c r="AQ8" s="207">
        <v>0.6</v>
      </c>
      <c r="AR8" s="207">
        <v>0.6</v>
      </c>
      <c r="AS8" s="207">
        <v>0.6</v>
      </c>
      <c r="AT8" s="207">
        <v>0.6</v>
      </c>
      <c r="AU8" s="207">
        <v>0.6</v>
      </c>
      <c r="AV8" s="207">
        <v>0.6</v>
      </c>
      <c r="AW8" s="207">
        <v>0.6</v>
      </c>
      <c r="AX8" s="207">
        <v>0.6</v>
      </c>
      <c r="AY8" s="207">
        <v>0.6</v>
      </c>
      <c r="AZ8" s="207">
        <v>0.6</v>
      </c>
      <c r="BA8" s="207">
        <v>0.6</v>
      </c>
      <c r="BB8" s="207">
        <v>0.6</v>
      </c>
      <c r="BC8" s="207">
        <v>0.6</v>
      </c>
      <c r="BD8" s="207">
        <v>0.6</v>
      </c>
      <c r="BE8" s="207">
        <v>0.6</v>
      </c>
      <c r="BF8" s="207">
        <v>0.6</v>
      </c>
      <c r="BG8" s="207">
        <v>0.6</v>
      </c>
      <c r="BH8" s="207">
        <v>0.6</v>
      </c>
      <c r="BI8" s="207">
        <v>0.6</v>
      </c>
      <c r="BJ8" s="207">
        <v>0.6</v>
      </c>
      <c r="BK8" s="207">
        <v>0.6</v>
      </c>
      <c r="BL8" s="207">
        <v>0.6</v>
      </c>
      <c r="BM8" s="207">
        <v>0.6</v>
      </c>
      <c r="BN8" s="207">
        <v>0.6</v>
      </c>
      <c r="BO8" s="207">
        <v>0.6</v>
      </c>
      <c r="BP8" s="207">
        <v>0.6</v>
      </c>
      <c r="BQ8" s="207">
        <v>0.6</v>
      </c>
      <c r="BR8" s="207">
        <v>0.6</v>
      </c>
      <c r="BS8" s="207">
        <v>0.6</v>
      </c>
      <c r="BT8" s="207">
        <v>0.6</v>
      </c>
      <c r="BU8" s="207">
        <v>0.6</v>
      </c>
      <c r="BV8" s="207">
        <v>0.6</v>
      </c>
      <c r="BW8" s="207">
        <v>0.6</v>
      </c>
      <c r="BX8" s="207">
        <v>0.6</v>
      </c>
      <c r="BY8" s="207">
        <v>0.6</v>
      </c>
      <c r="BZ8" s="207">
        <v>0.6</v>
      </c>
      <c r="CA8" s="207">
        <v>0.6</v>
      </c>
      <c r="CB8" s="207">
        <v>0.6</v>
      </c>
      <c r="CC8" s="207">
        <v>0.6</v>
      </c>
      <c r="CD8" s="208">
        <v>0.6</v>
      </c>
    </row>
    <row r="9" spans="1:82" x14ac:dyDescent="0.35">
      <c r="A9" s="366"/>
      <c r="B9" s="367"/>
      <c r="C9" s="367"/>
      <c r="D9" s="367"/>
      <c r="E9" s="367"/>
      <c r="F9" s="367"/>
      <c r="G9" s="367"/>
      <c r="H9" s="367"/>
      <c r="I9" s="367"/>
      <c r="J9" s="367"/>
      <c r="K9" s="367"/>
      <c r="L9" s="367"/>
      <c r="M9" s="367"/>
      <c r="N9" s="367"/>
      <c r="O9" s="367"/>
      <c r="P9" s="367"/>
      <c r="Q9" s="367"/>
      <c r="R9" s="367"/>
      <c r="S9" s="367"/>
      <c r="T9" s="367"/>
      <c r="U9" s="367"/>
      <c r="V9" s="367"/>
      <c r="W9" s="367"/>
      <c r="X9" s="367"/>
      <c r="Y9" s="367"/>
      <c r="Z9" s="367"/>
      <c r="AA9" s="367"/>
      <c r="AB9" s="367"/>
      <c r="AC9" s="367"/>
      <c r="AD9" s="367"/>
      <c r="AE9" s="367"/>
      <c r="AF9" s="367"/>
      <c r="AG9" s="367"/>
      <c r="AH9" s="367"/>
      <c r="AI9" s="367"/>
      <c r="AJ9" s="367"/>
      <c r="AK9" s="367"/>
      <c r="AL9" s="367"/>
      <c r="AM9" s="367"/>
      <c r="AN9" s="367"/>
      <c r="AO9" s="367"/>
      <c r="AP9" s="367"/>
      <c r="AQ9" s="367"/>
      <c r="AR9" s="367"/>
      <c r="AS9" s="367"/>
      <c r="AT9" s="367"/>
      <c r="AU9" s="367"/>
      <c r="AV9" s="367"/>
      <c r="AW9" s="367"/>
      <c r="AX9" s="367"/>
      <c r="AY9" s="367"/>
      <c r="AZ9" s="367"/>
      <c r="BA9" s="367"/>
      <c r="BB9" s="367"/>
      <c r="BC9" s="367"/>
      <c r="BD9" s="367"/>
      <c r="BE9" s="367"/>
      <c r="BF9" s="367"/>
      <c r="BG9" s="367"/>
      <c r="BH9" s="367"/>
      <c r="BI9" s="367"/>
      <c r="BJ9" s="367"/>
      <c r="BK9" s="367"/>
      <c r="BL9" s="367"/>
      <c r="BM9" s="367"/>
      <c r="BN9" s="367"/>
      <c r="BO9" s="367"/>
      <c r="BP9" s="367"/>
      <c r="BQ9" s="367"/>
      <c r="BR9" s="367"/>
      <c r="BS9" s="367"/>
      <c r="BT9" s="367"/>
      <c r="BU9" s="367"/>
      <c r="BV9" s="367"/>
      <c r="BW9" s="367"/>
      <c r="BX9" s="367"/>
      <c r="BY9" s="367"/>
      <c r="BZ9" s="367"/>
      <c r="CA9" s="367"/>
      <c r="CB9" s="367"/>
      <c r="CC9" s="367"/>
      <c r="CD9" s="367"/>
    </row>
    <row r="10" spans="1:82" x14ac:dyDescent="0.35">
      <c r="A10" s="265" t="s">
        <v>105</v>
      </c>
      <c r="B10" s="52"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35">
      <c r="A11" s="266" t="s">
        <v>95</v>
      </c>
      <c r="B11" s="268">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35">
      <c r="A12" s="58" t="s">
        <v>243</v>
      </c>
      <c r="B12" s="267">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35">
      <c r="A13" s="58" t="s">
        <v>100</v>
      </c>
      <c r="B13" s="267">
        <v>0.91</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35">
      <c r="A14" s="58" t="s">
        <v>99</v>
      </c>
      <c r="B14" s="267">
        <v>0.77</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35">
      <c r="A15" s="58" t="s">
        <v>98</v>
      </c>
      <c r="B15" s="267">
        <v>0.6</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35">
      <c r="A16" s="58" t="s">
        <v>97</v>
      </c>
      <c r="B16" s="267">
        <v>0.4</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35">
      <c r="A17" s="58" t="s">
        <v>96</v>
      </c>
      <c r="B17" s="237">
        <v>0.28000000000000003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35">
      <c r="A18" s="365"/>
      <c r="B18" s="368"/>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35">
      <c r="A19" s="38" t="s">
        <v>104</v>
      </c>
      <c r="B19" s="52"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35">
      <c r="A20" s="264" t="s">
        <v>37</v>
      </c>
      <c r="B20" s="268">
        <v>0.98807</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35">
      <c r="A21" s="264" t="s">
        <v>38</v>
      </c>
      <c r="B21" s="267">
        <v>0.93389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35">
      <c r="A22" s="264" t="s">
        <v>39</v>
      </c>
      <c r="B22" s="267">
        <v>1.25</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35">
      <c r="A23" s="264" t="s">
        <v>40</v>
      </c>
      <c r="B23" s="267">
        <v>1.3138099999999999</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35">
      <c r="A24" s="264" t="s">
        <v>41</v>
      </c>
      <c r="B24" s="267">
        <v>0.58450000000000002</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35">
      <c r="A25" s="264" t="s">
        <v>42</v>
      </c>
      <c r="B25" s="267">
        <v>0.58450000000000002</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35">
      <c r="A26" s="264" t="s">
        <v>43</v>
      </c>
      <c r="B26" s="237">
        <v>0.58450000000000002</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35">
      <c r="A27" s="369"/>
      <c r="B27" s="36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3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35">
      <c r="A29" s="38"/>
      <c r="B29" s="39">
        <v>1.21</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35">
      <c r="A30" s="366"/>
      <c r="B30" s="366"/>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B13" sqref="B13:CD14"/>
    </sheetView>
  </sheetViews>
  <sheetFormatPr defaultRowHeight="14.5" x14ac:dyDescent="0.35"/>
  <cols>
    <col min="1" max="1" width="40.7265625" customWidth="1"/>
  </cols>
  <sheetData>
    <row r="1" spans="1:82" x14ac:dyDescent="0.3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35">
      <c r="A2" s="50" t="s">
        <v>133</v>
      </c>
      <c r="B2" s="137">
        <v>200</v>
      </c>
      <c r="C2" s="137">
        <v>200</v>
      </c>
      <c r="D2" s="137">
        <v>200</v>
      </c>
      <c r="E2" s="137">
        <v>200</v>
      </c>
      <c r="F2" s="137">
        <v>200</v>
      </c>
      <c r="G2" s="137">
        <v>200</v>
      </c>
      <c r="H2" s="137">
        <v>200</v>
      </c>
      <c r="I2" s="137">
        <v>200</v>
      </c>
      <c r="J2" s="137">
        <v>200</v>
      </c>
      <c r="K2" s="137">
        <v>200</v>
      </c>
      <c r="L2" s="137">
        <v>200</v>
      </c>
      <c r="M2" s="137">
        <v>200</v>
      </c>
      <c r="N2" s="137">
        <v>200</v>
      </c>
      <c r="O2" s="137">
        <v>200</v>
      </c>
      <c r="P2" s="137">
        <v>200</v>
      </c>
      <c r="Q2" s="137">
        <v>200</v>
      </c>
      <c r="R2" s="137">
        <v>200</v>
      </c>
      <c r="S2" s="137">
        <v>200</v>
      </c>
      <c r="T2" s="137">
        <v>200</v>
      </c>
      <c r="U2" s="137">
        <v>200</v>
      </c>
      <c r="V2" s="137">
        <v>200</v>
      </c>
      <c r="W2" s="137">
        <v>200</v>
      </c>
      <c r="X2" s="137">
        <v>200</v>
      </c>
      <c r="Y2" s="137">
        <v>200</v>
      </c>
      <c r="Z2" s="137">
        <v>200</v>
      </c>
      <c r="AA2" s="137">
        <v>200</v>
      </c>
      <c r="AB2" s="137">
        <v>200</v>
      </c>
      <c r="AC2" s="137">
        <v>200</v>
      </c>
      <c r="AD2" s="137">
        <v>200</v>
      </c>
      <c r="AE2" s="137">
        <v>200</v>
      </c>
      <c r="AF2" s="137">
        <v>200</v>
      </c>
      <c r="AG2" s="137">
        <v>200</v>
      </c>
      <c r="AH2" s="137">
        <v>200</v>
      </c>
      <c r="AI2" s="137">
        <v>200</v>
      </c>
      <c r="AJ2" s="137">
        <v>200</v>
      </c>
      <c r="AK2" s="137">
        <v>200</v>
      </c>
      <c r="AL2" s="137">
        <v>200</v>
      </c>
      <c r="AM2" s="137">
        <v>200</v>
      </c>
      <c r="AN2" s="137">
        <v>200</v>
      </c>
      <c r="AO2" s="137">
        <v>200</v>
      </c>
      <c r="AP2" s="137">
        <v>350</v>
      </c>
      <c r="AQ2" s="137">
        <v>350</v>
      </c>
      <c r="AR2" s="137">
        <v>350</v>
      </c>
      <c r="AS2" s="137">
        <v>350</v>
      </c>
      <c r="AT2" s="137">
        <v>350</v>
      </c>
      <c r="AU2" s="137">
        <v>500</v>
      </c>
      <c r="AV2" s="137">
        <v>999</v>
      </c>
      <c r="AW2" s="137">
        <v>999</v>
      </c>
      <c r="AX2" s="137">
        <v>999</v>
      </c>
      <c r="AY2" s="137">
        <v>999</v>
      </c>
      <c r="AZ2" s="137">
        <v>999</v>
      </c>
      <c r="BA2" s="137">
        <v>999</v>
      </c>
      <c r="BB2" s="137">
        <v>999</v>
      </c>
      <c r="BC2" s="137">
        <v>999</v>
      </c>
      <c r="BD2" s="137">
        <v>999</v>
      </c>
      <c r="BE2" s="137">
        <v>999</v>
      </c>
      <c r="BF2" s="137">
        <v>999</v>
      </c>
      <c r="BG2" s="137">
        <v>999</v>
      </c>
      <c r="BH2" s="137">
        <v>999</v>
      </c>
      <c r="BI2" s="137">
        <v>999</v>
      </c>
      <c r="BJ2" s="137">
        <v>999</v>
      </c>
      <c r="BK2" s="137">
        <v>999</v>
      </c>
      <c r="BL2" s="137">
        <v>999</v>
      </c>
      <c r="BM2" s="137">
        <v>999</v>
      </c>
      <c r="BN2" s="137">
        <v>999</v>
      </c>
      <c r="BO2" s="137">
        <v>999</v>
      </c>
      <c r="BP2" s="137">
        <v>999</v>
      </c>
      <c r="BQ2" s="137">
        <v>999</v>
      </c>
      <c r="BR2" s="137">
        <v>999</v>
      </c>
      <c r="BS2" s="137">
        <v>999</v>
      </c>
      <c r="BT2" s="137">
        <v>999</v>
      </c>
      <c r="BU2" s="137">
        <v>999</v>
      </c>
      <c r="BV2" s="137">
        <v>999</v>
      </c>
      <c r="BW2" s="137">
        <v>999</v>
      </c>
      <c r="BX2" s="137">
        <v>999</v>
      </c>
      <c r="BY2" s="137">
        <v>999</v>
      </c>
      <c r="BZ2" s="137">
        <v>999</v>
      </c>
      <c r="CA2" s="137">
        <v>999</v>
      </c>
      <c r="CB2" s="137">
        <v>999</v>
      </c>
      <c r="CC2" s="137">
        <v>999</v>
      </c>
      <c r="CD2" s="137">
        <v>999</v>
      </c>
    </row>
    <row r="3" spans="1:82" x14ac:dyDescent="0.3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35">
      <c r="A4" s="51" t="s">
        <v>31</v>
      </c>
      <c r="B4" s="41">
        <v>0</v>
      </c>
      <c r="C4" s="41">
        <v>0</v>
      </c>
      <c r="D4" s="41">
        <v>0</v>
      </c>
      <c r="E4" s="41">
        <v>0</v>
      </c>
      <c r="F4" s="41">
        <v>0</v>
      </c>
      <c r="G4" s="41">
        <v>0</v>
      </c>
      <c r="H4" s="41">
        <v>0</v>
      </c>
      <c r="I4" s="41">
        <v>0</v>
      </c>
      <c r="J4" s="41">
        <v>0</v>
      </c>
      <c r="K4" s="41">
        <v>0</v>
      </c>
      <c r="L4" s="41">
        <v>0</v>
      </c>
      <c r="M4" s="41">
        <v>0</v>
      </c>
      <c r="N4" s="41">
        <v>0</v>
      </c>
      <c r="O4" s="41">
        <v>0</v>
      </c>
      <c r="P4" s="41">
        <v>0</v>
      </c>
      <c r="Q4" s="41">
        <v>0</v>
      </c>
      <c r="R4" s="41">
        <v>0</v>
      </c>
      <c r="S4" s="41">
        <v>0</v>
      </c>
      <c r="T4" s="41">
        <v>0</v>
      </c>
      <c r="U4" s="41">
        <v>0</v>
      </c>
      <c r="V4" s="41">
        <v>0</v>
      </c>
      <c r="W4" s="41">
        <v>0</v>
      </c>
      <c r="X4" s="41">
        <v>0</v>
      </c>
      <c r="Y4" s="41">
        <v>0</v>
      </c>
      <c r="Z4" s="41">
        <v>0</v>
      </c>
      <c r="AA4" s="41">
        <v>0</v>
      </c>
      <c r="AB4" s="41">
        <v>0</v>
      </c>
      <c r="AC4" s="41">
        <v>0</v>
      </c>
      <c r="AD4" s="41">
        <v>0</v>
      </c>
      <c r="AE4" s="41">
        <v>0</v>
      </c>
      <c r="AF4" s="41">
        <v>0</v>
      </c>
      <c r="AG4" s="41">
        <v>0</v>
      </c>
      <c r="AH4" s="41">
        <v>0</v>
      </c>
      <c r="AI4" s="41">
        <v>0</v>
      </c>
      <c r="AJ4" s="41">
        <v>0</v>
      </c>
      <c r="AK4" s="41">
        <v>0</v>
      </c>
      <c r="AL4" s="41">
        <v>0</v>
      </c>
      <c r="AM4" s="41">
        <v>0</v>
      </c>
      <c r="AN4" s="41">
        <v>0</v>
      </c>
      <c r="AO4" s="41">
        <v>0</v>
      </c>
      <c r="AP4" s="41">
        <v>0</v>
      </c>
      <c r="AQ4" s="41">
        <v>0</v>
      </c>
      <c r="AR4" s="41">
        <v>0</v>
      </c>
      <c r="AS4" s="41">
        <v>0</v>
      </c>
      <c r="AT4" s="41">
        <v>0</v>
      </c>
      <c r="AU4" s="41">
        <v>0</v>
      </c>
      <c r="AV4" s="41">
        <v>0</v>
      </c>
      <c r="AW4" s="41">
        <v>0</v>
      </c>
      <c r="AX4" s="41">
        <v>0</v>
      </c>
      <c r="AY4" s="41">
        <v>0</v>
      </c>
      <c r="AZ4" s="41">
        <v>0</v>
      </c>
      <c r="BA4" s="41">
        <v>0</v>
      </c>
      <c r="BB4" s="41">
        <v>0</v>
      </c>
      <c r="BC4" s="41">
        <v>0</v>
      </c>
      <c r="BD4" s="41">
        <v>0</v>
      </c>
      <c r="BE4" s="41">
        <v>0</v>
      </c>
      <c r="BF4" s="41">
        <v>0</v>
      </c>
      <c r="BG4" s="41">
        <v>0</v>
      </c>
      <c r="BH4" s="41">
        <v>0</v>
      </c>
      <c r="BI4" s="41">
        <v>0</v>
      </c>
      <c r="BJ4" s="41">
        <v>0</v>
      </c>
      <c r="BK4" s="41">
        <v>0</v>
      </c>
      <c r="BL4" s="41">
        <v>0</v>
      </c>
      <c r="BM4" s="41">
        <v>0</v>
      </c>
      <c r="BN4" s="41">
        <v>0</v>
      </c>
      <c r="BO4" s="41">
        <v>0</v>
      </c>
      <c r="BP4" s="41">
        <v>0</v>
      </c>
      <c r="BQ4" s="41">
        <v>0</v>
      </c>
      <c r="BR4" s="41">
        <v>0</v>
      </c>
      <c r="BS4" s="41">
        <v>0</v>
      </c>
      <c r="BT4" s="41">
        <v>0</v>
      </c>
      <c r="BU4" s="41">
        <v>0</v>
      </c>
      <c r="BV4" s="41">
        <v>0</v>
      </c>
      <c r="BW4" s="41">
        <v>0</v>
      </c>
      <c r="BX4" s="41">
        <v>0</v>
      </c>
      <c r="BY4" s="41">
        <v>0</v>
      </c>
      <c r="BZ4" s="41">
        <v>0</v>
      </c>
      <c r="CA4" s="41">
        <v>0</v>
      </c>
      <c r="CB4" s="41">
        <v>0</v>
      </c>
      <c r="CC4" s="41">
        <v>0</v>
      </c>
      <c r="CD4" s="41">
        <v>0</v>
      </c>
    </row>
    <row r="5" spans="1:82" x14ac:dyDescent="0.35">
      <c r="A5" s="50" t="s">
        <v>32</v>
      </c>
      <c r="B5" s="41">
        <v>0</v>
      </c>
      <c r="C5" s="41">
        <v>0</v>
      </c>
      <c r="D5" s="41">
        <v>0</v>
      </c>
      <c r="E5" s="41">
        <v>0</v>
      </c>
      <c r="F5" s="41">
        <v>0</v>
      </c>
      <c r="G5" s="41">
        <v>0</v>
      </c>
      <c r="H5" s="41">
        <v>0</v>
      </c>
      <c r="I5" s="41">
        <v>0</v>
      </c>
      <c r="J5" s="41">
        <v>0</v>
      </c>
      <c r="K5" s="41">
        <v>0</v>
      </c>
      <c r="L5" s="41">
        <v>0</v>
      </c>
      <c r="M5" s="41">
        <v>0</v>
      </c>
      <c r="N5" s="41">
        <v>0</v>
      </c>
      <c r="O5" s="41">
        <v>0</v>
      </c>
      <c r="P5" s="41">
        <v>0</v>
      </c>
      <c r="Q5" s="41">
        <v>0</v>
      </c>
      <c r="R5" s="41">
        <v>0</v>
      </c>
      <c r="S5" s="41">
        <v>0</v>
      </c>
      <c r="T5" s="41">
        <v>0</v>
      </c>
      <c r="U5" s="41">
        <v>0</v>
      </c>
      <c r="V5" s="41">
        <v>0</v>
      </c>
      <c r="W5" s="41">
        <v>0</v>
      </c>
      <c r="X5" s="41">
        <v>0</v>
      </c>
      <c r="Y5" s="41">
        <v>0</v>
      </c>
      <c r="Z5" s="41">
        <v>0</v>
      </c>
      <c r="AA5" s="41">
        <v>0</v>
      </c>
      <c r="AB5" s="41">
        <v>0</v>
      </c>
      <c r="AC5" s="41">
        <v>0</v>
      </c>
      <c r="AD5" s="41">
        <v>0</v>
      </c>
      <c r="AE5" s="41">
        <v>0</v>
      </c>
      <c r="AF5" s="41">
        <v>0</v>
      </c>
      <c r="AG5" s="41">
        <v>0</v>
      </c>
      <c r="AH5" s="41">
        <v>0</v>
      </c>
      <c r="AI5" s="41">
        <v>0</v>
      </c>
      <c r="AJ5" s="41">
        <v>0</v>
      </c>
      <c r="AK5" s="41">
        <v>0</v>
      </c>
      <c r="AL5" s="41">
        <v>0</v>
      </c>
      <c r="AM5" s="41">
        <v>0</v>
      </c>
      <c r="AN5" s="41">
        <v>0</v>
      </c>
      <c r="AO5" s="41">
        <v>0</v>
      </c>
      <c r="AP5" s="41">
        <v>0</v>
      </c>
      <c r="AQ5" s="41">
        <v>0</v>
      </c>
      <c r="AR5" s="41">
        <v>0</v>
      </c>
      <c r="AS5" s="41">
        <v>0</v>
      </c>
      <c r="AT5" s="41">
        <v>0</v>
      </c>
      <c r="AU5" s="41">
        <v>0</v>
      </c>
      <c r="AV5" s="41">
        <v>0</v>
      </c>
      <c r="AW5" s="41">
        <v>0</v>
      </c>
      <c r="AX5" s="41">
        <v>0</v>
      </c>
      <c r="AY5" s="41">
        <v>0</v>
      </c>
      <c r="AZ5" s="41">
        <v>0</v>
      </c>
      <c r="BA5" s="41">
        <v>0</v>
      </c>
      <c r="BB5" s="41">
        <v>0</v>
      </c>
      <c r="BC5" s="41">
        <v>0</v>
      </c>
      <c r="BD5" s="41">
        <v>0</v>
      </c>
      <c r="BE5" s="41">
        <v>0</v>
      </c>
      <c r="BF5" s="41">
        <v>0</v>
      </c>
      <c r="BG5" s="41">
        <v>0</v>
      </c>
      <c r="BH5" s="41">
        <v>0</v>
      </c>
      <c r="BI5" s="41">
        <v>0</v>
      </c>
      <c r="BJ5" s="41">
        <v>0</v>
      </c>
      <c r="BK5" s="41">
        <v>0</v>
      </c>
      <c r="BL5" s="41">
        <v>0</v>
      </c>
      <c r="BM5" s="41">
        <v>0</v>
      </c>
      <c r="BN5" s="41">
        <v>0</v>
      </c>
      <c r="BO5" s="41">
        <v>0</v>
      </c>
      <c r="BP5" s="41">
        <v>0</v>
      </c>
      <c r="BQ5" s="41">
        <v>0</v>
      </c>
      <c r="BR5" s="41">
        <v>0</v>
      </c>
      <c r="BS5" s="41">
        <v>0</v>
      </c>
      <c r="BT5" s="41">
        <v>0</v>
      </c>
      <c r="BU5" s="41">
        <v>0</v>
      </c>
      <c r="BV5" s="41">
        <v>0</v>
      </c>
      <c r="BW5" s="41">
        <v>0</v>
      </c>
      <c r="BX5" s="41">
        <v>0</v>
      </c>
      <c r="BY5" s="41">
        <v>0</v>
      </c>
      <c r="BZ5" s="41">
        <v>0</v>
      </c>
      <c r="CA5" s="41">
        <v>0</v>
      </c>
      <c r="CB5" s="41">
        <v>0</v>
      </c>
      <c r="CC5" s="41">
        <v>0</v>
      </c>
      <c r="CD5" s="41">
        <v>0</v>
      </c>
    </row>
    <row r="6" spans="1:82" x14ac:dyDescent="0.3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35">
      <c r="A7" s="51"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0.39363999999999999</v>
      </c>
      <c r="AG7">
        <v>1.4278599999999999</v>
      </c>
      <c r="AH7">
        <v>2.2802799999999999</v>
      </c>
      <c r="AI7">
        <v>3.13408</v>
      </c>
      <c r="AJ7">
        <v>5.7103000000000002</v>
      </c>
      <c r="AK7">
        <v>10.960419999999999</v>
      </c>
      <c r="AL7">
        <v>18.3749</v>
      </c>
      <c r="AM7">
        <v>27.28725</v>
      </c>
      <c r="AN7">
        <v>36.385460000000002</v>
      </c>
      <c r="AO7">
        <v>46.744</v>
      </c>
      <c r="AP7">
        <v>40.890749999999997</v>
      </c>
      <c r="AQ7">
        <v>50.884790000000002</v>
      </c>
      <c r="AR7">
        <v>59.730139999999999</v>
      </c>
      <c r="AS7">
        <v>63.090060000000001</v>
      </c>
      <c r="AT7">
        <v>68.173739999999995</v>
      </c>
      <c r="AU7">
        <v>58.468829999999997</v>
      </c>
      <c r="AV7">
        <v>51.233280000000001</v>
      </c>
      <c r="AW7">
        <v>56.087229999999998</v>
      </c>
      <c r="AX7">
        <v>60.137189999999997</v>
      </c>
      <c r="AY7">
        <v>63.538710000000002</v>
      </c>
      <c r="AZ7">
        <v>64.940209999999993</v>
      </c>
      <c r="BA7">
        <v>66.356679999999997</v>
      </c>
      <c r="BB7">
        <v>67.605689999999996</v>
      </c>
      <c r="BC7">
        <v>67.605689999999996</v>
      </c>
      <c r="BD7">
        <v>67.605689999999996</v>
      </c>
      <c r="BE7">
        <v>67.605689999999996</v>
      </c>
      <c r="BF7">
        <v>67.605689999999996</v>
      </c>
      <c r="BG7">
        <v>67.605689999999996</v>
      </c>
      <c r="BH7">
        <v>67.605689999999996</v>
      </c>
      <c r="BI7">
        <v>67.605689999999996</v>
      </c>
      <c r="BJ7">
        <v>67.605689999999996</v>
      </c>
      <c r="BK7">
        <v>67.605689999999996</v>
      </c>
      <c r="BL7">
        <v>67.605689999999996</v>
      </c>
      <c r="BM7">
        <v>67.605689999999996</v>
      </c>
      <c r="BN7">
        <v>67.605689999999996</v>
      </c>
      <c r="BO7">
        <v>67.605689999999996</v>
      </c>
      <c r="BP7">
        <v>67.605689999999996</v>
      </c>
      <c r="BQ7">
        <v>67.605689999999996</v>
      </c>
      <c r="BR7">
        <v>67.605689999999996</v>
      </c>
      <c r="BS7">
        <v>67.605689999999996</v>
      </c>
      <c r="BT7">
        <v>67.605689999999996</v>
      </c>
      <c r="BU7">
        <v>67.605689999999996</v>
      </c>
      <c r="BV7">
        <v>67.605689999999996</v>
      </c>
      <c r="BW7">
        <v>67.605689999999996</v>
      </c>
      <c r="BX7">
        <v>67.605689999999996</v>
      </c>
      <c r="BY7">
        <v>67.605689999999996</v>
      </c>
      <c r="BZ7">
        <v>67.605689999999996</v>
      </c>
      <c r="CA7">
        <v>67.605689999999996</v>
      </c>
      <c r="CB7">
        <v>67.605689999999996</v>
      </c>
      <c r="CC7">
        <v>67.605689999999996</v>
      </c>
      <c r="CD7">
        <v>67.605689999999996</v>
      </c>
    </row>
    <row r="8" spans="1:82" x14ac:dyDescent="0.35">
      <c r="A8" s="50"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0.96079999999999999</v>
      </c>
      <c r="AG8">
        <v>3.3512599999999999</v>
      </c>
      <c r="AH8">
        <v>5.1562099999999997</v>
      </c>
      <c r="AI8">
        <v>6.9362300000000001</v>
      </c>
      <c r="AJ8">
        <v>12.32873</v>
      </c>
      <c r="AK8">
        <v>22.415019999999998</v>
      </c>
      <c r="AL8">
        <v>34.994520000000001</v>
      </c>
      <c r="AM8">
        <v>48.305199999999999</v>
      </c>
      <c r="AN8">
        <v>60.347320000000003</v>
      </c>
      <c r="AO8">
        <v>72.373649999999998</v>
      </c>
      <c r="AP8">
        <v>59.044580000000003</v>
      </c>
      <c r="AQ8">
        <v>70.599509999999995</v>
      </c>
      <c r="AR8">
        <v>80.464640000000003</v>
      </c>
      <c r="AS8">
        <v>77.250680000000003</v>
      </c>
      <c r="AT8">
        <v>83.15258</v>
      </c>
      <c r="AU8">
        <v>71.323369999999997</v>
      </c>
      <c r="AV8">
        <v>64.051289999999995</v>
      </c>
      <c r="AW8">
        <v>69.433809999999994</v>
      </c>
      <c r="AX8">
        <v>73.608149999999995</v>
      </c>
      <c r="AY8">
        <v>76.755669999999995</v>
      </c>
      <c r="AZ8">
        <v>77.729209999999995</v>
      </c>
      <c r="BA8">
        <v>79.01003</v>
      </c>
      <c r="BB8">
        <v>79.875780000000006</v>
      </c>
      <c r="BC8">
        <v>79.875780000000006</v>
      </c>
      <c r="BD8">
        <v>79.875780000000006</v>
      </c>
      <c r="BE8">
        <v>79.875780000000006</v>
      </c>
      <c r="BF8">
        <v>79.875780000000006</v>
      </c>
      <c r="BG8">
        <v>79.875780000000006</v>
      </c>
      <c r="BH8">
        <v>79.875780000000006</v>
      </c>
      <c r="BI8">
        <v>79.875780000000006</v>
      </c>
      <c r="BJ8">
        <v>79.875780000000006</v>
      </c>
      <c r="BK8">
        <v>79.875780000000006</v>
      </c>
      <c r="BL8">
        <v>79.875780000000006</v>
      </c>
      <c r="BM8">
        <v>79.875780000000006</v>
      </c>
      <c r="BN8">
        <v>79.875780000000006</v>
      </c>
      <c r="BO8">
        <v>79.875780000000006</v>
      </c>
      <c r="BP8">
        <v>79.875780000000006</v>
      </c>
      <c r="BQ8">
        <v>79.875780000000006</v>
      </c>
      <c r="BR8">
        <v>79.875780000000006</v>
      </c>
      <c r="BS8">
        <v>79.875780000000006</v>
      </c>
      <c r="BT8">
        <v>79.875780000000006</v>
      </c>
      <c r="BU8">
        <v>79.875780000000006</v>
      </c>
      <c r="BV8">
        <v>79.875780000000006</v>
      </c>
      <c r="BW8">
        <v>79.875780000000006</v>
      </c>
      <c r="BX8">
        <v>79.875780000000006</v>
      </c>
      <c r="BY8">
        <v>79.875780000000006</v>
      </c>
      <c r="BZ8">
        <v>79.875780000000006</v>
      </c>
      <c r="CA8">
        <v>79.875780000000006</v>
      </c>
      <c r="CB8">
        <v>79.875780000000006</v>
      </c>
      <c r="CC8">
        <v>79.875780000000006</v>
      </c>
      <c r="CD8">
        <v>79.875780000000006</v>
      </c>
    </row>
    <row r="9" spans="1:82" x14ac:dyDescent="0.35">
      <c r="A9" s="3" t="s">
        <v>244</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35">
      <c r="A10" s="51"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35">
      <c r="A11" s="50"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3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35">
      <c r="A13" s="51" t="s">
        <v>134</v>
      </c>
      <c r="B13" s="137">
        <v>1.1036999999999999</v>
      </c>
      <c r="C13" s="137">
        <v>1.1036999999999999</v>
      </c>
      <c r="D13" s="137">
        <v>1.1036999999999999</v>
      </c>
      <c r="E13" s="137">
        <v>1.1036999999999999</v>
      </c>
      <c r="F13" s="137">
        <v>1.1036999999999999</v>
      </c>
      <c r="G13" s="137">
        <v>1.1036999999999999</v>
      </c>
      <c r="H13" s="137">
        <v>1.1036999999999999</v>
      </c>
      <c r="I13" s="137">
        <v>1.1036999999999999</v>
      </c>
      <c r="J13" s="137">
        <v>1.1036999999999999</v>
      </c>
      <c r="K13" s="137">
        <v>1.1036999999999999</v>
      </c>
      <c r="L13" s="137">
        <v>1.1036999999999999</v>
      </c>
      <c r="M13" s="137">
        <v>1.1036999999999999</v>
      </c>
      <c r="N13" s="137">
        <v>1.1036999999999999</v>
      </c>
      <c r="O13" s="137">
        <v>1.1036999999999999</v>
      </c>
      <c r="P13" s="137">
        <v>1.1036999999999999</v>
      </c>
      <c r="Q13" s="137">
        <v>1.1036999999999999</v>
      </c>
      <c r="R13" s="137">
        <v>1.1036999999999999</v>
      </c>
      <c r="S13" s="137">
        <v>1.1036999999999999</v>
      </c>
      <c r="T13" s="137">
        <v>1.1036999999999999</v>
      </c>
      <c r="U13" s="137">
        <v>1.1036999999999999</v>
      </c>
      <c r="V13" s="137">
        <v>1.1036999999999999</v>
      </c>
      <c r="W13" s="137">
        <v>1.1036999999999999</v>
      </c>
      <c r="X13" s="137">
        <v>1.1036999999999999</v>
      </c>
      <c r="Y13" s="137">
        <v>1.1036999999999999</v>
      </c>
      <c r="Z13" s="137">
        <v>1.1036999999999999</v>
      </c>
      <c r="AA13" s="137">
        <v>1.1036999999999999</v>
      </c>
      <c r="AB13" s="137">
        <v>1.1036999999999999</v>
      </c>
      <c r="AC13" s="137">
        <v>1.1036999999999999</v>
      </c>
      <c r="AD13" s="137">
        <v>1.1036999999999999</v>
      </c>
      <c r="AE13" s="137">
        <v>1.1036999999999999</v>
      </c>
      <c r="AF13" s="137">
        <v>1.1036999999999999</v>
      </c>
      <c r="AG13" s="137">
        <v>1.1036999999999999</v>
      </c>
      <c r="AH13" s="137">
        <v>1.0903</v>
      </c>
      <c r="AI13" s="137">
        <v>1.0777000000000001</v>
      </c>
      <c r="AJ13" s="137">
        <v>1.0659000000000001</v>
      </c>
      <c r="AK13" s="137">
        <v>1.0548999999999999</v>
      </c>
      <c r="AL13" s="137">
        <v>1.0447</v>
      </c>
      <c r="AM13" s="137">
        <v>1.0353000000000001</v>
      </c>
      <c r="AN13" s="137">
        <v>1.0266999999999999</v>
      </c>
      <c r="AO13" s="137">
        <v>1.0188999999999999</v>
      </c>
      <c r="AP13" s="137">
        <v>1.0119</v>
      </c>
      <c r="AQ13" s="137">
        <v>1.0057</v>
      </c>
      <c r="AR13" s="137">
        <v>1.0003</v>
      </c>
      <c r="AS13" s="137">
        <v>0.99570000000000003</v>
      </c>
      <c r="AT13" s="137">
        <v>0.99007000000000001</v>
      </c>
      <c r="AU13" s="137">
        <v>0.98443999999999998</v>
      </c>
      <c r="AV13" s="137">
        <v>0.97880999999999996</v>
      </c>
      <c r="AW13" s="137">
        <v>0.97880999999999996</v>
      </c>
      <c r="AX13" s="137">
        <v>0.97880999999999996</v>
      </c>
      <c r="AY13" s="137">
        <v>0.97880999999999996</v>
      </c>
      <c r="AZ13" s="137">
        <v>0.97880999999999996</v>
      </c>
      <c r="BA13" s="137">
        <v>0.97880999999999996</v>
      </c>
      <c r="BB13" s="137">
        <v>0.97880999999999996</v>
      </c>
      <c r="BC13" s="137">
        <v>0.97880999999999996</v>
      </c>
      <c r="BD13" s="137">
        <v>0.97880999999999996</v>
      </c>
      <c r="BE13" s="137">
        <v>0.97880999999999996</v>
      </c>
      <c r="BF13" s="137">
        <v>0.97880999999999996</v>
      </c>
      <c r="BG13" s="137">
        <v>0.97880999999999996</v>
      </c>
      <c r="BH13" s="137">
        <v>0.97880999999999996</v>
      </c>
      <c r="BI13" s="137">
        <v>0.97880999999999996</v>
      </c>
      <c r="BJ13" s="137">
        <v>0.97880999999999996</v>
      </c>
      <c r="BK13" s="137">
        <v>0.98470000000000002</v>
      </c>
      <c r="BL13" s="137">
        <v>0.98470000000000002</v>
      </c>
      <c r="BM13" s="137">
        <v>0.98470000000000002</v>
      </c>
      <c r="BN13" s="137">
        <v>0.98470000000000002</v>
      </c>
      <c r="BO13" s="137">
        <v>0.98470000000000002</v>
      </c>
      <c r="BP13" s="137">
        <v>0.98470000000000002</v>
      </c>
      <c r="BQ13" s="137">
        <v>0.98470000000000002</v>
      </c>
      <c r="BR13" s="137">
        <v>0.98470000000000002</v>
      </c>
      <c r="BS13" s="137">
        <v>0.98470000000000002</v>
      </c>
      <c r="BT13" s="137">
        <v>0.98470000000000002</v>
      </c>
      <c r="BU13" s="137">
        <v>0.98470000000000002</v>
      </c>
      <c r="BV13" s="137">
        <v>0.98470000000000002</v>
      </c>
      <c r="BW13" s="137">
        <v>0.98470000000000002</v>
      </c>
      <c r="BX13" s="137">
        <v>0.98470000000000002</v>
      </c>
      <c r="BY13" s="137">
        <v>0.98470000000000002</v>
      </c>
      <c r="BZ13" s="137">
        <v>0.98470000000000002</v>
      </c>
      <c r="CA13" s="137">
        <v>0.98470000000000002</v>
      </c>
      <c r="CB13" s="137">
        <v>0.98470000000000002</v>
      </c>
      <c r="CC13" s="137">
        <v>0.98470000000000002</v>
      </c>
      <c r="CD13" s="137">
        <v>0.98470000000000002</v>
      </c>
    </row>
    <row r="14" spans="1:82" x14ac:dyDescent="0.35">
      <c r="A14" s="11" t="s">
        <v>135</v>
      </c>
      <c r="B14" s="137">
        <v>2.7151999999999998</v>
      </c>
      <c r="C14" s="137">
        <v>2.7151999999999998</v>
      </c>
      <c r="D14" s="137">
        <v>2.7151999999999998</v>
      </c>
      <c r="E14" s="137">
        <v>2.7151999999999998</v>
      </c>
      <c r="F14" s="137">
        <v>2.7151999999999998</v>
      </c>
      <c r="G14" s="137">
        <v>2.7151999999999998</v>
      </c>
      <c r="H14" s="137">
        <v>2.7151999999999998</v>
      </c>
      <c r="I14" s="137">
        <v>2.7151999999999998</v>
      </c>
      <c r="J14" s="137">
        <v>2.7151999999999998</v>
      </c>
      <c r="K14" s="137">
        <v>2.7151999999999998</v>
      </c>
      <c r="L14" s="137">
        <v>2.7151999999999998</v>
      </c>
      <c r="M14" s="137">
        <v>2.7151999999999998</v>
      </c>
      <c r="N14" s="137">
        <v>2.7151999999999998</v>
      </c>
      <c r="O14" s="137">
        <v>2.7151999999999998</v>
      </c>
      <c r="P14" s="137">
        <v>2.7151999999999998</v>
      </c>
      <c r="Q14" s="137">
        <v>2.7151999999999998</v>
      </c>
      <c r="R14" s="137">
        <v>2.7151999999999998</v>
      </c>
      <c r="S14" s="137">
        <v>2.7151999999999998</v>
      </c>
      <c r="T14" s="137">
        <v>2.7151999999999998</v>
      </c>
      <c r="U14" s="137">
        <v>2.7151999999999998</v>
      </c>
      <c r="V14" s="137">
        <v>2.7151999999999998</v>
      </c>
      <c r="W14" s="137">
        <v>2.7151999999999998</v>
      </c>
      <c r="X14" s="137">
        <v>2.7151999999999998</v>
      </c>
      <c r="Y14" s="137">
        <v>2.7151999999999998</v>
      </c>
      <c r="Z14" s="137">
        <v>2.7151999999999998</v>
      </c>
      <c r="AA14" s="137">
        <v>2.7151999999999998</v>
      </c>
      <c r="AB14" s="137">
        <v>2.7151999999999998</v>
      </c>
      <c r="AC14" s="137">
        <v>2.7151999999999998</v>
      </c>
      <c r="AD14" s="137">
        <v>2.7151999999999998</v>
      </c>
      <c r="AE14" s="137">
        <v>2.7151999999999998</v>
      </c>
      <c r="AF14" s="137">
        <v>2.7151999999999998</v>
      </c>
      <c r="AG14" s="137">
        <v>2.7151999999999998</v>
      </c>
      <c r="AH14" s="137">
        <v>2.4687000000000001</v>
      </c>
      <c r="AI14" s="137">
        <v>2.2412000000000001</v>
      </c>
      <c r="AJ14" s="137">
        <v>2.0327000000000002</v>
      </c>
      <c r="AK14" s="137">
        <v>1.8431999999999999</v>
      </c>
      <c r="AL14" s="137">
        <v>1.6727000000000001</v>
      </c>
      <c r="AM14" s="137">
        <v>1.5212000000000001</v>
      </c>
      <c r="AN14" s="137">
        <v>1.3887</v>
      </c>
      <c r="AO14" s="137">
        <v>1.2751999999999999</v>
      </c>
      <c r="AP14" s="137">
        <v>1.1807000000000001</v>
      </c>
      <c r="AQ14" s="137">
        <v>1.1052</v>
      </c>
      <c r="AR14" s="137">
        <v>1.0487</v>
      </c>
      <c r="AS14" s="137">
        <v>1.0369600000000001</v>
      </c>
      <c r="AT14" s="137">
        <v>1.02522</v>
      </c>
      <c r="AU14" s="137">
        <v>1.0134799999999999</v>
      </c>
      <c r="AV14" s="137">
        <v>1.0017400000000001</v>
      </c>
      <c r="AW14" s="137">
        <v>0.99</v>
      </c>
      <c r="AX14" s="137">
        <v>0.97</v>
      </c>
      <c r="AY14" s="137">
        <v>0.95</v>
      </c>
      <c r="AZ14" s="137">
        <v>0.93</v>
      </c>
      <c r="BA14" s="137">
        <v>0.91</v>
      </c>
      <c r="BB14" s="137">
        <v>0.9</v>
      </c>
      <c r="BC14" s="137">
        <v>0.9</v>
      </c>
      <c r="BD14" s="137">
        <v>0.9</v>
      </c>
      <c r="BE14" s="137">
        <v>0.9</v>
      </c>
      <c r="BF14" s="137">
        <v>0.9</v>
      </c>
      <c r="BG14" s="137">
        <v>0.9</v>
      </c>
      <c r="BH14" s="137">
        <v>0.9</v>
      </c>
      <c r="BI14" s="137">
        <v>0.9</v>
      </c>
      <c r="BJ14" s="137">
        <v>0.9</v>
      </c>
      <c r="BK14" s="137">
        <v>0.9</v>
      </c>
      <c r="BL14" s="137">
        <v>0.9</v>
      </c>
      <c r="BM14" s="137">
        <v>0.9</v>
      </c>
      <c r="BN14" s="137">
        <v>0.9</v>
      </c>
      <c r="BO14" s="137">
        <v>0.9</v>
      </c>
      <c r="BP14" s="137">
        <v>0.9</v>
      </c>
      <c r="BQ14" s="137">
        <v>0.9</v>
      </c>
      <c r="BR14" s="137">
        <v>0.9</v>
      </c>
      <c r="BS14" s="137">
        <v>0.9</v>
      </c>
      <c r="BT14" s="137">
        <v>0.9</v>
      </c>
      <c r="BU14" s="137">
        <v>0.9</v>
      </c>
      <c r="BV14" s="137">
        <v>0.9</v>
      </c>
      <c r="BW14" s="137">
        <v>0.9</v>
      </c>
      <c r="BX14" s="137">
        <v>0.9</v>
      </c>
      <c r="BY14" s="137">
        <v>0.9</v>
      </c>
      <c r="BZ14" s="137">
        <v>0.9</v>
      </c>
      <c r="CA14" s="137">
        <v>0.9</v>
      </c>
      <c r="CB14" s="137">
        <v>0.9</v>
      </c>
      <c r="CC14" s="137">
        <v>0.9</v>
      </c>
      <c r="CD14" s="137">
        <v>0.9</v>
      </c>
    </row>
    <row r="15" spans="1:82" x14ac:dyDescent="0.35">
      <c r="A15" s="52" t="s">
        <v>245</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35">
      <c r="A16" s="11" t="s">
        <v>200</v>
      </c>
      <c r="B16" s="145">
        <v>77.523160000000004</v>
      </c>
      <c r="C16" s="145">
        <v>77.523160000000004</v>
      </c>
      <c r="D16" s="145">
        <v>77.523160000000004</v>
      </c>
      <c r="E16" s="145">
        <v>77.523160000000004</v>
      </c>
      <c r="F16" s="145">
        <v>77.523160000000004</v>
      </c>
      <c r="G16" s="145">
        <v>77.523160000000004</v>
      </c>
      <c r="H16" s="145">
        <v>77.523160000000004</v>
      </c>
      <c r="I16" s="145">
        <v>77.523160000000004</v>
      </c>
      <c r="J16" s="145">
        <v>77.523160000000004</v>
      </c>
      <c r="K16" s="145">
        <v>77.523160000000004</v>
      </c>
      <c r="L16" s="145">
        <v>77.523160000000004</v>
      </c>
      <c r="M16" s="145">
        <v>77.523160000000004</v>
      </c>
      <c r="N16" s="145">
        <v>77.523160000000004</v>
      </c>
      <c r="O16" s="145">
        <v>77.523160000000004</v>
      </c>
      <c r="P16" s="145">
        <v>77.523160000000004</v>
      </c>
      <c r="Q16" s="145">
        <v>77.523160000000004</v>
      </c>
      <c r="R16" s="145">
        <v>77.523160000000004</v>
      </c>
      <c r="S16" s="145">
        <v>77.523160000000004</v>
      </c>
      <c r="T16" s="145">
        <v>77.523160000000004</v>
      </c>
      <c r="U16" s="145">
        <v>77.523160000000004</v>
      </c>
      <c r="V16" s="145">
        <v>77.523160000000004</v>
      </c>
      <c r="W16" s="145">
        <v>77.523160000000004</v>
      </c>
      <c r="X16" s="145">
        <v>77.523160000000004</v>
      </c>
      <c r="Y16" s="145">
        <v>77.523160000000004</v>
      </c>
      <c r="Z16" s="145">
        <v>77.523160000000004</v>
      </c>
      <c r="AA16" s="145">
        <v>77.523160000000004</v>
      </c>
      <c r="AB16" s="145">
        <v>77.523160000000004</v>
      </c>
      <c r="AC16" s="145">
        <v>77.523160000000004</v>
      </c>
      <c r="AD16" s="145">
        <v>77.523160000000004</v>
      </c>
      <c r="AE16" s="145">
        <v>77.523160000000004</v>
      </c>
      <c r="AF16" s="145">
        <v>77.523160000000004</v>
      </c>
      <c r="AG16" s="145">
        <v>77.523160000000004</v>
      </c>
      <c r="AH16" s="145">
        <v>77.523160000000004</v>
      </c>
      <c r="AI16" s="145">
        <v>77.523160000000004</v>
      </c>
      <c r="AJ16" s="145">
        <v>77.523160000000004</v>
      </c>
      <c r="AK16" s="145">
        <v>77.523160000000004</v>
      </c>
      <c r="AL16" s="145">
        <v>77.523160000000004</v>
      </c>
      <c r="AM16" s="145">
        <v>77.523160000000004</v>
      </c>
      <c r="AN16" s="145">
        <v>77.523160000000004</v>
      </c>
      <c r="AO16" s="145">
        <v>77.523160000000004</v>
      </c>
      <c r="AP16" s="145">
        <v>77.523160000000004</v>
      </c>
      <c r="AQ16" s="145">
        <v>75.591579999999993</v>
      </c>
      <c r="AR16" s="145">
        <v>77.066280000000006</v>
      </c>
      <c r="AS16" s="145">
        <v>78.863479999999996</v>
      </c>
      <c r="AT16" s="145">
        <v>82.27749</v>
      </c>
      <c r="AU16" s="145">
        <v>82.637960000000007</v>
      </c>
      <c r="AV16" s="145">
        <v>83.577650000000006</v>
      </c>
      <c r="AW16" s="145">
        <v>86.430160000000001</v>
      </c>
      <c r="AX16" s="145">
        <v>86.816190000000006</v>
      </c>
      <c r="AY16" s="145">
        <v>88.051100000000005</v>
      </c>
      <c r="AZ16" s="145">
        <v>89.230959999999996</v>
      </c>
      <c r="BA16" s="145">
        <v>90.360860000000002</v>
      </c>
      <c r="BB16" s="145">
        <v>91.430459999999997</v>
      </c>
      <c r="BC16" s="145">
        <v>91.430459999999997</v>
      </c>
      <c r="BD16" s="145">
        <v>91.430459999999997</v>
      </c>
      <c r="BE16" s="145">
        <v>91.430459999999997</v>
      </c>
      <c r="BF16" s="145">
        <v>91.430459999999997</v>
      </c>
      <c r="BG16" s="145">
        <v>91.430459999999997</v>
      </c>
      <c r="BH16" s="145">
        <v>91.430459999999997</v>
      </c>
      <c r="BI16" s="145">
        <v>91.430459999999997</v>
      </c>
      <c r="BJ16" s="145">
        <v>91.430459999999997</v>
      </c>
      <c r="BK16" s="145">
        <v>91.430459999999997</v>
      </c>
      <c r="BL16" s="145">
        <v>91.430459999999997</v>
      </c>
      <c r="BM16" s="145">
        <v>91.430459999999997</v>
      </c>
      <c r="BN16" s="145">
        <v>91.430459999999997</v>
      </c>
      <c r="BO16" s="145">
        <v>91.430459999999997</v>
      </c>
      <c r="BP16" s="145">
        <v>91.430459999999997</v>
      </c>
      <c r="BQ16" s="145">
        <v>91.430459999999997</v>
      </c>
      <c r="BR16" s="145">
        <v>91.430459999999997</v>
      </c>
      <c r="BS16" s="145">
        <v>91.430459999999997</v>
      </c>
      <c r="BT16" s="145">
        <v>91.430459999999997</v>
      </c>
      <c r="BU16" s="145">
        <v>91.430459999999997</v>
      </c>
      <c r="BV16" s="145">
        <v>91.430459999999997</v>
      </c>
      <c r="BW16" s="145">
        <v>91.430459999999997</v>
      </c>
      <c r="BX16" s="145">
        <v>91.430459999999997</v>
      </c>
      <c r="BY16" s="145">
        <v>91.430459999999997</v>
      </c>
      <c r="BZ16" s="145">
        <v>91.430459999999997</v>
      </c>
      <c r="CA16" s="145">
        <v>91.430459999999997</v>
      </c>
      <c r="CB16" s="145">
        <v>91.430459999999997</v>
      </c>
      <c r="CC16" s="145">
        <v>91.430459999999997</v>
      </c>
      <c r="CD16" s="145">
        <v>91.430459999999997</v>
      </c>
    </row>
    <row r="17" spans="1:82" x14ac:dyDescent="0.35">
      <c r="A17" s="11" t="s">
        <v>201</v>
      </c>
      <c r="B17" s="145">
        <v>77.523160000000004</v>
      </c>
      <c r="C17" s="145">
        <v>77.523160000000004</v>
      </c>
      <c r="D17" s="145">
        <v>77.523160000000004</v>
      </c>
      <c r="E17" s="145">
        <v>77.523160000000004</v>
      </c>
      <c r="F17" s="145">
        <v>77.523160000000004</v>
      </c>
      <c r="G17" s="145">
        <v>77.523160000000004</v>
      </c>
      <c r="H17" s="145">
        <v>77.523160000000004</v>
      </c>
      <c r="I17" s="145">
        <v>77.523160000000004</v>
      </c>
      <c r="J17" s="145">
        <v>77.523160000000004</v>
      </c>
      <c r="K17" s="145">
        <v>77.523160000000004</v>
      </c>
      <c r="L17" s="145">
        <v>77.523160000000004</v>
      </c>
      <c r="M17" s="145">
        <v>77.523160000000004</v>
      </c>
      <c r="N17" s="145">
        <v>77.523160000000004</v>
      </c>
      <c r="O17" s="145">
        <v>77.523160000000004</v>
      </c>
      <c r="P17" s="145">
        <v>77.523160000000004</v>
      </c>
      <c r="Q17" s="145">
        <v>77.523160000000004</v>
      </c>
      <c r="R17" s="145">
        <v>77.523160000000004</v>
      </c>
      <c r="S17" s="145">
        <v>77.523160000000004</v>
      </c>
      <c r="T17" s="145">
        <v>77.523160000000004</v>
      </c>
      <c r="U17" s="145">
        <v>77.523160000000004</v>
      </c>
      <c r="V17" s="145">
        <v>77.523160000000004</v>
      </c>
      <c r="W17" s="145">
        <v>77.523160000000004</v>
      </c>
      <c r="X17" s="145">
        <v>77.523160000000004</v>
      </c>
      <c r="Y17" s="145">
        <v>77.523160000000004</v>
      </c>
      <c r="Z17" s="145">
        <v>77.523160000000004</v>
      </c>
      <c r="AA17" s="145">
        <v>77.523160000000004</v>
      </c>
      <c r="AB17" s="145">
        <v>77.523160000000004</v>
      </c>
      <c r="AC17" s="145">
        <v>77.523160000000004</v>
      </c>
      <c r="AD17" s="145">
        <v>77.523160000000004</v>
      </c>
      <c r="AE17" s="145">
        <v>77.523160000000004</v>
      </c>
      <c r="AF17" s="145">
        <v>77.523160000000004</v>
      </c>
      <c r="AG17" s="145">
        <v>77.523160000000004</v>
      </c>
      <c r="AH17" s="145">
        <v>77.523160000000004</v>
      </c>
      <c r="AI17" s="145">
        <v>77.523160000000004</v>
      </c>
      <c r="AJ17" s="145">
        <v>77.523160000000004</v>
      </c>
      <c r="AK17" s="145">
        <v>77.523160000000004</v>
      </c>
      <c r="AL17" s="145">
        <v>77.523160000000004</v>
      </c>
      <c r="AM17" s="145">
        <v>77.523160000000004</v>
      </c>
      <c r="AN17" s="145">
        <v>77.523160000000004</v>
      </c>
      <c r="AO17" s="145">
        <v>77.523160000000004</v>
      </c>
      <c r="AP17" s="145">
        <v>77.523160000000004</v>
      </c>
      <c r="AQ17" s="145">
        <v>75.591579999999993</v>
      </c>
      <c r="AR17" s="145">
        <v>77.066280000000006</v>
      </c>
      <c r="AS17" s="145">
        <v>78.863479999999996</v>
      </c>
      <c r="AT17" s="145">
        <v>82.27749</v>
      </c>
      <c r="AU17" s="145">
        <v>82.637960000000007</v>
      </c>
      <c r="AV17" s="145">
        <v>83.577650000000006</v>
      </c>
      <c r="AW17" s="145">
        <v>86.430160000000001</v>
      </c>
      <c r="AX17" s="145">
        <v>86.816190000000006</v>
      </c>
      <c r="AY17" s="145">
        <v>88.051100000000005</v>
      </c>
      <c r="AZ17" s="145">
        <v>89.230959999999996</v>
      </c>
      <c r="BA17" s="145">
        <v>90.360860000000002</v>
      </c>
      <c r="BB17" s="145">
        <v>91.430459999999997</v>
      </c>
      <c r="BC17" s="145">
        <v>91.430459999999997</v>
      </c>
      <c r="BD17" s="145">
        <v>91.430459999999997</v>
      </c>
      <c r="BE17" s="145">
        <v>91.430459999999997</v>
      </c>
      <c r="BF17" s="145">
        <v>91.430459999999997</v>
      </c>
      <c r="BG17" s="145">
        <v>91.430459999999997</v>
      </c>
      <c r="BH17" s="145">
        <v>91.430459999999997</v>
      </c>
      <c r="BI17" s="145">
        <v>91.430459999999997</v>
      </c>
      <c r="BJ17" s="145">
        <v>91.430459999999997</v>
      </c>
      <c r="BK17" s="145">
        <v>91.430459999999997</v>
      </c>
      <c r="BL17" s="145">
        <v>91.430459999999997</v>
      </c>
      <c r="BM17" s="145">
        <v>91.430459999999997</v>
      </c>
      <c r="BN17" s="145">
        <v>91.430459999999997</v>
      </c>
      <c r="BO17" s="145">
        <v>91.430459999999997</v>
      </c>
      <c r="BP17" s="145">
        <v>91.430459999999997</v>
      </c>
      <c r="BQ17" s="145">
        <v>91.430459999999997</v>
      </c>
      <c r="BR17" s="145">
        <v>91.430459999999997</v>
      </c>
      <c r="BS17" s="145">
        <v>91.430459999999997</v>
      </c>
      <c r="BT17" s="145">
        <v>91.430459999999997</v>
      </c>
      <c r="BU17" s="145">
        <v>91.430459999999997</v>
      </c>
      <c r="BV17" s="145">
        <v>91.430459999999997</v>
      </c>
      <c r="BW17" s="145">
        <v>91.430459999999997</v>
      </c>
      <c r="BX17" s="145">
        <v>91.430459999999997</v>
      </c>
      <c r="BY17" s="145">
        <v>91.430459999999997</v>
      </c>
      <c r="BZ17" s="145">
        <v>91.430459999999997</v>
      </c>
      <c r="CA17" s="145">
        <v>91.430459999999997</v>
      </c>
      <c r="CB17" s="145">
        <v>91.430459999999997</v>
      </c>
      <c r="CC17" s="145">
        <v>91.430459999999997</v>
      </c>
      <c r="CD17" s="145">
        <v>91.430459999999997</v>
      </c>
    </row>
    <row r="18" spans="1:82" x14ac:dyDescent="0.35">
      <c r="A18" s="11" t="s">
        <v>202</v>
      </c>
      <c r="B18" s="145">
        <v>77.523160000000004</v>
      </c>
      <c r="C18" s="145">
        <v>77.523160000000004</v>
      </c>
      <c r="D18" s="145">
        <v>77.523160000000004</v>
      </c>
      <c r="E18" s="145">
        <v>77.523160000000004</v>
      </c>
      <c r="F18" s="145">
        <v>77.523160000000004</v>
      </c>
      <c r="G18" s="145">
        <v>77.523160000000004</v>
      </c>
      <c r="H18" s="145">
        <v>77.523160000000004</v>
      </c>
      <c r="I18" s="145">
        <v>77.523160000000004</v>
      </c>
      <c r="J18" s="145">
        <v>77.523160000000004</v>
      </c>
      <c r="K18" s="145">
        <v>77.523160000000004</v>
      </c>
      <c r="L18" s="145">
        <v>77.523160000000004</v>
      </c>
      <c r="M18" s="145">
        <v>77.523160000000004</v>
      </c>
      <c r="N18" s="145">
        <v>77.523160000000004</v>
      </c>
      <c r="O18" s="145">
        <v>77.523160000000004</v>
      </c>
      <c r="P18" s="145">
        <v>77.523160000000004</v>
      </c>
      <c r="Q18" s="145">
        <v>77.523160000000004</v>
      </c>
      <c r="R18" s="145">
        <v>77.523160000000004</v>
      </c>
      <c r="S18" s="145">
        <v>77.523160000000004</v>
      </c>
      <c r="T18" s="145">
        <v>77.523160000000004</v>
      </c>
      <c r="U18" s="145">
        <v>77.523160000000004</v>
      </c>
      <c r="V18" s="145">
        <v>77.523160000000004</v>
      </c>
      <c r="W18" s="145">
        <v>77.523160000000004</v>
      </c>
      <c r="X18" s="145">
        <v>77.523160000000004</v>
      </c>
      <c r="Y18" s="145">
        <v>77.523160000000004</v>
      </c>
      <c r="Z18" s="145">
        <v>77.523160000000004</v>
      </c>
      <c r="AA18" s="145">
        <v>77.523160000000004</v>
      </c>
      <c r="AB18" s="145">
        <v>77.523160000000004</v>
      </c>
      <c r="AC18" s="145">
        <v>77.523160000000004</v>
      </c>
      <c r="AD18" s="145">
        <v>77.523160000000004</v>
      </c>
      <c r="AE18" s="145">
        <v>77.523160000000004</v>
      </c>
      <c r="AF18" s="145">
        <v>77.523160000000004</v>
      </c>
      <c r="AG18" s="145">
        <v>77.523160000000004</v>
      </c>
      <c r="AH18" s="145">
        <v>77.523160000000004</v>
      </c>
      <c r="AI18" s="145">
        <v>77.523160000000004</v>
      </c>
      <c r="AJ18" s="145">
        <v>77.523160000000004</v>
      </c>
      <c r="AK18" s="145">
        <v>77.523160000000004</v>
      </c>
      <c r="AL18" s="145">
        <v>77.523160000000004</v>
      </c>
      <c r="AM18" s="145">
        <v>77.523160000000004</v>
      </c>
      <c r="AN18" s="145">
        <v>77.523160000000004</v>
      </c>
      <c r="AO18" s="145">
        <v>77.523160000000004</v>
      </c>
      <c r="AP18" s="145">
        <v>77.523160000000004</v>
      </c>
      <c r="AQ18" s="145">
        <v>75.591579999999993</v>
      </c>
      <c r="AR18" s="145">
        <v>77.066280000000006</v>
      </c>
      <c r="AS18" s="145">
        <v>78.863479999999996</v>
      </c>
      <c r="AT18" s="145">
        <v>82.27749</v>
      </c>
      <c r="AU18" s="145">
        <v>82.637960000000007</v>
      </c>
      <c r="AV18" s="145">
        <v>83.577650000000006</v>
      </c>
      <c r="AW18" s="145">
        <v>86.430160000000001</v>
      </c>
      <c r="AX18" s="145">
        <v>86.816190000000006</v>
      </c>
      <c r="AY18" s="145">
        <v>88.051100000000005</v>
      </c>
      <c r="AZ18" s="145">
        <v>89.230959999999996</v>
      </c>
      <c r="BA18" s="145">
        <v>90.360860000000002</v>
      </c>
      <c r="BB18" s="145">
        <v>91.430459999999997</v>
      </c>
      <c r="BC18" s="145">
        <v>91.430459999999997</v>
      </c>
      <c r="BD18" s="145">
        <v>91.430459999999997</v>
      </c>
      <c r="BE18" s="145">
        <v>91.430459999999997</v>
      </c>
      <c r="BF18" s="145">
        <v>91.430459999999997</v>
      </c>
      <c r="BG18" s="145">
        <v>91.430459999999997</v>
      </c>
      <c r="BH18" s="145">
        <v>91.430459999999997</v>
      </c>
      <c r="BI18" s="145">
        <v>91.430459999999997</v>
      </c>
      <c r="BJ18" s="145">
        <v>91.430459999999997</v>
      </c>
      <c r="BK18" s="145">
        <v>91.430459999999997</v>
      </c>
      <c r="BL18" s="145">
        <v>91.430459999999997</v>
      </c>
      <c r="BM18" s="145">
        <v>91.430459999999997</v>
      </c>
      <c r="BN18" s="145">
        <v>91.430459999999997</v>
      </c>
      <c r="BO18" s="145">
        <v>91.430459999999997</v>
      </c>
      <c r="BP18" s="145">
        <v>91.430459999999997</v>
      </c>
      <c r="BQ18" s="145">
        <v>91.430459999999997</v>
      </c>
      <c r="BR18" s="145">
        <v>91.430459999999997</v>
      </c>
      <c r="BS18" s="145">
        <v>91.430459999999997</v>
      </c>
      <c r="BT18" s="145">
        <v>91.430459999999997</v>
      </c>
      <c r="BU18" s="145">
        <v>91.430459999999997</v>
      </c>
      <c r="BV18" s="145">
        <v>91.430459999999997</v>
      </c>
      <c r="BW18" s="145">
        <v>91.430459999999997</v>
      </c>
      <c r="BX18" s="145">
        <v>91.430459999999997</v>
      </c>
      <c r="BY18" s="145">
        <v>91.430459999999997</v>
      </c>
      <c r="BZ18" s="145">
        <v>91.430459999999997</v>
      </c>
      <c r="CA18" s="145">
        <v>91.430459999999997</v>
      </c>
      <c r="CB18" s="145">
        <v>91.430459999999997</v>
      </c>
      <c r="CC18" s="145">
        <v>91.430459999999997</v>
      </c>
      <c r="CD18" s="145">
        <v>91.430459999999997</v>
      </c>
    </row>
    <row r="19" spans="1:82" x14ac:dyDescent="0.35">
      <c r="A19" s="11" t="s">
        <v>203</v>
      </c>
      <c r="B19" s="145">
        <v>77.523160000000004</v>
      </c>
      <c r="C19" s="145">
        <v>77.523160000000004</v>
      </c>
      <c r="D19" s="145">
        <v>77.523160000000004</v>
      </c>
      <c r="E19" s="145">
        <v>77.523160000000004</v>
      </c>
      <c r="F19" s="145">
        <v>77.523160000000004</v>
      </c>
      <c r="G19" s="145">
        <v>77.523160000000004</v>
      </c>
      <c r="H19" s="145">
        <v>77.523160000000004</v>
      </c>
      <c r="I19" s="145">
        <v>77.523160000000004</v>
      </c>
      <c r="J19" s="145">
        <v>77.523160000000004</v>
      </c>
      <c r="K19" s="145">
        <v>77.523160000000004</v>
      </c>
      <c r="L19" s="145">
        <v>77.523160000000004</v>
      </c>
      <c r="M19" s="145">
        <v>77.523160000000004</v>
      </c>
      <c r="N19" s="145">
        <v>77.523160000000004</v>
      </c>
      <c r="O19" s="145">
        <v>77.523160000000004</v>
      </c>
      <c r="P19" s="145">
        <v>77.523160000000004</v>
      </c>
      <c r="Q19" s="145">
        <v>77.523160000000004</v>
      </c>
      <c r="R19" s="145">
        <v>77.523160000000004</v>
      </c>
      <c r="S19" s="145">
        <v>77.523160000000004</v>
      </c>
      <c r="T19" s="145">
        <v>77.523160000000004</v>
      </c>
      <c r="U19" s="145">
        <v>77.523160000000004</v>
      </c>
      <c r="V19" s="145">
        <v>77.523160000000004</v>
      </c>
      <c r="W19" s="145">
        <v>77.523160000000004</v>
      </c>
      <c r="X19" s="145">
        <v>77.523160000000004</v>
      </c>
      <c r="Y19" s="145">
        <v>77.523160000000004</v>
      </c>
      <c r="Z19" s="145">
        <v>77.523160000000004</v>
      </c>
      <c r="AA19" s="145">
        <v>77.523160000000004</v>
      </c>
      <c r="AB19" s="145">
        <v>77.523160000000004</v>
      </c>
      <c r="AC19" s="145">
        <v>77.523160000000004</v>
      </c>
      <c r="AD19" s="145">
        <v>77.523160000000004</v>
      </c>
      <c r="AE19" s="145">
        <v>77.523160000000004</v>
      </c>
      <c r="AF19" s="145">
        <v>77.523160000000004</v>
      </c>
      <c r="AG19" s="145">
        <v>77.523160000000004</v>
      </c>
      <c r="AH19" s="145">
        <v>77.523160000000004</v>
      </c>
      <c r="AI19" s="145">
        <v>77.523160000000004</v>
      </c>
      <c r="AJ19" s="145">
        <v>77.523160000000004</v>
      </c>
      <c r="AK19" s="145">
        <v>77.523160000000004</v>
      </c>
      <c r="AL19" s="145">
        <v>77.523160000000004</v>
      </c>
      <c r="AM19" s="145">
        <v>77.523160000000004</v>
      </c>
      <c r="AN19" s="145">
        <v>77.523160000000004</v>
      </c>
      <c r="AO19" s="145">
        <v>77.523160000000004</v>
      </c>
      <c r="AP19" s="145">
        <v>77.523160000000004</v>
      </c>
      <c r="AQ19" s="145">
        <v>75.591579999999993</v>
      </c>
      <c r="AR19" s="145">
        <v>77.066280000000006</v>
      </c>
      <c r="AS19" s="145">
        <v>78.863479999999996</v>
      </c>
      <c r="AT19" s="145">
        <v>82.27749</v>
      </c>
      <c r="AU19" s="145">
        <v>82.637960000000007</v>
      </c>
      <c r="AV19" s="145">
        <v>83.577650000000006</v>
      </c>
      <c r="AW19" s="145">
        <v>86.430160000000001</v>
      </c>
      <c r="AX19" s="145">
        <v>86.816190000000006</v>
      </c>
      <c r="AY19" s="145">
        <v>88.051100000000005</v>
      </c>
      <c r="AZ19" s="145">
        <v>89.230959999999996</v>
      </c>
      <c r="BA19" s="145">
        <v>90.360860000000002</v>
      </c>
      <c r="BB19" s="145">
        <v>91.430459999999997</v>
      </c>
      <c r="BC19" s="145">
        <v>91.430459999999997</v>
      </c>
      <c r="BD19" s="145">
        <v>91.430459999999997</v>
      </c>
      <c r="BE19" s="145">
        <v>91.430459999999997</v>
      </c>
      <c r="BF19" s="145">
        <v>91.430459999999997</v>
      </c>
      <c r="BG19" s="145">
        <v>91.430459999999997</v>
      </c>
      <c r="BH19" s="145">
        <v>91.430459999999997</v>
      </c>
      <c r="BI19" s="145">
        <v>91.430459999999997</v>
      </c>
      <c r="BJ19" s="145">
        <v>91.430459999999997</v>
      </c>
      <c r="BK19" s="145">
        <v>91.430459999999997</v>
      </c>
      <c r="BL19" s="145">
        <v>91.430459999999997</v>
      </c>
      <c r="BM19" s="145">
        <v>91.430459999999997</v>
      </c>
      <c r="BN19" s="145">
        <v>91.430459999999997</v>
      </c>
      <c r="BO19" s="145">
        <v>91.430459999999997</v>
      </c>
      <c r="BP19" s="145">
        <v>91.430459999999997</v>
      </c>
      <c r="BQ19" s="145">
        <v>91.430459999999997</v>
      </c>
      <c r="BR19" s="145">
        <v>91.430459999999997</v>
      </c>
      <c r="BS19" s="145">
        <v>91.430459999999997</v>
      </c>
      <c r="BT19" s="145">
        <v>91.430459999999997</v>
      </c>
      <c r="BU19" s="145">
        <v>91.430459999999997</v>
      </c>
      <c r="BV19" s="145">
        <v>91.430459999999997</v>
      </c>
      <c r="BW19" s="145">
        <v>91.430459999999997</v>
      </c>
      <c r="BX19" s="145">
        <v>91.430459999999997</v>
      </c>
      <c r="BY19" s="145">
        <v>91.430459999999997</v>
      </c>
      <c r="BZ19" s="145">
        <v>91.430459999999997</v>
      </c>
      <c r="CA19" s="145">
        <v>91.430459999999997</v>
      </c>
      <c r="CB19" s="145">
        <v>91.430459999999997</v>
      </c>
      <c r="CC19" s="145">
        <v>91.430459999999997</v>
      </c>
      <c r="CD19" s="145">
        <v>91.430459999999997</v>
      </c>
    </row>
    <row r="20" spans="1:82" x14ac:dyDescent="0.35">
      <c r="A20" s="11" t="s">
        <v>204</v>
      </c>
      <c r="B20" s="145">
        <v>77.523160000000004</v>
      </c>
      <c r="C20" s="145">
        <v>77.523160000000004</v>
      </c>
      <c r="D20" s="145">
        <v>77.523160000000004</v>
      </c>
      <c r="E20" s="145">
        <v>77.523160000000004</v>
      </c>
      <c r="F20" s="145">
        <v>77.523160000000004</v>
      </c>
      <c r="G20" s="145">
        <v>77.523160000000004</v>
      </c>
      <c r="H20" s="145">
        <v>77.523160000000004</v>
      </c>
      <c r="I20" s="145">
        <v>77.523160000000004</v>
      </c>
      <c r="J20" s="145">
        <v>77.523160000000004</v>
      </c>
      <c r="K20" s="145">
        <v>77.523160000000004</v>
      </c>
      <c r="L20" s="145">
        <v>77.523160000000004</v>
      </c>
      <c r="M20" s="145">
        <v>77.523160000000004</v>
      </c>
      <c r="N20" s="145">
        <v>77.523160000000004</v>
      </c>
      <c r="O20" s="145">
        <v>77.523160000000004</v>
      </c>
      <c r="P20" s="145">
        <v>77.523160000000004</v>
      </c>
      <c r="Q20" s="145">
        <v>77.523160000000004</v>
      </c>
      <c r="R20" s="145">
        <v>77.523160000000004</v>
      </c>
      <c r="S20" s="145">
        <v>77.523160000000004</v>
      </c>
      <c r="T20" s="145">
        <v>77.523160000000004</v>
      </c>
      <c r="U20" s="145">
        <v>77.523160000000004</v>
      </c>
      <c r="V20" s="145">
        <v>77.523160000000004</v>
      </c>
      <c r="W20" s="145">
        <v>77.523160000000004</v>
      </c>
      <c r="X20" s="145">
        <v>77.523160000000004</v>
      </c>
      <c r="Y20" s="145">
        <v>77.523160000000004</v>
      </c>
      <c r="Z20" s="145">
        <v>77.523160000000004</v>
      </c>
      <c r="AA20" s="145">
        <v>77.523160000000004</v>
      </c>
      <c r="AB20" s="145">
        <v>77.523160000000004</v>
      </c>
      <c r="AC20" s="145">
        <v>77.523160000000004</v>
      </c>
      <c r="AD20" s="145">
        <v>77.523160000000004</v>
      </c>
      <c r="AE20" s="145">
        <v>77.523160000000004</v>
      </c>
      <c r="AF20" s="145">
        <v>77.523160000000004</v>
      </c>
      <c r="AG20" s="145">
        <v>77.523160000000004</v>
      </c>
      <c r="AH20" s="145">
        <v>77.523160000000004</v>
      </c>
      <c r="AI20" s="145">
        <v>77.523160000000004</v>
      </c>
      <c r="AJ20" s="145">
        <v>77.523160000000004</v>
      </c>
      <c r="AK20" s="145">
        <v>77.523160000000004</v>
      </c>
      <c r="AL20" s="145">
        <v>77.523160000000004</v>
      </c>
      <c r="AM20" s="145">
        <v>77.523160000000004</v>
      </c>
      <c r="AN20" s="145">
        <v>77.523160000000004</v>
      </c>
      <c r="AO20" s="145">
        <v>77.523160000000004</v>
      </c>
      <c r="AP20" s="145">
        <v>77.523160000000004</v>
      </c>
      <c r="AQ20" s="145">
        <v>75.591579999999993</v>
      </c>
      <c r="AR20" s="145">
        <v>77.066280000000006</v>
      </c>
      <c r="AS20" s="145">
        <v>78.863479999999996</v>
      </c>
      <c r="AT20" s="145">
        <v>82.27749</v>
      </c>
      <c r="AU20" s="145">
        <v>82.637960000000007</v>
      </c>
      <c r="AV20" s="145">
        <v>83.577650000000006</v>
      </c>
      <c r="AW20" s="145">
        <v>86.430160000000001</v>
      </c>
      <c r="AX20" s="145">
        <v>86.816190000000006</v>
      </c>
      <c r="AY20" s="145">
        <v>88.051100000000005</v>
      </c>
      <c r="AZ20" s="145">
        <v>89.230959999999996</v>
      </c>
      <c r="BA20" s="145">
        <v>90.360860000000002</v>
      </c>
      <c r="BB20" s="145">
        <v>91.430459999999997</v>
      </c>
      <c r="BC20" s="145">
        <v>91.430459999999997</v>
      </c>
      <c r="BD20" s="145">
        <v>91.430459999999997</v>
      </c>
      <c r="BE20" s="145">
        <v>91.430459999999997</v>
      </c>
      <c r="BF20" s="145">
        <v>91.430459999999997</v>
      </c>
      <c r="BG20" s="145">
        <v>91.430459999999997</v>
      </c>
      <c r="BH20" s="145">
        <v>91.430459999999997</v>
      </c>
      <c r="BI20" s="145">
        <v>91.430459999999997</v>
      </c>
      <c r="BJ20" s="145">
        <v>91.430459999999997</v>
      </c>
      <c r="BK20" s="145">
        <v>91.430459999999997</v>
      </c>
      <c r="BL20" s="145">
        <v>91.430459999999997</v>
      </c>
      <c r="BM20" s="145">
        <v>91.430459999999997</v>
      </c>
      <c r="BN20" s="145">
        <v>91.430459999999997</v>
      </c>
      <c r="BO20" s="145">
        <v>91.430459999999997</v>
      </c>
      <c r="BP20" s="145">
        <v>91.430459999999997</v>
      </c>
      <c r="BQ20" s="145">
        <v>91.430459999999997</v>
      </c>
      <c r="BR20" s="145">
        <v>91.430459999999997</v>
      </c>
      <c r="BS20" s="145">
        <v>91.430459999999997</v>
      </c>
      <c r="BT20" s="145">
        <v>91.430459999999997</v>
      </c>
      <c r="BU20" s="145">
        <v>91.430459999999997</v>
      </c>
      <c r="BV20" s="145">
        <v>91.430459999999997</v>
      </c>
      <c r="BW20" s="145">
        <v>91.430459999999997</v>
      </c>
      <c r="BX20" s="145">
        <v>91.430459999999997</v>
      </c>
      <c r="BY20" s="145">
        <v>91.430459999999997</v>
      </c>
      <c r="BZ20" s="145">
        <v>91.430459999999997</v>
      </c>
      <c r="CA20" s="145">
        <v>91.430459999999997</v>
      </c>
      <c r="CB20" s="145">
        <v>91.430459999999997</v>
      </c>
      <c r="CC20" s="145">
        <v>91.430459999999997</v>
      </c>
      <c r="CD20" s="145">
        <v>91.430459999999997</v>
      </c>
    </row>
    <row r="21" spans="1:82" x14ac:dyDescent="0.35">
      <c r="A21" s="11" t="s">
        <v>205</v>
      </c>
      <c r="B21" s="145">
        <v>77.523160000000004</v>
      </c>
      <c r="C21" s="145">
        <v>77.523160000000004</v>
      </c>
      <c r="D21" s="145">
        <v>77.523160000000004</v>
      </c>
      <c r="E21" s="145">
        <v>77.523160000000004</v>
      </c>
      <c r="F21" s="145">
        <v>77.523160000000004</v>
      </c>
      <c r="G21" s="145">
        <v>77.523160000000004</v>
      </c>
      <c r="H21" s="145">
        <v>77.523160000000004</v>
      </c>
      <c r="I21" s="145">
        <v>77.523160000000004</v>
      </c>
      <c r="J21" s="145">
        <v>77.523160000000004</v>
      </c>
      <c r="K21" s="145">
        <v>77.523160000000004</v>
      </c>
      <c r="L21" s="145">
        <v>77.523160000000004</v>
      </c>
      <c r="M21" s="145">
        <v>77.523160000000004</v>
      </c>
      <c r="N21" s="145">
        <v>77.523160000000004</v>
      </c>
      <c r="O21" s="145">
        <v>77.523160000000004</v>
      </c>
      <c r="P21" s="145">
        <v>77.523160000000004</v>
      </c>
      <c r="Q21" s="145">
        <v>77.523160000000004</v>
      </c>
      <c r="R21" s="145">
        <v>77.523160000000004</v>
      </c>
      <c r="S21" s="145">
        <v>77.523160000000004</v>
      </c>
      <c r="T21" s="145">
        <v>77.523160000000004</v>
      </c>
      <c r="U21" s="145">
        <v>77.523160000000004</v>
      </c>
      <c r="V21" s="145">
        <v>77.523160000000004</v>
      </c>
      <c r="W21" s="145">
        <v>77.523160000000004</v>
      </c>
      <c r="X21" s="145">
        <v>77.523160000000004</v>
      </c>
      <c r="Y21" s="145">
        <v>77.523160000000004</v>
      </c>
      <c r="Z21" s="145">
        <v>77.523160000000004</v>
      </c>
      <c r="AA21" s="145">
        <v>77.523160000000004</v>
      </c>
      <c r="AB21" s="145">
        <v>77.523160000000004</v>
      </c>
      <c r="AC21" s="145">
        <v>77.523160000000004</v>
      </c>
      <c r="AD21" s="145">
        <v>77.523160000000004</v>
      </c>
      <c r="AE21" s="145">
        <v>77.523160000000004</v>
      </c>
      <c r="AF21" s="145">
        <v>77.523160000000004</v>
      </c>
      <c r="AG21" s="145">
        <v>77.523160000000004</v>
      </c>
      <c r="AH21" s="145">
        <v>77.523160000000004</v>
      </c>
      <c r="AI21" s="145">
        <v>77.523160000000004</v>
      </c>
      <c r="AJ21" s="145">
        <v>77.523160000000004</v>
      </c>
      <c r="AK21" s="145">
        <v>77.523160000000004</v>
      </c>
      <c r="AL21" s="145">
        <v>77.523160000000004</v>
      </c>
      <c r="AM21" s="145">
        <v>77.523160000000004</v>
      </c>
      <c r="AN21" s="145">
        <v>77.523160000000004</v>
      </c>
      <c r="AO21" s="145">
        <v>77.523160000000004</v>
      </c>
      <c r="AP21" s="145">
        <v>77.523160000000004</v>
      </c>
      <c r="AQ21" s="145">
        <v>75.591579999999993</v>
      </c>
      <c r="AR21" s="145">
        <v>77.066280000000006</v>
      </c>
      <c r="AS21" s="145">
        <v>78.863479999999996</v>
      </c>
      <c r="AT21" s="145">
        <v>82.27749</v>
      </c>
      <c r="AU21" s="145">
        <v>82.637960000000007</v>
      </c>
      <c r="AV21" s="145">
        <v>83.577650000000006</v>
      </c>
      <c r="AW21" s="145">
        <v>86.430160000000001</v>
      </c>
      <c r="AX21" s="145">
        <v>86.816190000000006</v>
      </c>
      <c r="AY21" s="145">
        <v>88.051100000000005</v>
      </c>
      <c r="AZ21" s="145">
        <v>89.230959999999996</v>
      </c>
      <c r="BA21" s="145">
        <v>90.360860000000002</v>
      </c>
      <c r="BB21" s="145">
        <v>91.430459999999997</v>
      </c>
      <c r="BC21" s="145">
        <v>91.430459999999997</v>
      </c>
      <c r="BD21" s="145">
        <v>91.430459999999997</v>
      </c>
      <c r="BE21" s="145">
        <v>91.430459999999997</v>
      </c>
      <c r="BF21" s="145">
        <v>91.430459999999997</v>
      </c>
      <c r="BG21" s="145">
        <v>91.430459999999997</v>
      </c>
      <c r="BH21" s="145">
        <v>91.430459999999997</v>
      </c>
      <c r="BI21" s="145">
        <v>91.430459999999997</v>
      </c>
      <c r="BJ21" s="145">
        <v>91.430459999999997</v>
      </c>
      <c r="BK21" s="145">
        <v>91.430459999999997</v>
      </c>
      <c r="BL21" s="145">
        <v>91.430459999999997</v>
      </c>
      <c r="BM21" s="145">
        <v>91.430459999999997</v>
      </c>
      <c r="BN21" s="145">
        <v>91.430459999999997</v>
      </c>
      <c r="BO21" s="145">
        <v>91.430459999999997</v>
      </c>
      <c r="BP21" s="145">
        <v>91.430459999999997</v>
      </c>
      <c r="BQ21" s="145">
        <v>91.430459999999997</v>
      </c>
      <c r="BR21" s="145">
        <v>91.430459999999997</v>
      </c>
      <c r="BS21" s="145">
        <v>91.430459999999997</v>
      </c>
      <c r="BT21" s="145">
        <v>91.430459999999997</v>
      </c>
      <c r="BU21" s="145">
        <v>91.430459999999997</v>
      </c>
      <c r="BV21" s="145">
        <v>91.430459999999997</v>
      </c>
      <c r="BW21" s="145">
        <v>91.430459999999997</v>
      </c>
      <c r="BX21" s="145">
        <v>91.430459999999997</v>
      </c>
      <c r="BY21" s="145">
        <v>91.430459999999997</v>
      </c>
      <c r="BZ21" s="145">
        <v>91.430459999999997</v>
      </c>
      <c r="CA21" s="145">
        <v>91.430459999999997</v>
      </c>
      <c r="CB21" s="145">
        <v>91.430459999999997</v>
      </c>
      <c r="CC21" s="145">
        <v>91.430459999999997</v>
      </c>
      <c r="CD21" s="145">
        <v>91.430459999999997</v>
      </c>
    </row>
    <row r="22" spans="1:82" x14ac:dyDescent="0.35">
      <c r="A22" s="11" t="s">
        <v>206</v>
      </c>
      <c r="B22" s="145">
        <v>77.523160000000004</v>
      </c>
      <c r="C22" s="145">
        <v>77.523160000000004</v>
      </c>
      <c r="D22" s="145">
        <v>77.523160000000004</v>
      </c>
      <c r="E22" s="145">
        <v>77.523160000000004</v>
      </c>
      <c r="F22" s="145">
        <v>77.523160000000004</v>
      </c>
      <c r="G22" s="145">
        <v>77.523160000000004</v>
      </c>
      <c r="H22" s="145">
        <v>77.523160000000004</v>
      </c>
      <c r="I22" s="145">
        <v>77.523160000000004</v>
      </c>
      <c r="J22" s="145">
        <v>77.523160000000004</v>
      </c>
      <c r="K22" s="145">
        <v>77.523160000000004</v>
      </c>
      <c r="L22" s="145">
        <v>77.523160000000004</v>
      </c>
      <c r="M22" s="145">
        <v>77.523160000000004</v>
      </c>
      <c r="N22" s="145">
        <v>77.523160000000004</v>
      </c>
      <c r="O22" s="145">
        <v>77.523160000000004</v>
      </c>
      <c r="P22" s="145">
        <v>77.523160000000004</v>
      </c>
      <c r="Q22" s="145">
        <v>77.523160000000004</v>
      </c>
      <c r="R22" s="145">
        <v>77.523160000000004</v>
      </c>
      <c r="S22" s="145">
        <v>77.523160000000004</v>
      </c>
      <c r="T22" s="145">
        <v>77.523160000000004</v>
      </c>
      <c r="U22" s="145">
        <v>77.523160000000004</v>
      </c>
      <c r="V22" s="145">
        <v>77.523160000000004</v>
      </c>
      <c r="W22" s="145">
        <v>77.523160000000004</v>
      </c>
      <c r="X22" s="145">
        <v>77.523160000000004</v>
      </c>
      <c r="Y22" s="145">
        <v>77.523160000000004</v>
      </c>
      <c r="Z22" s="145">
        <v>77.523160000000004</v>
      </c>
      <c r="AA22" s="145">
        <v>77.523160000000004</v>
      </c>
      <c r="AB22" s="145">
        <v>77.523160000000004</v>
      </c>
      <c r="AC22" s="145">
        <v>77.523160000000004</v>
      </c>
      <c r="AD22" s="145">
        <v>77.523160000000004</v>
      </c>
      <c r="AE22" s="145">
        <v>77.523160000000004</v>
      </c>
      <c r="AF22" s="145">
        <v>77.523160000000004</v>
      </c>
      <c r="AG22" s="145">
        <v>77.523160000000004</v>
      </c>
      <c r="AH22" s="145">
        <v>77.523160000000004</v>
      </c>
      <c r="AI22" s="145">
        <v>77.523160000000004</v>
      </c>
      <c r="AJ22" s="145">
        <v>77.523160000000004</v>
      </c>
      <c r="AK22" s="145">
        <v>77.523160000000004</v>
      </c>
      <c r="AL22" s="145">
        <v>77.523160000000004</v>
      </c>
      <c r="AM22" s="145">
        <v>77.523160000000004</v>
      </c>
      <c r="AN22" s="145">
        <v>77.523160000000004</v>
      </c>
      <c r="AO22" s="145">
        <v>77.523160000000004</v>
      </c>
      <c r="AP22" s="145">
        <v>77.523160000000004</v>
      </c>
      <c r="AQ22" s="145">
        <v>75.591579999999993</v>
      </c>
      <c r="AR22" s="145">
        <v>77.066280000000006</v>
      </c>
      <c r="AS22" s="145">
        <v>78.863479999999996</v>
      </c>
      <c r="AT22" s="145">
        <v>82.27749</v>
      </c>
      <c r="AU22" s="145">
        <v>82.637960000000007</v>
      </c>
      <c r="AV22" s="145">
        <v>83.577650000000006</v>
      </c>
      <c r="AW22" s="145">
        <v>86.430160000000001</v>
      </c>
      <c r="AX22" s="145">
        <v>86.816190000000006</v>
      </c>
      <c r="AY22" s="145">
        <v>88.051100000000005</v>
      </c>
      <c r="AZ22" s="145">
        <v>89.230959999999996</v>
      </c>
      <c r="BA22" s="145">
        <v>90.360860000000002</v>
      </c>
      <c r="BB22" s="145">
        <v>91.430459999999997</v>
      </c>
      <c r="BC22" s="145">
        <v>91.430459999999997</v>
      </c>
      <c r="BD22" s="145">
        <v>91.430459999999997</v>
      </c>
      <c r="BE22" s="145">
        <v>91.430459999999997</v>
      </c>
      <c r="BF22" s="145">
        <v>91.430459999999997</v>
      </c>
      <c r="BG22" s="145">
        <v>91.430459999999997</v>
      </c>
      <c r="BH22" s="145">
        <v>91.430459999999997</v>
      </c>
      <c r="BI22" s="145">
        <v>91.430459999999997</v>
      </c>
      <c r="BJ22" s="145">
        <v>91.430459999999997</v>
      </c>
      <c r="BK22" s="145">
        <v>91.430459999999997</v>
      </c>
      <c r="BL22" s="145">
        <v>91.430459999999997</v>
      </c>
      <c r="BM22" s="145">
        <v>91.430459999999997</v>
      </c>
      <c r="BN22" s="145">
        <v>91.430459999999997</v>
      </c>
      <c r="BO22" s="145">
        <v>91.430459999999997</v>
      </c>
      <c r="BP22" s="145">
        <v>91.430459999999997</v>
      </c>
      <c r="BQ22" s="145">
        <v>91.430459999999997</v>
      </c>
      <c r="BR22" s="145">
        <v>91.430459999999997</v>
      </c>
      <c r="BS22" s="145">
        <v>91.430459999999997</v>
      </c>
      <c r="BT22" s="145">
        <v>91.430459999999997</v>
      </c>
      <c r="BU22" s="145">
        <v>91.430459999999997</v>
      </c>
      <c r="BV22" s="145">
        <v>91.430459999999997</v>
      </c>
      <c r="BW22" s="145">
        <v>91.430459999999997</v>
      </c>
      <c r="BX22" s="145">
        <v>91.430459999999997</v>
      </c>
      <c r="BY22" s="145">
        <v>91.430459999999997</v>
      </c>
      <c r="BZ22" s="145">
        <v>91.430459999999997</v>
      </c>
      <c r="CA22" s="145">
        <v>91.430459999999997</v>
      </c>
      <c r="CB22" s="145">
        <v>91.430459999999997</v>
      </c>
      <c r="CC22" s="145">
        <v>91.430459999999997</v>
      </c>
      <c r="CD22" s="145">
        <v>91.430459999999997</v>
      </c>
    </row>
    <row r="23" spans="1:82" x14ac:dyDescent="0.35">
      <c r="A23" s="50" t="s">
        <v>207</v>
      </c>
      <c r="B23" s="145">
        <v>77.523160000000004</v>
      </c>
      <c r="C23" s="145">
        <v>77.523160000000004</v>
      </c>
      <c r="D23" s="145">
        <v>77.523160000000004</v>
      </c>
      <c r="E23" s="145">
        <v>77.523160000000004</v>
      </c>
      <c r="F23" s="145">
        <v>77.523160000000004</v>
      </c>
      <c r="G23" s="145">
        <v>77.523160000000004</v>
      </c>
      <c r="H23" s="145">
        <v>77.523160000000004</v>
      </c>
      <c r="I23" s="145">
        <v>77.523160000000004</v>
      </c>
      <c r="J23" s="145">
        <v>77.523160000000004</v>
      </c>
      <c r="K23" s="145">
        <v>77.523160000000004</v>
      </c>
      <c r="L23" s="145">
        <v>77.523160000000004</v>
      </c>
      <c r="M23" s="145">
        <v>77.523160000000004</v>
      </c>
      <c r="N23" s="145">
        <v>77.523160000000004</v>
      </c>
      <c r="O23" s="145">
        <v>77.523160000000004</v>
      </c>
      <c r="P23" s="145">
        <v>77.523160000000004</v>
      </c>
      <c r="Q23" s="145">
        <v>77.523160000000004</v>
      </c>
      <c r="R23" s="145">
        <v>77.523160000000004</v>
      </c>
      <c r="S23" s="145">
        <v>77.523160000000004</v>
      </c>
      <c r="T23" s="145">
        <v>77.523160000000004</v>
      </c>
      <c r="U23" s="145">
        <v>77.523160000000004</v>
      </c>
      <c r="V23" s="145">
        <v>77.523160000000004</v>
      </c>
      <c r="W23" s="145">
        <v>77.523160000000004</v>
      </c>
      <c r="X23" s="145">
        <v>77.523160000000004</v>
      </c>
      <c r="Y23" s="145">
        <v>77.523160000000004</v>
      </c>
      <c r="Z23" s="145">
        <v>77.523160000000004</v>
      </c>
      <c r="AA23" s="145">
        <v>77.523160000000004</v>
      </c>
      <c r="AB23" s="145">
        <v>77.523160000000004</v>
      </c>
      <c r="AC23" s="145">
        <v>77.523160000000004</v>
      </c>
      <c r="AD23" s="145">
        <v>77.523160000000004</v>
      </c>
      <c r="AE23" s="145">
        <v>77.523160000000004</v>
      </c>
      <c r="AF23" s="145">
        <v>77.523160000000004</v>
      </c>
      <c r="AG23" s="145">
        <v>77.523160000000004</v>
      </c>
      <c r="AH23" s="145">
        <v>77.523160000000004</v>
      </c>
      <c r="AI23" s="145">
        <v>77.523160000000004</v>
      </c>
      <c r="AJ23" s="145">
        <v>77.523160000000004</v>
      </c>
      <c r="AK23" s="145">
        <v>77.523160000000004</v>
      </c>
      <c r="AL23" s="145">
        <v>77.523160000000004</v>
      </c>
      <c r="AM23" s="145">
        <v>77.523160000000004</v>
      </c>
      <c r="AN23" s="145">
        <v>77.523160000000004</v>
      </c>
      <c r="AO23" s="145">
        <v>77.523160000000004</v>
      </c>
      <c r="AP23" s="145">
        <v>77.523160000000004</v>
      </c>
      <c r="AQ23" s="145">
        <v>75.591579999999993</v>
      </c>
      <c r="AR23" s="145">
        <v>77.066280000000006</v>
      </c>
      <c r="AS23" s="145">
        <v>78.863479999999996</v>
      </c>
      <c r="AT23" s="145">
        <v>82.27749</v>
      </c>
      <c r="AU23" s="145">
        <v>82.637960000000007</v>
      </c>
      <c r="AV23" s="145">
        <v>83.577650000000006</v>
      </c>
      <c r="AW23" s="145">
        <v>86.430160000000001</v>
      </c>
      <c r="AX23" s="145">
        <v>86.816190000000006</v>
      </c>
      <c r="AY23" s="145">
        <v>88.051100000000005</v>
      </c>
      <c r="AZ23" s="145">
        <v>89.230959999999996</v>
      </c>
      <c r="BA23" s="145">
        <v>90.360860000000002</v>
      </c>
      <c r="BB23" s="145">
        <v>91.430459999999997</v>
      </c>
      <c r="BC23" s="145">
        <v>91.430459999999997</v>
      </c>
      <c r="BD23" s="145">
        <v>91.430459999999997</v>
      </c>
      <c r="BE23" s="145">
        <v>91.430459999999997</v>
      </c>
      <c r="BF23" s="145">
        <v>91.430459999999997</v>
      </c>
      <c r="BG23" s="145">
        <v>91.430459999999997</v>
      </c>
      <c r="BH23" s="145">
        <v>91.430459999999997</v>
      </c>
      <c r="BI23" s="145">
        <v>91.430459999999997</v>
      </c>
      <c r="BJ23" s="145">
        <v>91.430459999999997</v>
      </c>
      <c r="BK23" s="145">
        <v>91.430459999999997</v>
      </c>
      <c r="BL23" s="145">
        <v>91.430459999999997</v>
      </c>
      <c r="BM23" s="145">
        <v>91.430459999999997</v>
      </c>
      <c r="BN23" s="145">
        <v>91.430459999999997</v>
      </c>
      <c r="BO23" s="145">
        <v>91.430459999999997</v>
      </c>
      <c r="BP23" s="145">
        <v>91.430459999999997</v>
      </c>
      <c r="BQ23" s="145">
        <v>91.430459999999997</v>
      </c>
      <c r="BR23" s="145">
        <v>91.430459999999997</v>
      </c>
      <c r="BS23" s="145">
        <v>91.430459999999997</v>
      </c>
      <c r="BT23" s="145">
        <v>91.430459999999997</v>
      </c>
      <c r="BU23" s="145">
        <v>91.430459999999997</v>
      </c>
      <c r="BV23" s="145">
        <v>91.430459999999997</v>
      </c>
      <c r="BW23" s="145">
        <v>91.430459999999997</v>
      </c>
      <c r="BX23" s="145">
        <v>91.430459999999997</v>
      </c>
      <c r="BY23" s="145">
        <v>91.430459999999997</v>
      </c>
      <c r="BZ23" s="145">
        <v>91.430459999999997</v>
      </c>
      <c r="CA23" s="145">
        <v>91.430459999999997</v>
      </c>
      <c r="CB23" s="145">
        <v>91.430459999999997</v>
      </c>
      <c r="CC23" s="145">
        <v>91.430459999999997</v>
      </c>
      <c r="CD23" s="145">
        <v>91.430459999999997</v>
      </c>
    </row>
    <row r="24" spans="1:82" x14ac:dyDescent="0.3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BE3" sqref="BE3:CD19"/>
    </sheetView>
  </sheetViews>
  <sheetFormatPr defaultRowHeight="14.5" x14ac:dyDescent="0.35"/>
  <sheetData>
    <row r="1" spans="1:82" x14ac:dyDescent="0.35">
      <c r="A1" s="370" t="s">
        <v>91</v>
      </c>
      <c r="B1" s="371"/>
      <c r="C1" s="371"/>
      <c r="D1" s="371"/>
      <c r="E1" s="371"/>
      <c r="F1" s="371"/>
      <c r="G1" s="371"/>
      <c r="H1" s="371"/>
      <c r="I1" s="371"/>
      <c r="J1" s="371"/>
      <c r="K1" s="371"/>
      <c r="L1" s="371"/>
      <c r="M1" s="371"/>
      <c r="N1" s="371"/>
      <c r="O1" s="371"/>
      <c r="P1" s="371"/>
      <c r="Q1" s="371"/>
      <c r="R1" s="371"/>
      <c r="S1" s="371"/>
      <c r="T1" s="371"/>
      <c r="U1" s="371"/>
      <c r="V1" s="371"/>
      <c r="W1" s="371"/>
      <c r="X1" s="371"/>
      <c r="Y1" s="371"/>
      <c r="Z1" s="371"/>
      <c r="AA1" s="371"/>
      <c r="AB1" s="371"/>
      <c r="AC1" s="371"/>
      <c r="AD1" s="371"/>
      <c r="AE1" s="371"/>
      <c r="AF1" s="371"/>
      <c r="AG1" s="371"/>
      <c r="AH1" s="371"/>
      <c r="AI1" s="371"/>
      <c r="AJ1" s="371"/>
      <c r="AK1" s="371"/>
      <c r="AL1" s="371"/>
      <c r="AM1" s="371"/>
      <c r="AN1" s="371"/>
      <c r="AO1" s="371"/>
      <c r="AP1" s="371"/>
      <c r="AQ1" s="371"/>
      <c r="AR1" s="371"/>
      <c r="AS1" s="371"/>
      <c r="AT1" s="371"/>
      <c r="AU1" s="371"/>
      <c r="AV1" s="371"/>
      <c r="AW1" s="371"/>
      <c r="AX1" s="371"/>
      <c r="AY1" s="371"/>
      <c r="AZ1" s="371"/>
      <c r="BA1" s="371"/>
      <c r="BB1" s="371"/>
      <c r="BC1" s="371"/>
      <c r="BD1" s="371"/>
      <c r="BE1" s="371"/>
      <c r="BF1" s="371"/>
      <c r="BG1" s="371"/>
      <c r="BH1" s="371"/>
      <c r="BI1" s="371"/>
      <c r="BJ1" s="371"/>
      <c r="BK1" s="371"/>
      <c r="BL1" s="371"/>
      <c r="BM1" s="371"/>
      <c r="BN1" s="371"/>
      <c r="BO1" s="371"/>
      <c r="BP1" s="371"/>
      <c r="BQ1" s="371"/>
      <c r="BR1" s="371"/>
      <c r="BS1" s="371"/>
      <c r="BT1" s="371"/>
      <c r="BU1" s="371"/>
      <c r="BV1" s="371"/>
      <c r="BW1" s="371"/>
      <c r="BX1" s="371"/>
      <c r="BY1" s="371"/>
      <c r="BZ1" s="371"/>
      <c r="CA1" s="371"/>
      <c r="CB1" s="371"/>
      <c r="CC1" s="371"/>
      <c r="CD1" s="371"/>
    </row>
    <row r="2" spans="1:82" x14ac:dyDescent="0.3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35">
      <c r="A3" s="49" t="s">
        <v>34</v>
      </c>
      <c r="B3">
        <v>1.4132833639305601E-2</v>
      </c>
      <c r="C3">
        <v>1.4132833639305601E-2</v>
      </c>
      <c r="D3">
        <v>1.41738134735811E-2</v>
      </c>
      <c r="E3">
        <v>1.4204644610080501E-2</v>
      </c>
      <c r="F3">
        <v>1.4257500739289599E-2</v>
      </c>
      <c r="G3">
        <v>1.4345308575023299E-2</v>
      </c>
      <c r="H3">
        <v>1.4435841634935701E-2</v>
      </c>
      <c r="I3">
        <v>1.4523675838563E-2</v>
      </c>
      <c r="J3">
        <v>1.45806779921953E-2</v>
      </c>
      <c r="K3">
        <v>1.4570704597249601E-2</v>
      </c>
      <c r="L3">
        <v>1.45108163345274E-2</v>
      </c>
      <c r="M3">
        <v>1.43493105975004E-2</v>
      </c>
      <c r="N3">
        <v>1.42286898424156E-2</v>
      </c>
      <c r="O3">
        <v>1.42108196865493E-2</v>
      </c>
      <c r="P3">
        <v>1.41870419924987E-2</v>
      </c>
      <c r="Q3">
        <v>1.4061378906176199E-2</v>
      </c>
      <c r="R3">
        <v>1.4105076660492001E-2</v>
      </c>
      <c r="S3">
        <v>1.4166697720503999E-2</v>
      </c>
      <c r="T3">
        <v>1.41126655720871E-2</v>
      </c>
      <c r="U3">
        <v>1.42716712797462E-2</v>
      </c>
      <c r="V3">
        <v>1.4715496884127099E-2</v>
      </c>
      <c r="W3">
        <v>1.52546789808267E-2</v>
      </c>
      <c r="X3">
        <v>1.5500641688125099E-2</v>
      </c>
      <c r="Y3">
        <v>1.54929071644316E-2</v>
      </c>
      <c r="Z3">
        <v>1.5401580186717501E-2</v>
      </c>
      <c r="AA3">
        <v>1.53486738823603E-2</v>
      </c>
      <c r="AB3">
        <v>1.53456231134949E-2</v>
      </c>
      <c r="AC3">
        <v>1.54951449186914E-2</v>
      </c>
      <c r="AD3">
        <v>1.5772485355061601E-2</v>
      </c>
      <c r="AE3">
        <v>1.5967158444528999E-2</v>
      </c>
      <c r="AF3">
        <v>1.60370058530479E-2</v>
      </c>
      <c r="AG3">
        <v>1.5884564973938399E-2</v>
      </c>
      <c r="AH3">
        <v>1.5832433125729899E-2</v>
      </c>
      <c r="AI3">
        <v>1.6085713420922999E-2</v>
      </c>
      <c r="AJ3">
        <v>1.63951333949988E-2</v>
      </c>
      <c r="AK3">
        <v>1.6966815114000802E-2</v>
      </c>
      <c r="AL3">
        <v>1.8243790326055699E-2</v>
      </c>
      <c r="AM3">
        <v>2.09070823122533E-2</v>
      </c>
      <c r="AN3">
        <v>2.5848236551880201E-2</v>
      </c>
      <c r="AO3">
        <v>3.4448273213663401E-2</v>
      </c>
      <c r="AP3">
        <v>4.9449785494329199E-2</v>
      </c>
      <c r="AQ3">
        <v>7.4969782204581406E-2</v>
      </c>
      <c r="AR3">
        <v>0.118159484806573</v>
      </c>
      <c r="AS3">
        <v>0.18651246644688099</v>
      </c>
      <c r="AT3">
        <v>0.291755810782796</v>
      </c>
      <c r="AU3">
        <v>0.45481675328659199</v>
      </c>
      <c r="AV3">
        <v>0.69211175533350799</v>
      </c>
      <c r="AW3">
        <v>0.954738682328095</v>
      </c>
      <c r="AX3">
        <v>0.75227381889602696</v>
      </c>
      <c r="AY3">
        <v>0.48517549684084998</v>
      </c>
      <c r="AZ3">
        <v>0.52121130096031798</v>
      </c>
      <c r="BA3">
        <v>0.579607074456025</v>
      </c>
      <c r="BB3">
        <v>0.63249044757829997</v>
      </c>
      <c r="BC3">
        <v>0.66970984225591801</v>
      </c>
      <c r="BD3">
        <v>0.68699741170107498</v>
      </c>
      <c r="BE3">
        <v>0.69236225474773005</v>
      </c>
      <c r="BF3">
        <v>0.69236225474773005</v>
      </c>
      <c r="BG3">
        <v>0.69236225474773005</v>
      </c>
      <c r="BH3">
        <v>0.69236225474773005</v>
      </c>
      <c r="BI3">
        <v>0.69236225474773005</v>
      </c>
      <c r="BJ3">
        <v>0.69236225474773005</v>
      </c>
      <c r="BK3">
        <v>0.69236225474773005</v>
      </c>
      <c r="BL3">
        <v>0.69236225474773005</v>
      </c>
      <c r="BM3">
        <v>0.69236225474773005</v>
      </c>
      <c r="BN3">
        <v>0.69236225474773005</v>
      </c>
      <c r="BO3">
        <v>0.69236225474773005</v>
      </c>
      <c r="BP3">
        <v>0.69236225474773005</v>
      </c>
      <c r="BQ3">
        <v>0.69236225474773005</v>
      </c>
      <c r="BR3">
        <v>0.69236225474773005</v>
      </c>
      <c r="BS3">
        <v>0.69236225474773005</v>
      </c>
      <c r="BT3">
        <v>0.69236225474773005</v>
      </c>
      <c r="BU3">
        <v>0.69236225474773005</v>
      </c>
      <c r="BV3">
        <v>0.69236225474773005</v>
      </c>
      <c r="BW3">
        <v>0.69236225474773005</v>
      </c>
      <c r="BX3">
        <v>0.69236225474773005</v>
      </c>
      <c r="BY3">
        <v>0.69236225474773005</v>
      </c>
      <c r="BZ3">
        <v>0.69236225474773005</v>
      </c>
      <c r="CA3">
        <v>0.69236225474773005</v>
      </c>
      <c r="CB3">
        <v>0.69236225474773005</v>
      </c>
      <c r="CC3">
        <v>0.69236225474773005</v>
      </c>
      <c r="CD3">
        <v>0.69236225474773005</v>
      </c>
    </row>
    <row r="4" spans="1:82" x14ac:dyDescent="0.35">
      <c r="A4" s="18" t="s">
        <v>35</v>
      </c>
      <c r="B4">
        <v>0.57789980132460295</v>
      </c>
      <c r="C4">
        <v>0.57789980132460295</v>
      </c>
      <c r="D4">
        <v>0.58065824538783795</v>
      </c>
      <c r="E4">
        <v>0.58076065286596701</v>
      </c>
      <c r="F4">
        <v>0.57994841758101101</v>
      </c>
      <c r="G4">
        <v>0.57908548402655302</v>
      </c>
      <c r="H4">
        <v>0.57796670899177904</v>
      </c>
      <c r="I4">
        <v>0.57952867889679105</v>
      </c>
      <c r="J4">
        <v>0.582152866333982</v>
      </c>
      <c r="K4">
        <v>0.58264418315367805</v>
      </c>
      <c r="L4">
        <v>0.58376421338490903</v>
      </c>
      <c r="M4">
        <v>0.58644952323470301</v>
      </c>
      <c r="N4">
        <v>0.58785648164619797</v>
      </c>
      <c r="O4">
        <v>0.58742241517767502</v>
      </c>
      <c r="P4">
        <v>0.584213927617665</v>
      </c>
      <c r="Q4">
        <v>0.58138075955948898</v>
      </c>
      <c r="R4">
        <v>0.56624366570514295</v>
      </c>
      <c r="S4">
        <v>0.556866981881735</v>
      </c>
      <c r="T4">
        <v>0.56693196393929202</v>
      </c>
      <c r="U4">
        <v>0.57468027224830598</v>
      </c>
      <c r="V4">
        <v>0.576814946007837</v>
      </c>
      <c r="W4">
        <v>0.57448625534384101</v>
      </c>
      <c r="X4">
        <v>0.57366519942274596</v>
      </c>
      <c r="Y4">
        <v>0.57657961515026501</v>
      </c>
      <c r="Z4">
        <v>0.58227452345196795</v>
      </c>
      <c r="AA4">
        <v>0.59302717667239302</v>
      </c>
      <c r="AB4">
        <v>0.602814139015172</v>
      </c>
      <c r="AC4">
        <v>0.60711089821546105</v>
      </c>
      <c r="AD4">
        <v>0.60936337944976604</v>
      </c>
      <c r="AE4">
        <v>0.61054533759409202</v>
      </c>
      <c r="AF4">
        <v>0.61202793320898496</v>
      </c>
      <c r="AG4">
        <v>0.61223078007058096</v>
      </c>
      <c r="AH4">
        <v>0.61405922532553503</v>
      </c>
      <c r="AI4">
        <v>0.621059854180117</v>
      </c>
      <c r="AJ4">
        <v>0.62936243702616101</v>
      </c>
      <c r="AK4">
        <v>0.63840410811035297</v>
      </c>
      <c r="AL4">
        <v>0.65133474097103405</v>
      </c>
      <c r="AM4">
        <v>0.67809046197393497</v>
      </c>
      <c r="AN4">
        <v>0.72756672109652798</v>
      </c>
      <c r="AO4">
        <v>0.80695892108087497</v>
      </c>
      <c r="AP4">
        <v>0.94272920195866305</v>
      </c>
      <c r="AQ4">
        <v>1.1801604515295201</v>
      </c>
      <c r="AR4">
        <v>1.58988265099661</v>
      </c>
      <c r="AS4">
        <v>2.2676737626966599</v>
      </c>
      <c r="AT4">
        <v>3.3570500405058299</v>
      </c>
      <c r="AU4">
        <v>5.0423201953166501</v>
      </c>
      <c r="AV4">
        <v>7.4498273730937097</v>
      </c>
      <c r="AW4">
        <v>10.1100145977555</v>
      </c>
      <c r="AX4">
        <v>7.9434886802034601</v>
      </c>
      <c r="AY4">
        <v>5.2439586751105702</v>
      </c>
      <c r="AZ4">
        <v>5.7023488708212096</v>
      </c>
      <c r="BA4">
        <v>6.3175561184607201</v>
      </c>
      <c r="BB4">
        <v>6.7585465522610804</v>
      </c>
      <c r="BC4">
        <v>7.0075072901816302</v>
      </c>
      <c r="BD4">
        <v>7.1175433789640499</v>
      </c>
      <c r="BE4">
        <v>7.1813431664190501</v>
      </c>
      <c r="BF4">
        <v>7.1813431664190501</v>
      </c>
      <c r="BG4">
        <v>7.1813431664190501</v>
      </c>
      <c r="BH4">
        <v>7.1813431664190501</v>
      </c>
      <c r="BI4">
        <v>7.1813431664190501</v>
      </c>
      <c r="BJ4">
        <v>7.1813431664190501</v>
      </c>
      <c r="BK4">
        <v>7.1813431664190501</v>
      </c>
      <c r="BL4">
        <v>7.1813431664190501</v>
      </c>
      <c r="BM4">
        <v>7.1813431664190501</v>
      </c>
      <c r="BN4">
        <v>7.1813431664190501</v>
      </c>
      <c r="BO4">
        <v>7.1813431664190501</v>
      </c>
      <c r="BP4">
        <v>7.1813431664190501</v>
      </c>
      <c r="BQ4">
        <v>7.1813431664190501</v>
      </c>
      <c r="BR4">
        <v>7.1813431664190501</v>
      </c>
      <c r="BS4">
        <v>7.1813431664190501</v>
      </c>
      <c r="BT4">
        <v>7.1813431664190501</v>
      </c>
      <c r="BU4">
        <v>7.1813431664190501</v>
      </c>
      <c r="BV4">
        <v>7.1813431664190501</v>
      </c>
      <c r="BW4">
        <v>7.1813431664190501</v>
      </c>
      <c r="BX4">
        <v>7.1813431664190501</v>
      </c>
      <c r="BY4">
        <v>7.1813431664190501</v>
      </c>
      <c r="BZ4">
        <v>7.1813431664190501</v>
      </c>
      <c r="CA4">
        <v>7.1813431664190501</v>
      </c>
      <c r="CB4">
        <v>7.1813431664190501</v>
      </c>
      <c r="CC4">
        <v>7.1813431664190501</v>
      </c>
      <c r="CD4">
        <v>7.1813431664190501</v>
      </c>
    </row>
    <row r="5" spans="1:82" x14ac:dyDescent="0.35">
      <c r="A5" s="19" t="s">
        <v>36</v>
      </c>
      <c r="B5">
        <v>3.0377910987396599</v>
      </c>
      <c r="C5">
        <v>3.0377910987396599</v>
      </c>
      <c r="D5">
        <v>3.0411579849194998</v>
      </c>
      <c r="E5">
        <v>3.0385954448285801</v>
      </c>
      <c r="F5">
        <v>3.0368409153429501</v>
      </c>
      <c r="G5">
        <v>3.0376671049350699</v>
      </c>
      <c r="H5">
        <v>3.0372341946673602</v>
      </c>
      <c r="I5">
        <v>3.03847275791856</v>
      </c>
      <c r="J5">
        <v>3.0410152532739301</v>
      </c>
      <c r="K5">
        <v>3.0400477087691602</v>
      </c>
      <c r="L5">
        <v>3.0387328401575702</v>
      </c>
      <c r="M5">
        <v>3.0348811068126902</v>
      </c>
      <c r="N5">
        <v>3.0369741493111602</v>
      </c>
      <c r="O5">
        <v>3.0495619125757099</v>
      </c>
      <c r="P5">
        <v>3.0650996455507999</v>
      </c>
      <c r="Q5">
        <v>3.0801043419976302</v>
      </c>
      <c r="R5">
        <v>3.0960239207093601</v>
      </c>
      <c r="S5">
        <v>3.0833377780001698</v>
      </c>
      <c r="T5">
        <v>3.0365052733209001</v>
      </c>
      <c r="U5">
        <v>2.9942768046022601</v>
      </c>
      <c r="V5">
        <v>2.9677436895964702</v>
      </c>
      <c r="W5">
        <v>2.9586115501975501</v>
      </c>
      <c r="X5">
        <v>2.9760776212987898</v>
      </c>
      <c r="Y5">
        <v>3.0062290952437798</v>
      </c>
      <c r="Z5">
        <v>3.0241474285843402</v>
      </c>
      <c r="AA5">
        <v>3.0326159900706702</v>
      </c>
      <c r="AB5">
        <v>3.0320745253653798</v>
      </c>
      <c r="AC5">
        <v>3.0251949726314198</v>
      </c>
      <c r="AD5">
        <v>3.0275399463944699</v>
      </c>
      <c r="AE5">
        <v>3.04557991548897</v>
      </c>
      <c r="AF5">
        <v>3.0742403526950102</v>
      </c>
      <c r="AG5">
        <v>3.0938885651184602</v>
      </c>
      <c r="AH5">
        <v>3.0989058679566401</v>
      </c>
      <c r="AI5">
        <v>3.1056427211210602</v>
      </c>
      <c r="AJ5">
        <v>3.1201551776573702</v>
      </c>
      <c r="AK5">
        <v>3.1476327279873502</v>
      </c>
      <c r="AL5">
        <v>3.1950552062713302</v>
      </c>
      <c r="AM5">
        <v>3.2790701812315199</v>
      </c>
      <c r="AN5">
        <v>3.4203420117189398</v>
      </c>
      <c r="AO5">
        <v>3.6449687249023901</v>
      </c>
      <c r="AP5">
        <v>4.0157388451473297</v>
      </c>
      <c r="AQ5">
        <v>4.6425811073172403</v>
      </c>
      <c r="AR5">
        <v>5.7060809134470798</v>
      </c>
      <c r="AS5">
        <v>7.46765063749341</v>
      </c>
      <c r="AT5">
        <v>10.2939489361681</v>
      </c>
      <c r="AU5">
        <v>14.667019296187201</v>
      </c>
      <c r="AV5">
        <v>21.134899976645499</v>
      </c>
      <c r="AW5">
        <v>28.598930968515599</v>
      </c>
      <c r="AX5">
        <v>22.514718527671601</v>
      </c>
      <c r="AY5">
        <v>15.1369710917568</v>
      </c>
      <c r="AZ5">
        <v>16.340121774946599</v>
      </c>
      <c r="BA5">
        <v>17.8999067779319</v>
      </c>
      <c r="BB5">
        <v>19.012190163120501</v>
      </c>
      <c r="BC5">
        <v>19.708071784745499</v>
      </c>
      <c r="BD5">
        <v>20.1300231610144</v>
      </c>
      <c r="BE5">
        <v>20.417617937910801</v>
      </c>
      <c r="BF5">
        <v>20.417617937910801</v>
      </c>
      <c r="BG5">
        <v>20.417617937910801</v>
      </c>
      <c r="BH5">
        <v>20.417617937910801</v>
      </c>
      <c r="BI5">
        <v>20.417617937910801</v>
      </c>
      <c r="BJ5">
        <v>20.417617937910801</v>
      </c>
      <c r="BK5">
        <v>20.417617937910801</v>
      </c>
      <c r="BL5">
        <v>20.417617937910801</v>
      </c>
      <c r="BM5">
        <v>20.417617937910801</v>
      </c>
      <c r="BN5">
        <v>20.417617937910801</v>
      </c>
      <c r="BO5">
        <v>20.417617937910801</v>
      </c>
      <c r="BP5">
        <v>20.417617937910801</v>
      </c>
      <c r="BQ5">
        <v>20.417617937910801</v>
      </c>
      <c r="BR5">
        <v>20.417617937910801</v>
      </c>
      <c r="BS5">
        <v>20.417617937910801</v>
      </c>
      <c r="BT5">
        <v>20.417617937910801</v>
      </c>
      <c r="BU5">
        <v>20.417617937910801</v>
      </c>
      <c r="BV5">
        <v>20.417617937910801</v>
      </c>
      <c r="BW5">
        <v>20.417617937910801</v>
      </c>
      <c r="BX5">
        <v>20.417617937910801</v>
      </c>
      <c r="BY5">
        <v>20.417617937910801</v>
      </c>
      <c r="BZ5">
        <v>20.417617937910801</v>
      </c>
      <c r="CA5">
        <v>20.417617937910801</v>
      </c>
      <c r="CB5">
        <v>20.417617937910801</v>
      </c>
      <c r="CC5">
        <v>20.417617937910801</v>
      </c>
      <c r="CD5">
        <v>20.417617937910801</v>
      </c>
    </row>
    <row r="6" spans="1:82" x14ac:dyDescent="0.35">
      <c r="A6" s="19" t="s">
        <v>37</v>
      </c>
      <c r="B6">
        <v>4.9172822550427497</v>
      </c>
      <c r="C6">
        <v>4.9172822550427497</v>
      </c>
      <c r="D6">
        <v>4.8964373926956997</v>
      </c>
      <c r="E6">
        <v>4.89066824367473</v>
      </c>
      <c r="F6">
        <v>4.8930725624655702</v>
      </c>
      <c r="G6">
        <v>4.8972409181127698</v>
      </c>
      <c r="H6">
        <v>4.9075317204087501</v>
      </c>
      <c r="I6">
        <v>4.8870291759690696</v>
      </c>
      <c r="J6">
        <v>4.86051275403912</v>
      </c>
      <c r="K6">
        <v>4.8682570427264498</v>
      </c>
      <c r="L6">
        <v>4.8754593282364898</v>
      </c>
      <c r="M6">
        <v>4.8556487194471298</v>
      </c>
      <c r="N6">
        <v>4.8177997177057001</v>
      </c>
      <c r="O6">
        <v>4.7668860337027601</v>
      </c>
      <c r="P6">
        <v>4.7263203709629398</v>
      </c>
      <c r="Q6">
        <v>4.6735198804067304</v>
      </c>
      <c r="R6">
        <v>4.75811595605186</v>
      </c>
      <c r="S6">
        <v>4.8804918533311099</v>
      </c>
      <c r="T6">
        <v>4.8726597369362201</v>
      </c>
      <c r="U6">
        <v>4.86467503545098</v>
      </c>
      <c r="V6">
        <v>4.8688568311133498</v>
      </c>
      <c r="W6">
        <v>4.9111230760304503</v>
      </c>
      <c r="X6">
        <v>4.9281556974330902</v>
      </c>
      <c r="Y6">
        <v>4.9067889957736801</v>
      </c>
      <c r="Z6">
        <v>4.9094721312932004</v>
      </c>
      <c r="AA6">
        <v>4.9134361157985902</v>
      </c>
      <c r="AB6">
        <v>4.9176167888542999</v>
      </c>
      <c r="AC6">
        <v>4.9360431465083803</v>
      </c>
      <c r="AD6">
        <v>4.9494917370545197</v>
      </c>
      <c r="AE6">
        <v>4.9499126714733404</v>
      </c>
      <c r="AF6">
        <v>4.9510193537397802</v>
      </c>
      <c r="AG6">
        <v>4.9557972656149003</v>
      </c>
      <c r="AH6">
        <v>4.9587790026679999</v>
      </c>
      <c r="AI6">
        <v>4.9650645826058897</v>
      </c>
      <c r="AJ6">
        <v>4.9856543708839203</v>
      </c>
      <c r="AK6">
        <v>5.0240233315748997</v>
      </c>
      <c r="AL6">
        <v>5.08330597056759</v>
      </c>
      <c r="AM6">
        <v>5.17872114909835</v>
      </c>
      <c r="AN6">
        <v>5.3435075996433303</v>
      </c>
      <c r="AO6">
        <v>5.6250025959762704</v>
      </c>
      <c r="AP6">
        <v>6.1001364614497096</v>
      </c>
      <c r="AQ6">
        <v>6.9091517889357297</v>
      </c>
      <c r="AR6">
        <v>8.2777262134287408</v>
      </c>
      <c r="AS6">
        <v>10.5515174605206</v>
      </c>
      <c r="AT6">
        <v>14.2230956105963</v>
      </c>
      <c r="AU6">
        <v>19.902966475043002</v>
      </c>
      <c r="AV6">
        <v>28.982296408292999</v>
      </c>
      <c r="AW6">
        <v>39.721458912498797</v>
      </c>
      <c r="AX6">
        <v>31.16006681619</v>
      </c>
      <c r="AY6">
        <v>21.203165121687601</v>
      </c>
      <c r="AZ6">
        <v>22.803511620893499</v>
      </c>
      <c r="BA6">
        <v>24.9175562864569</v>
      </c>
      <c r="BB6">
        <v>26.453583478875501</v>
      </c>
      <c r="BC6">
        <v>27.4463102097566</v>
      </c>
      <c r="BD6">
        <v>28.077001291692898</v>
      </c>
      <c r="BE6">
        <v>28.467248579786499</v>
      </c>
      <c r="BF6">
        <v>28.467248579786499</v>
      </c>
      <c r="BG6">
        <v>28.467248579786499</v>
      </c>
      <c r="BH6">
        <v>28.467248579786499</v>
      </c>
      <c r="BI6">
        <v>28.467248579786499</v>
      </c>
      <c r="BJ6">
        <v>28.467248579786499</v>
      </c>
      <c r="BK6">
        <v>28.467248579786499</v>
      </c>
      <c r="BL6">
        <v>28.467248579786499</v>
      </c>
      <c r="BM6">
        <v>28.467248579786499</v>
      </c>
      <c r="BN6">
        <v>28.467248579786499</v>
      </c>
      <c r="BO6">
        <v>28.467248579786499</v>
      </c>
      <c r="BP6">
        <v>28.467248579786499</v>
      </c>
      <c r="BQ6">
        <v>28.467248579786499</v>
      </c>
      <c r="BR6">
        <v>28.467248579786499</v>
      </c>
      <c r="BS6">
        <v>28.467248579786499</v>
      </c>
      <c r="BT6">
        <v>28.467248579786499</v>
      </c>
      <c r="BU6">
        <v>28.467248579786499</v>
      </c>
      <c r="BV6">
        <v>28.467248579786499</v>
      </c>
      <c r="BW6">
        <v>28.467248579786499</v>
      </c>
      <c r="BX6">
        <v>28.467248579786499</v>
      </c>
      <c r="BY6">
        <v>28.467248579786499</v>
      </c>
      <c r="BZ6">
        <v>28.467248579786499</v>
      </c>
      <c r="CA6">
        <v>28.467248579786499</v>
      </c>
      <c r="CB6">
        <v>28.467248579786499</v>
      </c>
      <c r="CC6">
        <v>28.467248579786499</v>
      </c>
      <c r="CD6">
        <v>28.467248579786499</v>
      </c>
    </row>
    <row r="7" spans="1:82" x14ac:dyDescent="0.35">
      <c r="A7" s="11" t="s">
        <v>38</v>
      </c>
      <c r="B7">
        <v>3.5690403421435</v>
      </c>
      <c r="C7">
        <v>3.5690403421435</v>
      </c>
      <c r="D7">
        <v>3.5494549915044402</v>
      </c>
      <c r="E7">
        <v>3.5518210271821902</v>
      </c>
      <c r="F7">
        <v>3.5603564669171699</v>
      </c>
      <c r="G7">
        <v>3.5639384169190702</v>
      </c>
      <c r="H7">
        <v>3.5731885353658899</v>
      </c>
      <c r="I7">
        <v>3.5525262463792502</v>
      </c>
      <c r="J7">
        <v>3.52629278013349</v>
      </c>
      <c r="K7">
        <v>3.5302930433167101</v>
      </c>
      <c r="L7">
        <v>3.5315985146216402</v>
      </c>
      <c r="M7">
        <v>3.57699669990863</v>
      </c>
      <c r="N7">
        <v>3.6299235662289</v>
      </c>
      <c r="O7">
        <v>3.6498246640046501</v>
      </c>
      <c r="P7">
        <v>3.6712153520616102</v>
      </c>
      <c r="Q7">
        <v>3.6957028142133099</v>
      </c>
      <c r="R7">
        <v>3.64714294423701</v>
      </c>
      <c r="S7">
        <v>3.5816513511210601</v>
      </c>
      <c r="T7">
        <v>3.5675479404203001</v>
      </c>
      <c r="U7">
        <v>3.5524228229605601</v>
      </c>
      <c r="V7">
        <v>3.54510801774863</v>
      </c>
      <c r="W7">
        <v>3.5616755879695701</v>
      </c>
      <c r="X7">
        <v>3.5755269838150801</v>
      </c>
      <c r="Y7">
        <v>3.5666847014615599</v>
      </c>
      <c r="Z7">
        <v>3.5555627204569502</v>
      </c>
      <c r="AA7">
        <v>3.55370538085034</v>
      </c>
      <c r="AB7">
        <v>3.5666632682745898</v>
      </c>
      <c r="AC7">
        <v>3.5877517014250802</v>
      </c>
      <c r="AD7">
        <v>3.6184488762577001</v>
      </c>
      <c r="AE7">
        <v>3.6527265439859899</v>
      </c>
      <c r="AF7">
        <v>3.6748768090152</v>
      </c>
      <c r="AG7">
        <v>3.6799901327728302</v>
      </c>
      <c r="AH7">
        <v>3.6688951338170601</v>
      </c>
      <c r="AI7">
        <v>3.6564976072101598</v>
      </c>
      <c r="AJ7">
        <v>3.65921571963734</v>
      </c>
      <c r="AK7">
        <v>3.6849784738243101</v>
      </c>
      <c r="AL7">
        <v>3.7366102067906102</v>
      </c>
      <c r="AM7">
        <v>3.8218295885113802</v>
      </c>
      <c r="AN7">
        <v>3.9581540752731699</v>
      </c>
      <c r="AO7">
        <v>4.18099522539557</v>
      </c>
      <c r="AP7">
        <v>4.5564671163515502</v>
      </c>
      <c r="AQ7">
        <v>5.2082713309619102</v>
      </c>
      <c r="AR7">
        <v>6.3260352677547003</v>
      </c>
      <c r="AS7">
        <v>8.1894448838936196</v>
      </c>
      <c r="AT7">
        <v>11.161674087241201</v>
      </c>
      <c r="AU7">
        <v>15.665695512323399</v>
      </c>
      <c r="AV7">
        <v>23.097592051533901</v>
      </c>
      <c r="AW7">
        <v>31.7490360007832</v>
      </c>
      <c r="AX7">
        <v>24.677591460979801</v>
      </c>
      <c r="AY7">
        <v>16.7352583264753</v>
      </c>
      <c r="AZ7">
        <v>18.047273144698</v>
      </c>
      <c r="BA7">
        <v>19.792288573723901</v>
      </c>
      <c r="BB7">
        <v>21.0641910328603</v>
      </c>
      <c r="BC7">
        <v>21.910044306428599</v>
      </c>
      <c r="BD7">
        <v>22.521585112834401</v>
      </c>
      <c r="BE7">
        <v>22.9570711200919</v>
      </c>
      <c r="BF7">
        <v>22.9570711200919</v>
      </c>
      <c r="BG7">
        <v>22.9570711200919</v>
      </c>
      <c r="BH7">
        <v>22.9570711200919</v>
      </c>
      <c r="BI7">
        <v>22.9570711200919</v>
      </c>
      <c r="BJ7">
        <v>22.9570711200919</v>
      </c>
      <c r="BK7">
        <v>22.9570711200919</v>
      </c>
      <c r="BL7">
        <v>22.9570711200919</v>
      </c>
      <c r="BM7">
        <v>22.9570711200919</v>
      </c>
      <c r="BN7">
        <v>22.9570711200919</v>
      </c>
      <c r="BO7">
        <v>22.9570711200919</v>
      </c>
      <c r="BP7">
        <v>22.9570711200919</v>
      </c>
      <c r="BQ7">
        <v>22.9570711200919</v>
      </c>
      <c r="BR7">
        <v>22.9570711200919</v>
      </c>
      <c r="BS7">
        <v>22.9570711200919</v>
      </c>
      <c r="BT7">
        <v>22.9570711200919</v>
      </c>
      <c r="BU7">
        <v>22.9570711200919</v>
      </c>
      <c r="BV7">
        <v>22.9570711200919</v>
      </c>
      <c r="BW7">
        <v>22.9570711200919</v>
      </c>
      <c r="BX7">
        <v>22.9570711200919</v>
      </c>
      <c r="BY7">
        <v>22.9570711200919</v>
      </c>
      <c r="BZ7">
        <v>22.9570711200919</v>
      </c>
      <c r="CA7">
        <v>22.9570711200919</v>
      </c>
      <c r="CB7">
        <v>22.9570711200919</v>
      </c>
      <c r="CC7">
        <v>22.9570711200919</v>
      </c>
      <c r="CD7">
        <v>22.9570711200919</v>
      </c>
    </row>
    <row r="8" spans="1:82" x14ac:dyDescent="0.35">
      <c r="A8" s="11" t="s">
        <v>39</v>
      </c>
      <c r="B8">
        <v>1.4811960357877001</v>
      </c>
      <c r="C8">
        <v>1.4811960357877001</v>
      </c>
      <c r="D8">
        <v>1.4701779910617701</v>
      </c>
      <c r="E8">
        <v>1.46687593499833</v>
      </c>
      <c r="F8">
        <v>1.4630448890663601</v>
      </c>
      <c r="G8">
        <v>1.45740682950198</v>
      </c>
      <c r="H8">
        <v>1.45857823258402</v>
      </c>
      <c r="I8">
        <v>1.45275415061543</v>
      </c>
      <c r="J8">
        <v>1.4488801838369101</v>
      </c>
      <c r="K8">
        <v>1.4557483686853401</v>
      </c>
      <c r="L8">
        <v>1.45792924028825</v>
      </c>
      <c r="M8">
        <v>1.49304245042804</v>
      </c>
      <c r="N8">
        <v>1.53559196030627</v>
      </c>
      <c r="O8">
        <v>1.5616454836642</v>
      </c>
      <c r="P8">
        <v>1.5903908970032701</v>
      </c>
      <c r="Q8">
        <v>1.63647329505088</v>
      </c>
      <c r="R8">
        <v>1.56858662649767</v>
      </c>
      <c r="S8">
        <v>1.47451646544252</v>
      </c>
      <c r="T8">
        <v>1.4813455523936501</v>
      </c>
      <c r="U8">
        <v>1.4832899480113</v>
      </c>
      <c r="V8">
        <v>1.48593547382988</v>
      </c>
      <c r="W8">
        <v>1.4975088246307999</v>
      </c>
      <c r="X8">
        <v>1.5123882661380701</v>
      </c>
      <c r="Y8">
        <v>1.5156328980745</v>
      </c>
      <c r="Z8">
        <v>1.5061014814218201</v>
      </c>
      <c r="AA8">
        <v>1.4957715368354301</v>
      </c>
      <c r="AB8">
        <v>1.48600246283128</v>
      </c>
      <c r="AC8">
        <v>1.4658326973291</v>
      </c>
      <c r="AD8">
        <v>1.4468627805661201</v>
      </c>
      <c r="AE8">
        <v>1.4394414268954301</v>
      </c>
      <c r="AF8">
        <v>1.4394962387527299</v>
      </c>
      <c r="AG8">
        <v>1.4514924736230099</v>
      </c>
      <c r="AH8">
        <v>1.47483292493564</v>
      </c>
      <c r="AI8">
        <v>1.50624800411131</v>
      </c>
      <c r="AJ8">
        <v>1.54022732430802</v>
      </c>
      <c r="AK8">
        <v>1.5719853963042301</v>
      </c>
      <c r="AL8">
        <v>1.60203119806489</v>
      </c>
      <c r="AM8">
        <v>1.6435956082149901</v>
      </c>
      <c r="AN8">
        <v>1.71913256946711</v>
      </c>
      <c r="AO8">
        <v>1.8585601834876799</v>
      </c>
      <c r="AP8">
        <v>2.1070961703454198</v>
      </c>
      <c r="AQ8">
        <v>2.5365241053305598</v>
      </c>
      <c r="AR8">
        <v>3.2593838446861301</v>
      </c>
      <c r="AS8">
        <v>4.4421553098872302</v>
      </c>
      <c r="AT8">
        <v>6.2904139324245598</v>
      </c>
      <c r="AU8">
        <v>9.0434401950699392</v>
      </c>
      <c r="AV8">
        <v>13.449289733398</v>
      </c>
      <c r="AW8">
        <v>18.454892750588598</v>
      </c>
      <c r="AX8">
        <v>14.3208041413027</v>
      </c>
      <c r="AY8">
        <v>9.5551780407161893</v>
      </c>
      <c r="AZ8">
        <v>10.308660558587601</v>
      </c>
      <c r="BA8">
        <v>11.297352074025</v>
      </c>
      <c r="BB8">
        <v>11.9835628010233</v>
      </c>
      <c r="BC8">
        <v>12.405816772522201</v>
      </c>
      <c r="BD8">
        <v>12.6847625615283</v>
      </c>
      <c r="BE8">
        <v>12.8789489553895</v>
      </c>
      <c r="BF8">
        <v>12.8789489553895</v>
      </c>
      <c r="BG8">
        <v>12.8789489553895</v>
      </c>
      <c r="BH8">
        <v>12.8789489553895</v>
      </c>
      <c r="BI8">
        <v>12.8789489553895</v>
      </c>
      <c r="BJ8">
        <v>12.8789489553895</v>
      </c>
      <c r="BK8">
        <v>12.8789489553895</v>
      </c>
      <c r="BL8">
        <v>12.8789489553895</v>
      </c>
      <c r="BM8">
        <v>12.8789489553895</v>
      </c>
      <c r="BN8">
        <v>12.8789489553895</v>
      </c>
      <c r="BO8">
        <v>12.8789489553895</v>
      </c>
      <c r="BP8">
        <v>12.8789489553895</v>
      </c>
      <c r="BQ8">
        <v>12.8789489553895</v>
      </c>
      <c r="BR8">
        <v>12.8789489553895</v>
      </c>
      <c r="BS8">
        <v>12.8789489553895</v>
      </c>
      <c r="BT8">
        <v>12.8789489553895</v>
      </c>
      <c r="BU8">
        <v>12.8789489553895</v>
      </c>
      <c r="BV8">
        <v>12.8789489553895</v>
      </c>
      <c r="BW8">
        <v>12.8789489553895</v>
      </c>
      <c r="BX8">
        <v>12.8789489553895</v>
      </c>
      <c r="BY8">
        <v>12.8789489553895</v>
      </c>
      <c r="BZ8">
        <v>12.8789489553895</v>
      </c>
      <c r="CA8">
        <v>12.8789489553895</v>
      </c>
      <c r="CB8">
        <v>12.8789489553895</v>
      </c>
      <c r="CC8">
        <v>12.8789489553895</v>
      </c>
      <c r="CD8">
        <v>12.8789489553895</v>
      </c>
    </row>
    <row r="9" spans="1:82" x14ac:dyDescent="0.35">
      <c r="A9" s="11" t="s">
        <v>40</v>
      </c>
      <c r="B9">
        <v>0.40050102572843899</v>
      </c>
      <c r="C9">
        <v>0.40050102572843899</v>
      </c>
      <c r="D9">
        <v>0.39869521855908502</v>
      </c>
      <c r="E9">
        <v>0.39873955409464201</v>
      </c>
      <c r="F9">
        <v>0.39921384095964402</v>
      </c>
      <c r="G9">
        <v>0.39950557060015901</v>
      </c>
      <c r="H9">
        <v>0.40009481575580103</v>
      </c>
      <c r="I9">
        <v>0.397644424792016</v>
      </c>
      <c r="J9">
        <v>0.39504296285141899</v>
      </c>
      <c r="K9">
        <v>0.39427784019302797</v>
      </c>
      <c r="L9">
        <v>0.39262381007418401</v>
      </c>
      <c r="M9">
        <v>0.398294865985655</v>
      </c>
      <c r="N9">
        <v>0.405636714065643</v>
      </c>
      <c r="O9">
        <v>0.40964204706086199</v>
      </c>
      <c r="P9">
        <v>0.41257750945440602</v>
      </c>
      <c r="Q9">
        <v>0.41514038860640401</v>
      </c>
      <c r="R9">
        <v>0.40225722255178897</v>
      </c>
      <c r="S9">
        <v>0.38718428107742298</v>
      </c>
      <c r="T9">
        <v>0.38945272250691498</v>
      </c>
      <c r="U9">
        <v>0.3934682025008</v>
      </c>
      <c r="V9">
        <v>0.39908633316206898</v>
      </c>
      <c r="W9">
        <v>0.406902451029099</v>
      </c>
      <c r="X9">
        <v>0.417541273247378</v>
      </c>
      <c r="Y9">
        <v>0.42457542910219997</v>
      </c>
      <c r="Z9">
        <v>0.42383462297902202</v>
      </c>
      <c r="AA9">
        <v>0.42215699662286599</v>
      </c>
      <c r="AB9">
        <v>0.42069541082081002</v>
      </c>
      <c r="AC9">
        <v>0.41434382383401402</v>
      </c>
      <c r="AD9">
        <v>0.40822289121884497</v>
      </c>
      <c r="AE9">
        <v>0.40532863731630597</v>
      </c>
      <c r="AF9">
        <v>0.40250545232481899</v>
      </c>
      <c r="AG9">
        <v>0.40040572713992401</v>
      </c>
      <c r="AH9">
        <v>0.39894297230001302</v>
      </c>
      <c r="AI9">
        <v>0.39887920571732</v>
      </c>
      <c r="AJ9">
        <v>0.401954046471241</v>
      </c>
      <c r="AK9">
        <v>0.41097856362125601</v>
      </c>
      <c r="AL9">
        <v>0.430242530403324</v>
      </c>
      <c r="AM9">
        <v>0.465069290034685</v>
      </c>
      <c r="AN9">
        <v>0.52226175774296102</v>
      </c>
      <c r="AO9">
        <v>0.61263251967971</v>
      </c>
      <c r="AP9">
        <v>0.75634542888180001</v>
      </c>
      <c r="AQ9">
        <v>0.989016005534606</v>
      </c>
      <c r="AR9">
        <v>1.3715563506211299</v>
      </c>
      <c r="AS9">
        <v>1.99722142524144</v>
      </c>
      <c r="AT9">
        <v>2.9806634178692901</v>
      </c>
      <c r="AU9">
        <v>4.4526635624150099</v>
      </c>
      <c r="AV9">
        <v>6.7525365948775304</v>
      </c>
      <c r="AW9">
        <v>9.3194882758819197</v>
      </c>
      <c r="AX9">
        <v>7.2326737107377799</v>
      </c>
      <c r="AY9">
        <v>4.72966270732572</v>
      </c>
      <c r="AZ9">
        <v>5.0886816761219</v>
      </c>
      <c r="BA9">
        <v>5.5660045645277103</v>
      </c>
      <c r="BB9">
        <v>5.9024460058238999</v>
      </c>
      <c r="BC9">
        <v>6.11296208411534</v>
      </c>
      <c r="BD9">
        <v>6.2399738119524697</v>
      </c>
      <c r="BE9">
        <v>6.3092741942500998</v>
      </c>
      <c r="BF9">
        <v>6.3092741942500998</v>
      </c>
      <c r="BG9">
        <v>6.3092741942500998</v>
      </c>
      <c r="BH9">
        <v>6.3092741942500998</v>
      </c>
      <c r="BI9">
        <v>6.3092741942500998</v>
      </c>
      <c r="BJ9">
        <v>6.3092741942500998</v>
      </c>
      <c r="BK9">
        <v>6.3092741942500998</v>
      </c>
      <c r="BL9">
        <v>6.3092741942500998</v>
      </c>
      <c r="BM9">
        <v>6.3092741942500998</v>
      </c>
      <c r="BN9">
        <v>6.3092741942500998</v>
      </c>
      <c r="BO9">
        <v>6.3092741942500998</v>
      </c>
      <c r="BP9">
        <v>6.3092741942500998</v>
      </c>
      <c r="BQ9">
        <v>6.3092741942500998</v>
      </c>
      <c r="BR9">
        <v>6.3092741942500998</v>
      </c>
      <c r="BS9">
        <v>6.3092741942500998</v>
      </c>
      <c r="BT9">
        <v>6.3092741942500998</v>
      </c>
      <c r="BU9">
        <v>6.3092741942500998</v>
      </c>
      <c r="BV9">
        <v>6.3092741942500998</v>
      </c>
      <c r="BW9">
        <v>6.3092741942500998</v>
      </c>
      <c r="BX9">
        <v>6.3092741942500998</v>
      </c>
      <c r="BY9">
        <v>6.3092741942500998</v>
      </c>
      <c r="BZ9">
        <v>6.3092741942500998</v>
      </c>
      <c r="CA9">
        <v>6.3092741942500998</v>
      </c>
      <c r="CB9">
        <v>6.3092741942500998</v>
      </c>
      <c r="CC9">
        <v>6.3092741942500998</v>
      </c>
      <c r="CD9">
        <v>6.3092741942500998</v>
      </c>
    </row>
    <row r="10" spans="1:82" x14ac:dyDescent="0.35">
      <c r="A10" s="11" t="s">
        <v>41</v>
      </c>
      <c r="B10">
        <v>7.7994440313586599E-2</v>
      </c>
      <c r="C10">
        <v>7.7994440313586599E-2</v>
      </c>
      <c r="D10">
        <v>7.7612707629291802E-2</v>
      </c>
      <c r="E10">
        <v>7.7615100227476697E-2</v>
      </c>
      <c r="F10">
        <v>7.7825411923808596E-2</v>
      </c>
      <c r="G10">
        <v>7.81394052832807E-2</v>
      </c>
      <c r="H10">
        <v>7.8574021148147905E-2</v>
      </c>
      <c r="I10">
        <v>7.8452370562201806E-2</v>
      </c>
      <c r="J10">
        <v>7.8177454264634905E-2</v>
      </c>
      <c r="K10">
        <v>7.8364577815469003E-2</v>
      </c>
      <c r="L10">
        <v>7.8453438002023299E-2</v>
      </c>
      <c r="M10">
        <v>7.9539789761891799E-2</v>
      </c>
      <c r="N10">
        <v>8.0669500548956496E-2</v>
      </c>
      <c r="O10">
        <v>8.1138691738183097E-2</v>
      </c>
      <c r="P10">
        <v>8.1314312227563898E-2</v>
      </c>
      <c r="Q10">
        <v>8.1536282260113002E-2</v>
      </c>
      <c r="R10">
        <v>7.9418526011734006E-2</v>
      </c>
      <c r="S10">
        <v>7.69100409085582E-2</v>
      </c>
      <c r="T10">
        <v>7.6935109067737498E-2</v>
      </c>
      <c r="U10">
        <v>7.6658410881035796E-2</v>
      </c>
      <c r="V10">
        <v>7.6170487741654205E-2</v>
      </c>
      <c r="W10">
        <v>7.6259091002852705E-2</v>
      </c>
      <c r="X10">
        <v>7.7639086124242196E-2</v>
      </c>
      <c r="Y10">
        <v>7.9402190354178795E-2</v>
      </c>
      <c r="Z10">
        <v>8.0368965783794294E-2</v>
      </c>
      <c r="AA10">
        <v>8.1576371256893807E-2</v>
      </c>
      <c r="AB10">
        <v>8.2974018727757698E-2</v>
      </c>
      <c r="AC10">
        <v>8.2780005404990101E-2</v>
      </c>
      <c r="AD10">
        <v>8.2328962929418006E-2</v>
      </c>
      <c r="AE10">
        <v>8.2480016986615098E-2</v>
      </c>
      <c r="AF10">
        <v>8.2479833803785596E-2</v>
      </c>
      <c r="AG10">
        <v>8.2782509933818804E-2</v>
      </c>
      <c r="AH10">
        <v>8.3474176789482796E-2</v>
      </c>
      <c r="AI10">
        <v>8.45831558760341E-2</v>
      </c>
      <c r="AJ10">
        <v>8.6570517962613294E-2</v>
      </c>
      <c r="AK10">
        <v>9.02647038925634E-2</v>
      </c>
      <c r="AL10">
        <v>9.7025162975906007E-2</v>
      </c>
      <c r="AM10">
        <v>0.109105374441645</v>
      </c>
      <c r="AN10">
        <v>0.13030309487505901</v>
      </c>
      <c r="AO10">
        <v>0.16710920021506401</v>
      </c>
      <c r="AP10">
        <v>0.23048359642514599</v>
      </c>
      <c r="AQ10">
        <v>0.33926854737763201</v>
      </c>
      <c r="AR10">
        <v>0.52416187005609405</v>
      </c>
      <c r="AS10">
        <v>0.83124318130103703</v>
      </c>
      <c r="AT10">
        <v>1.3151844470875</v>
      </c>
      <c r="AU10">
        <v>2.0309605183752</v>
      </c>
      <c r="AV10">
        <v>3.11283533338311</v>
      </c>
      <c r="AW10">
        <v>4.2830509049485697</v>
      </c>
      <c r="AX10">
        <v>3.30678975193501</v>
      </c>
      <c r="AY10">
        <v>2.13689723501074</v>
      </c>
      <c r="AZ10">
        <v>2.3152972781153398</v>
      </c>
      <c r="BA10">
        <v>2.5545021436223001</v>
      </c>
      <c r="BB10">
        <v>2.7242524040143299</v>
      </c>
      <c r="BC10">
        <v>2.8253163659871698</v>
      </c>
      <c r="BD10">
        <v>2.8731809501612</v>
      </c>
      <c r="BE10">
        <v>2.8853441777648099</v>
      </c>
      <c r="BF10">
        <v>2.8853441777648099</v>
      </c>
      <c r="BG10">
        <v>2.8853441777648099</v>
      </c>
      <c r="BH10">
        <v>2.8853441777648099</v>
      </c>
      <c r="BI10">
        <v>2.8853441777648099</v>
      </c>
      <c r="BJ10">
        <v>2.8853441777648099</v>
      </c>
      <c r="BK10">
        <v>2.8853441777648099</v>
      </c>
      <c r="BL10">
        <v>2.8853441777648099</v>
      </c>
      <c r="BM10">
        <v>2.8853441777648099</v>
      </c>
      <c r="BN10">
        <v>2.8853441777648099</v>
      </c>
      <c r="BO10">
        <v>2.8853441777648099</v>
      </c>
      <c r="BP10">
        <v>2.8853441777648099</v>
      </c>
      <c r="BQ10">
        <v>2.8853441777648099</v>
      </c>
      <c r="BR10">
        <v>2.8853441777648099</v>
      </c>
      <c r="BS10">
        <v>2.8853441777648099</v>
      </c>
      <c r="BT10">
        <v>2.8853441777648099</v>
      </c>
      <c r="BU10">
        <v>2.8853441777648099</v>
      </c>
      <c r="BV10">
        <v>2.8853441777648099</v>
      </c>
      <c r="BW10">
        <v>2.8853441777648099</v>
      </c>
      <c r="BX10">
        <v>2.8853441777648099</v>
      </c>
      <c r="BY10">
        <v>2.8853441777648099</v>
      </c>
      <c r="BZ10">
        <v>2.8853441777648099</v>
      </c>
      <c r="CA10">
        <v>2.8853441777648099</v>
      </c>
      <c r="CB10">
        <v>2.8853441777648099</v>
      </c>
      <c r="CC10">
        <v>2.8853441777648099</v>
      </c>
      <c r="CD10">
        <v>2.8853441777648099</v>
      </c>
    </row>
    <row r="11" spans="1:82" x14ac:dyDescent="0.35">
      <c r="A11" s="11" t="s">
        <v>42</v>
      </c>
      <c r="B11">
        <v>1.1804165187986699E-2</v>
      </c>
      <c r="C11">
        <v>1.1804165187986699E-2</v>
      </c>
      <c r="D11">
        <v>1.17599728011829E-2</v>
      </c>
      <c r="E11">
        <v>1.1763011783531899E-2</v>
      </c>
      <c r="F11">
        <v>1.17862055587669E-2</v>
      </c>
      <c r="G11">
        <v>1.1818453590154701E-2</v>
      </c>
      <c r="H11">
        <v>1.18561047935201E-2</v>
      </c>
      <c r="I11">
        <v>1.1833376647712701E-2</v>
      </c>
      <c r="J11">
        <v>1.18085593571686E-2</v>
      </c>
      <c r="K11">
        <v>1.18546165970008E-2</v>
      </c>
      <c r="L11">
        <v>1.19074363914404E-2</v>
      </c>
      <c r="M11">
        <v>1.2101052564241099E-2</v>
      </c>
      <c r="N11">
        <v>1.2294926227496001E-2</v>
      </c>
      <c r="O11">
        <v>1.2383147758274E-2</v>
      </c>
      <c r="P11">
        <v>1.24556112093281E-2</v>
      </c>
      <c r="Q11">
        <v>1.25514644525981E-2</v>
      </c>
      <c r="R11">
        <v>1.2306132564970399E-2</v>
      </c>
      <c r="S11">
        <v>1.1995525747581099E-2</v>
      </c>
      <c r="T11">
        <v>1.20147929214422E-2</v>
      </c>
      <c r="U11">
        <v>1.19742009345038E-2</v>
      </c>
      <c r="V11">
        <v>1.1897387046927299E-2</v>
      </c>
      <c r="W11">
        <v>1.18837060563098E-2</v>
      </c>
      <c r="X11">
        <v>1.20400963517621E-2</v>
      </c>
      <c r="Y11">
        <v>1.2220356596855299E-2</v>
      </c>
      <c r="Z11">
        <v>1.2165323233735601E-2</v>
      </c>
      <c r="AA11">
        <v>1.2065590266794299E-2</v>
      </c>
      <c r="AB11">
        <v>1.2027011259989799E-2</v>
      </c>
      <c r="AC11">
        <v>1.1873501469145901E-2</v>
      </c>
      <c r="AD11">
        <v>1.1862941165702801E-2</v>
      </c>
      <c r="AE11">
        <v>1.2122348783462401E-2</v>
      </c>
      <c r="AF11">
        <v>1.2462357133221099E-2</v>
      </c>
      <c r="AG11">
        <v>1.29232224748809E-2</v>
      </c>
      <c r="AH11">
        <v>1.35073171038041E-2</v>
      </c>
      <c r="AI11">
        <v>1.4283535505782499E-2</v>
      </c>
      <c r="AJ11">
        <v>1.5454099740946799E-2</v>
      </c>
      <c r="AK11">
        <v>1.7390126287082201E-2</v>
      </c>
      <c r="AL11">
        <v>2.0713767702599899E-2</v>
      </c>
      <c r="AM11">
        <v>2.64138999267149E-2</v>
      </c>
      <c r="AN11">
        <v>3.6116106686634397E-2</v>
      </c>
      <c r="AO11">
        <v>5.2555809753896197E-2</v>
      </c>
      <c r="AP11">
        <v>8.0239758330415301E-2</v>
      </c>
      <c r="AQ11">
        <v>0.12654309098408201</v>
      </c>
      <c r="AR11">
        <v>0.20321458275805199</v>
      </c>
      <c r="AS11">
        <v>0.32800354796755399</v>
      </c>
      <c r="AT11">
        <v>0.52359918189054899</v>
      </c>
      <c r="AU11">
        <v>0.815501439813895</v>
      </c>
      <c r="AV11">
        <v>1.2606903946436101</v>
      </c>
      <c r="AW11">
        <v>1.7657432567117399</v>
      </c>
      <c r="AX11">
        <v>1.3916029124949401</v>
      </c>
      <c r="AY11">
        <v>0.91084873490457097</v>
      </c>
      <c r="AZ11">
        <v>0.99767285029582398</v>
      </c>
      <c r="BA11">
        <v>1.1020100543254401</v>
      </c>
      <c r="BB11">
        <v>1.1693272732553801</v>
      </c>
      <c r="BC11">
        <v>1.2073726278366499</v>
      </c>
      <c r="BD11">
        <v>1.22741009640038</v>
      </c>
      <c r="BE11">
        <v>1.2384730995175</v>
      </c>
      <c r="BF11">
        <v>1.2384730995175</v>
      </c>
      <c r="BG11">
        <v>1.2384730995175</v>
      </c>
      <c r="BH11">
        <v>1.2384730995175</v>
      </c>
      <c r="BI11">
        <v>1.2384730995175</v>
      </c>
      <c r="BJ11">
        <v>1.2384730995175</v>
      </c>
      <c r="BK11">
        <v>1.2384730995175</v>
      </c>
      <c r="BL11">
        <v>1.2384730995175</v>
      </c>
      <c r="BM11">
        <v>1.2384730995175</v>
      </c>
      <c r="BN11">
        <v>1.2384730995175</v>
      </c>
      <c r="BO11">
        <v>1.2384730995175</v>
      </c>
      <c r="BP11">
        <v>1.2384730995175</v>
      </c>
      <c r="BQ11">
        <v>1.2384730995175</v>
      </c>
      <c r="BR11">
        <v>1.2384730995175</v>
      </c>
      <c r="BS11">
        <v>1.2384730995175</v>
      </c>
      <c r="BT11">
        <v>1.2384730995175</v>
      </c>
      <c r="BU11">
        <v>1.2384730995175</v>
      </c>
      <c r="BV11">
        <v>1.2384730995175</v>
      </c>
      <c r="BW11">
        <v>1.2384730995175</v>
      </c>
      <c r="BX11">
        <v>1.2384730995175</v>
      </c>
      <c r="BY11">
        <v>1.2384730995175</v>
      </c>
      <c r="BZ11">
        <v>1.2384730995175</v>
      </c>
      <c r="CA11">
        <v>1.2384730995175</v>
      </c>
      <c r="CB11">
        <v>1.2384730995175</v>
      </c>
      <c r="CC11">
        <v>1.2384730995175</v>
      </c>
      <c r="CD11">
        <v>1.2384730995175</v>
      </c>
    </row>
    <row r="12" spans="1:82" x14ac:dyDescent="0.35">
      <c r="A12" s="11" t="s">
        <v>43</v>
      </c>
      <c r="B12">
        <v>1.4585909415327E-3</v>
      </c>
      <c r="C12">
        <v>1.4585909415327E-3</v>
      </c>
      <c r="D12">
        <v>1.4523778441439201E-3</v>
      </c>
      <c r="E12">
        <v>1.4511513672082099E-3</v>
      </c>
      <c r="F12">
        <v>1.45154667177816E-3</v>
      </c>
      <c r="G12">
        <v>1.4530101701074199E-3</v>
      </c>
      <c r="H12">
        <v>1.4550350787520001E-3</v>
      </c>
      <c r="I12">
        <v>1.45463271969714E-3</v>
      </c>
      <c r="J12">
        <v>1.45467327467195E-3</v>
      </c>
      <c r="K12">
        <v>1.45849892883145E-3</v>
      </c>
      <c r="L12">
        <v>1.46273338866657E-3</v>
      </c>
      <c r="M12">
        <v>1.48202706926272E-3</v>
      </c>
      <c r="N12">
        <v>1.5037657463372401E-3</v>
      </c>
      <c r="O12">
        <v>1.51919038621593E-3</v>
      </c>
      <c r="P12">
        <v>1.5358860345357701E-3</v>
      </c>
      <c r="Q12">
        <v>1.55984549758995E-3</v>
      </c>
      <c r="R12">
        <v>1.5308607261981799E-3</v>
      </c>
      <c r="S12">
        <v>1.4846049012344101E-3</v>
      </c>
      <c r="T12">
        <v>1.4809928776432001E-3</v>
      </c>
      <c r="U12">
        <v>1.4771138983113599E-3</v>
      </c>
      <c r="V12">
        <v>1.4750884782090501E-3</v>
      </c>
      <c r="W12">
        <v>1.47771035740125E-3</v>
      </c>
      <c r="X12">
        <v>1.5028013709401801E-3</v>
      </c>
      <c r="Y12">
        <v>1.5316652274466199E-3</v>
      </c>
      <c r="Z12">
        <v>1.52710439657033E-3</v>
      </c>
      <c r="AA12">
        <v>1.51788054978873E-3</v>
      </c>
      <c r="AB12">
        <v>1.5196010085026699E-3</v>
      </c>
      <c r="AC12">
        <v>1.5037895329700101E-3</v>
      </c>
      <c r="AD12">
        <v>1.5005761385380599E-3</v>
      </c>
      <c r="AE12">
        <v>1.5235874092224301E-3</v>
      </c>
      <c r="AF12">
        <v>1.5597986324764901E-3</v>
      </c>
      <c r="AG12">
        <v>1.6405504636007101E-3</v>
      </c>
      <c r="AH12">
        <v>1.8002283435569701E-3</v>
      </c>
      <c r="AI12">
        <v>2.0869797572177599E-3</v>
      </c>
      <c r="AJ12">
        <v>2.5751351530137398E-3</v>
      </c>
      <c r="AK12">
        <v>3.40030453693441E-3</v>
      </c>
      <c r="AL12">
        <v>4.8036259455237797E-3</v>
      </c>
      <c r="AM12">
        <v>7.1791761705122898E-3</v>
      </c>
      <c r="AN12">
        <v>1.11937732264599E-2</v>
      </c>
      <c r="AO12">
        <v>1.7967138975133901E-2</v>
      </c>
      <c r="AP12">
        <v>2.93592489049232E-2</v>
      </c>
      <c r="AQ12">
        <v>4.8438788726073601E-2</v>
      </c>
      <c r="AR12">
        <v>8.0058497111620303E-2</v>
      </c>
      <c r="AS12">
        <v>0.13147643939413001</v>
      </c>
      <c r="AT12">
        <v>0.211874121465599</v>
      </c>
      <c r="AU12">
        <v>0.33094333533221398</v>
      </c>
      <c r="AV12">
        <v>0.50375949673546006</v>
      </c>
      <c r="AW12">
        <v>0.69150886944888601</v>
      </c>
      <c r="AX12">
        <v>0.53732767483682997</v>
      </c>
      <c r="AY12">
        <v>0.345544948023981</v>
      </c>
      <c r="AZ12">
        <v>0.37624324393695902</v>
      </c>
      <c r="BA12">
        <v>0.41897092452611501</v>
      </c>
      <c r="BB12">
        <v>0.45308138039468199</v>
      </c>
      <c r="BC12">
        <v>0.47848408115900898</v>
      </c>
      <c r="BD12">
        <v>0.49563053393432499</v>
      </c>
      <c r="BE12">
        <v>0.50514660667184796</v>
      </c>
      <c r="BF12">
        <v>0.50514660667184796</v>
      </c>
      <c r="BG12">
        <v>0.50514660667184796</v>
      </c>
      <c r="BH12">
        <v>0.50514660667184796</v>
      </c>
      <c r="BI12">
        <v>0.50514660667184796</v>
      </c>
      <c r="BJ12">
        <v>0.50514660667184796</v>
      </c>
      <c r="BK12">
        <v>0.50514660667184796</v>
      </c>
      <c r="BL12">
        <v>0.50514660667184796</v>
      </c>
      <c r="BM12">
        <v>0.50514660667184796</v>
      </c>
      <c r="BN12">
        <v>0.50514660667184796</v>
      </c>
      <c r="BO12">
        <v>0.50514660667184796</v>
      </c>
      <c r="BP12">
        <v>0.50514660667184796</v>
      </c>
      <c r="BQ12">
        <v>0.50514660667184796</v>
      </c>
      <c r="BR12">
        <v>0.50514660667184796</v>
      </c>
      <c r="BS12">
        <v>0.50514660667184796</v>
      </c>
      <c r="BT12">
        <v>0.50514660667184796</v>
      </c>
      <c r="BU12">
        <v>0.50514660667184796</v>
      </c>
      <c r="BV12">
        <v>0.50514660667184796</v>
      </c>
      <c r="BW12">
        <v>0.50514660667184796</v>
      </c>
      <c r="BX12">
        <v>0.50514660667184796</v>
      </c>
      <c r="BY12">
        <v>0.50514660667184796</v>
      </c>
      <c r="BZ12">
        <v>0.50514660667184796</v>
      </c>
      <c r="CA12">
        <v>0.50514660667184796</v>
      </c>
      <c r="CB12">
        <v>0.50514660667184796</v>
      </c>
      <c r="CC12">
        <v>0.50514660667184796</v>
      </c>
      <c r="CD12">
        <v>0.50514660667184796</v>
      </c>
    </row>
    <row r="13" spans="1:82" x14ac:dyDescent="0.35">
      <c r="A13" s="19" t="s">
        <v>44</v>
      </c>
      <c r="B13">
        <v>1.50875680382816E-4</v>
      </c>
      <c r="C13">
        <v>1.50875680382816E-4</v>
      </c>
      <c r="D13">
        <v>1.5053042335355001E-4</v>
      </c>
      <c r="E13">
        <v>1.50545188478253E-4</v>
      </c>
      <c r="F13">
        <v>1.5053482328551801E-4</v>
      </c>
      <c r="G13">
        <v>1.5048998537348901E-4</v>
      </c>
      <c r="H13">
        <v>1.5038061011978901E-4</v>
      </c>
      <c r="I13">
        <v>1.5021520740439499E-4</v>
      </c>
      <c r="J13">
        <v>1.5011538129486499E-4</v>
      </c>
      <c r="K13">
        <v>1.5017745220079101E-4</v>
      </c>
      <c r="L13">
        <v>1.5034070088131899E-4</v>
      </c>
      <c r="M13">
        <v>1.5231335995147699E-4</v>
      </c>
      <c r="N13">
        <v>1.5480883169941199E-4</v>
      </c>
      <c r="O13">
        <v>1.5687771347925301E-4</v>
      </c>
      <c r="P13">
        <v>1.5919651212915E-4</v>
      </c>
      <c r="Q13">
        <v>1.6274151353051501E-4</v>
      </c>
      <c r="R13">
        <v>1.5905957875535801E-4</v>
      </c>
      <c r="S13">
        <v>1.53364250322115E-4</v>
      </c>
      <c r="T13">
        <v>1.54165789604594E-4</v>
      </c>
      <c r="U13">
        <v>1.5454700540226099E-4</v>
      </c>
      <c r="V13">
        <v>1.5462960198401801E-4</v>
      </c>
      <c r="W13">
        <v>1.5469460524843899E-4</v>
      </c>
      <c r="X13">
        <v>1.5717505862354101E-4</v>
      </c>
      <c r="Y13">
        <v>1.5997632936394501E-4</v>
      </c>
      <c r="Z13">
        <v>1.60217117677761E-4</v>
      </c>
      <c r="AA13">
        <v>1.6149352113408201E-4</v>
      </c>
      <c r="AB13">
        <v>1.6429111031944201E-4</v>
      </c>
      <c r="AC13">
        <v>1.65790574031853E-4</v>
      </c>
      <c r="AD13">
        <v>1.7070240859008999E-4</v>
      </c>
      <c r="AE13">
        <v>1.8168050429224201E-4</v>
      </c>
      <c r="AF13">
        <v>1.9981300831439799E-4</v>
      </c>
      <c r="AG13">
        <v>2.33029447259869E-4</v>
      </c>
      <c r="AH13">
        <v>2.9096252015382699E-4</v>
      </c>
      <c r="AI13">
        <v>3.9057682972648599E-4</v>
      </c>
      <c r="AJ13">
        <v>5.5927973557467299E-4</v>
      </c>
      <c r="AK13">
        <v>8.4473500085056896E-4</v>
      </c>
      <c r="AL13">
        <v>1.3343043384374401E-3</v>
      </c>
      <c r="AM13">
        <v>2.1778840266502399E-3</v>
      </c>
      <c r="AN13">
        <v>3.63387993231671E-3</v>
      </c>
      <c r="AO13">
        <v>6.1378703808835497E-3</v>
      </c>
      <c r="AP13">
        <v>1.04145277558177E-2</v>
      </c>
      <c r="AQ13">
        <v>1.76678513787457E-2</v>
      </c>
      <c r="AR13">
        <v>2.97673623168935E-2</v>
      </c>
      <c r="AS13">
        <v>4.9496497672671301E-2</v>
      </c>
      <c r="AT13">
        <v>8.0444291488692199E-2</v>
      </c>
      <c r="AU13">
        <v>0.126441947734107</v>
      </c>
      <c r="AV13">
        <v>0.193064533802149</v>
      </c>
      <c r="AW13">
        <v>0.26567282454795199</v>
      </c>
      <c r="AX13">
        <v>0.20730452325676901</v>
      </c>
      <c r="AY13">
        <v>0.133176126991113</v>
      </c>
      <c r="AZ13">
        <v>0.144320561714014</v>
      </c>
      <c r="BA13">
        <v>0.15902088211524701</v>
      </c>
      <c r="BB13">
        <v>0.16913751924760301</v>
      </c>
      <c r="BC13">
        <v>0.175006901013533</v>
      </c>
      <c r="BD13">
        <v>0.17809422015600501</v>
      </c>
      <c r="BE13">
        <v>0.180186397986451</v>
      </c>
      <c r="BF13">
        <v>0.180186397986451</v>
      </c>
      <c r="BG13">
        <v>0.180186397986451</v>
      </c>
      <c r="BH13">
        <v>0.180186397986451</v>
      </c>
      <c r="BI13">
        <v>0.180186397986451</v>
      </c>
      <c r="BJ13">
        <v>0.180186397986451</v>
      </c>
      <c r="BK13">
        <v>0.180186397986451</v>
      </c>
      <c r="BL13">
        <v>0.180186397986451</v>
      </c>
      <c r="BM13">
        <v>0.180186397986451</v>
      </c>
      <c r="BN13">
        <v>0.180186397986451</v>
      </c>
      <c r="BO13">
        <v>0.180186397986451</v>
      </c>
      <c r="BP13">
        <v>0.180186397986451</v>
      </c>
      <c r="BQ13">
        <v>0.180186397986451</v>
      </c>
      <c r="BR13">
        <v>0.180186397986451</v>
      </c>
      <c r="BS13">
        <v>0.180186397986451</v>
      </c>
      <c r="BT13">
        <v>0.180186397986451</v>
      </c>
      <c r="BU13">
        <v>0.180186397986451</v>
      </c>
      <c r="BV13">
        <v>0.180186397986451</v>
      </c>
      <c r="BW13">
        <v>0.180186397986451</v>
      </c>
      <c r="BX13">
        <v>0.180186397986451</v>
      </c>
      <c r="BY13">
        <v>0.180186397986451</v>
      </c>
      <c r="BZ13">
        <v>0.180186397986451</v>
      </c>
      <c r="CA13">
        <v>0.180186397986451</v>
      </c>
      <c r="CB13">
        <v>0.180186397986451</v>
      </c>
      <c r="CC13">
        <v>0.180186397986451</v>
      </c>
      <c r="CD13">
        <v>0.180186397986451</v>
      </c>
    </row>
    <row r="14" spans="1:82" x14ac:dyDescent="0.35">
      <c r="A14" s="19" t="s">
        <v>45</v>
      </c>
      <c r="B14" s="141">
        <v>1.33366040151551E-5</v>
      </c>
      <c r="C14" s="141">
        <v>1.33366040151551E-5</v>
      </c>
      <c r="D14" s="141">
        <v>1.32992532915582E-5</v>
      </c>
      <c r="E14" s="141">
        <v>1.3293414082149901E-5</v>
      </c>
      <c r="F14" s="141">
        <v>1.32910036299048E-5</v>
      </c>
      <c r="G14" s="141">
        <v>1.3292488075425E-5</v>
      </c>
      <c r="H14" s="141">
        <v>1.33003193347804E-5</v>
      </c>
      <c r="I14" s="141">
        <v>1.32894355507501E-5</v>
      </c>
      <c r="J14" s="141">
        <v>1.3271516704426299E-5</v>
      </c>
      <c r="K14" s="141">
        <v>1.32717391275213E-5</v>
      </c>
      <c r="L14" s="141">
        <v>1.32689426526226E-5</v>
      </c>
      <c r="M14" s="141">
        <v>1.3394550363011399E-5</v>
      </c>
      <c r="N14" s="141">
        <v>1.3543267667732801E-5</v>
      </c>
      <c r="O14" s="141">
        <v>1.3637415507144299E-5</v>
      </c>
      <c r="P14" s="141">
        <v>1.37440618717602E-5</v>
      </c>
      <c r="Q14" s="141">
        <v>1.3915940911280901E-5</v>
      </c>
      <c r="R14" s="141">
        <v>1.3581508224831999E-5</v>
      </c>
      <c r="S14" s="141">
        <v>1.31459431052324E-5</v>
      </c>
      <c r="T14" s="141">
        <v>1.32010056177876E-5</v>
      </c>
      <c r="U14" s="141">
        <v>1.3244901980669E-5</v>
      </c>
      <c r="V14" s="141">
        <v>1.33473638504915E-5</v>
      </c>
      <c r="W14" s="141">
        <v>1.35682274613334E-5</v>
      </c>
      <c r="X14" s="141">
        <v>1.4074934118941601E-5</v>
      </c>
      <c r="Y14" s="141">
        <v>1.46403189879048E-5</v>
      </c>
      <c r="Z14" s="141">
        <v>1.4994274490181501E-5</v>
      </c>
      <c r="AA14" s="141">
        <v>1.5501955969040202E-5</v>
      </c>
      <c r="AB14" s="141">
        <v>1.6335359471852101E-5</v>
      </c>
      <c r="AC14" s="141">
        <v>1.7411097923202099E-5</v>
      </c>
      <c r="AD14" s="141">
        <v>1.9498440296030001E-5</v>
      </c>
      <c r="AE14" s="141">
        <v>2.3597689305446399E-5</v>
      </c>
      <c r="AF14" s="141">
        <v>3.0692755831629899E-5</v>
      </c>
      <c r="AG14" s="141">
        <v>4.2967081547679502E-5</v>
      </c>
      <c r="AH14" s="141">
        <v>6.4028083562757602E-5</v>
      </c>
      <c r="AI14">
        <v>1.0010192680320501E-4</v>
      </c>
      <c r="AJ14">
        <v>1.6122634731554901E-4</v>
      </c>
      <c r="AK14">
        <v>2.6478987281862502E-4</v>
      </c>
      <c r="AL14">
        <v>4.4196736480029498E-4</v>
      </c>
      <c r="AM14">
        <v>7.4450727030540202E-4</v>
      </c>
      <c r="AN14">
        <v>1.26063536404811E-3</v>
      </c>
      <c r="AO14">
        <v>2.1329094640319098E-3</v>
      </c>
      <c r="AP14">
        <v>3.5933678495228302E-3</v>
      </c>
      <c r="AQ14">
        <v>6.0449549093883103E-3</v>
      </c>
      <c r="AR14">
        <v>1.01547427231399E-2</v>
      </c>
      <c r="AS14">
        <v>1.6961851488027899E-2</v>
      </c>
      <c r="AT14">
        <v>2.7844182005249098E-2</v>
      </c>
      <c r="AU14">
        <v>4.4305975223131802E-2</v>
      </c>
      <c r="AV14">
        <v>6.8530616232007305E-2</v>
      </c>
      <c r="AW14">
        <v>9.5265139598118304E-2</v>
      </c>
      <c r="AX14">
        <v>7.4850088415261196E-2</v>
      </c>
      <c r="AY14">
        <v>4.8313717122611802E-2</v>
      </c>
      <c r="AZ14">
        <v>5.26103063923367E-2</v>
      </c>
      <c r="BA14">
        <v>5.8332061797210497E-2</v>
      </c>
      <c r="BB14">
        <v>6.23839251722293E-2</v>
      </c>
      <c r="BC14">
        <v>6.4683135572753403E-2</v>
      </c>
      <c r="BD14">
        <v>6.5658115363975394E-2</v>
      </c>
      <c r="BE14">
        <v>6.5992515102169497E-2</v>
      </c>
      <c r="BF14">
        <v>6.5992515102169497E-2</v>
      </c>
      <c r="BG14">
        <v>6.5992515102169497E-2</v>
      </c>
      <c r="BH14">
        <v>6.5992515102169497E-2</v>
      </c>
      <c r="BI14">
        <v>6.5992515102169497E-2</v>
      </c>
      <c r="BJ14">
        <v>6.5992515102169497E-2</v>
      </c>
      <c r="BK14">
        <v>6.5992515102169497E-2</v>
      </c>
      <c r="BL14">
        <v>6.5992515102169497E-2</v>
      </c>
      <c r="BM14">
        <v>6.5992515102169497E-2</v>
      </c>
      <c r="BN14">
        <v>6.5992515102169497E-2</v>
      </c>
      <c r="BO14">
        <v>6.5992515102169497E-2</v>
      </c>
      <c r="BP14">
        <v>6.5992515102169497E-2</v>
      </c>
      <c r="BQ14">
        <v>6.5992515102169497E-2</v>
      </c>
      <c r="BR14">
        <v>6.5992515102169497E-2</v>
      </c>
      <c r="BS14">
        <v>6.5992515102169497E-2</v>
      </c>
      <c r="BT14">
        <v>6.5992515102169497E-2</v>
      </c>
      <c r="BU14">
        <v>6.5992515102169497E-2</v>
      </c>
      <c r="BV14">
        <v>6.5992515102169497E-2</v>
      </c>
      <c r="BW14">
        <v>6.5992515102169497E-2</v>
      </c>
      <c r="BX14">
        <v>6.5992515102169497E-2</v>
      </c>
      <c r="BY14">
        <v>6.5992515102169497E-2</v>
      </c>
      <c r="BZ14">
        <v>6.5992515102169497E-2</v>
      </c>
      <c r="CA14">
        <v>6.5992515102169497E-2</v>
      </c>
      <c r="CB14">
        <v>6.5992515102169497E-2</v>
      </c>
      <c r="CC14">
        <v>6.5992515102169497E-2</v>
      </c>
      <c r="CD14">
        <v>6.5992515102169497E-2</v>
      </c>
    </row>
    <row r="15" spans="1:82" x14ac:dyDescent="0.35">
      <c r="A15" s="19" t="s">
        <v>46</v>
      </c>
      <c r="B15" s="141">
        <v>1.0470727220058799E-6</v>
      </c>
      <c r="C15" s="141">
        <v>1.0470727220058799E-6</v>
      </c>
      <c r="D15" s="141">
        <v>1.04458418644498E-6</v>
      </c>
      <c r="E15" s="141">
        <v>1.04451200858342E-6</v>
      </c>
      <c r="F15" s="141">
        <v>1.04398462889331E-6</v>
      </c>
      <c r="G15" s="141">
        <v>1.04338751085455E-6</v>
      </c>
      <c r="H15" s="141">
        <v>1.0426919373055799E-6</v>
      </c>
      <c r="I15" s="141">
        <v>1.0420098687222101E-6</v>
      </c>
      <c r="J15" s="141">
        <v>1.04208502112634E-6</v>
      </c>
      <c r="K15" s="141">
        <v>1.04345102567136E-6</v>
      </c>
      <c r="L15" s="141">
        <v>1.0457688690222499E-6</v>
      </c>
      <c r="M15" s="141">
        <v>1.0487083344431001E-6</v>
      </c>
      <c r="N15" s="141">
        <v>1.04891548472967E-6</v>
      </c>
      <c r="O15" s="141">
        <v>1.0454287869285099E-6</v>
      </c>
      <c r="P15" s="141">
        <v>1.0405693271214301E-6</v>
      </c>
      <c r="Q15" s="141">
        <v>1.0355465402021299E-6</v>
      </c>
      <c r="R15" s="141">
        <v>1.0253862018861199E-6</v>
      </c>
      <c r="S15" s="141">
        <v>1.0176850408110899E-6</v>
      </c>
      <c r="T15" s="141">
        <v>1.0226307946085799E-6</v>
      </c>
      <c r="U15" s="141">
        <v>1.03682064703631E-6</v>
      </c>
      <c r="V15" s="141">
        <v>1.0598213875893901E-6</v>
      </c>
      <c r="W15" s="141">
        <v>1.09068962911328E-6</v>
      </c>
      <c r="X15" s="141">
        <v>1.1485930535725801E-6</v>
      </c>
      <c r="Y15" s="141">
        <v>1.2283472428739199E-6</v>
      </c>
      <c r="Z15" s="141">
        <v>1.33035614610877E-6</v>
      </c>
      <c r="AA15" s="141">
        <v>1.5078522880523701E-6</v>
      </c>
      <c r="AB15" s="141">
        <v>1.81236707881162E-6</v>
      </c>
      <c r="AC15" s="141">
        <v>2.2876323416747302E-6</v>
      </c>
      <c r="AD15" s="141">
        <v>3.1013393362634999E-6</v>
      </c>
      <c r="AE15" s="141">
        <v>4.5463886055234404E-6</v>
      </c>
      <c r="AF15" s="141">
        <v>6.9879806013278298E-6</v>
      </c>
      <c r="AG15" s="141">
        <v>1.11496527035962E-5</v>
      </c>
      <c r="AH15" s="141">
        <v>1.82775026909951E-5</v>
      </c>
      <c r="AI15" s="141">
        <v>3.0476624107684201E-5</v>
      </c>
      <c r="AJ15" s="141">
        <v>5.13092772884809E-5</v>
      </c>
      <c r="AK15" s="141">
        <v>8.6988264476102898E-5</v>
      </c>
      <c r="AL15">
        <v>1.48208546371723E-4</v>
      </c>
      <c r="AM15">
        <v>2.5301860182216099E-4</v>
      </c>
      <c r="AN15">
        <v>4.3197354137561501E-4</v>
      </c>
      <c r="AO15">
        <v>7.34171695688738E-4</v>
      </c>
      <c r="AP15">
        <v>1.24162862502428E-3</v>
      </c>
      <c r="AQ15">
        <v>2.0953262404515001E-3</v>
      </c>
      <c r="AR15">
        <v>3.5145969667237801E-3</v>
      </c>
      <c r="AS15">
        <v>5.8358626931427097E-3</v>
      </c>
      <c r="AT15">
        <v>9.4825825780152605E-3</v>
      </c>
      <c r="AU15">
        <v>1.4881207101276999E-2</v>
      </c>
      <c r="AV15">
        <v>2.26753800430037E-2</v>
      </c>
      <c r="AW15">
        <v>3.1322219603842703E-2</v>
      </c>
      <c r="AX15">
        <v>2.4692895287168701E-2</v>
      </c>
      <c r="AY15">
        <v>1.6079636479111498E-2</v>
      </c>
      <c r="AZ15">
        <v>1.7739196899256401E-2</v>
      </c>
      <c r="BA15">
        <v>1.9945731916337001E-2</v>
      </c>
      <c r="BB15">
        <v>2.15653779190924E-2</v>
      </c>
      <c r="BC15">
        <v>2.2506599714375301E-2</v>
      </c>
      <c r="BD15">
        <v>2.2912949968385301E-2</v>
      </c>
      <c r="BE15">
        <v>2.3105117041556999E-2</v>
      </c>
      <c r="BF15">
        <v>2.3105117041556999E-2</v>
      </c>
      <c r="BG15">
        <v>2.3105117041556999E-2</v>
      </c>
      <c r="BH15">
        <v>2.3105117041556999E-2</v>
      </c>
      <c r="BI15">
        <v>2.3105117041556999E-2</v>
      </c>
      <c r="BJ15">
        <v>2.3105117041556999E-2</v>
      </c>
      <c r="BK15">
        <v>2.3105117041556999E-2</v>
      </c>
      <c r="BL15">
        <v>2.3105117041556999E-2</v>
      </c>
      <c r="BM15">
        <v>2.3105117041556999E-2</v>
      </c>
      <c r="BN15">
        <v>2.3105117041556999E-2</v>
      </c>
      <c r="BO15">
        <v>2.3105117041556999E-2</v>
      </c>
      <c r="BP15">
        <v>2.3105117041556999E-2</v>
      </c>
      <c r="BQ15">
        <v>2.3105117041556999E-2</v>
      </c>
      <c r="BR15">
        <v>2.3105117041556999E-2</v>
      </c>
      <c r="BS15">
        <v>2.3105117041556999E-2</v>
      </c>
      <c r="BT15">
        <v>2.3105117041556999E-2</v>
      </c>
      <c r="BU15">
        <v>2.3105117041556999E-2</v>
      </c>
      <c r="BV15">
        <v>2.3105117041556999E-2</v>
      </c>
      <c r="BW15">
        <v>2.3105117041556999E-2</v>
      </c>
      <c r="BX15">
        <v>2.3105117041556999E-2</v>
      </c>
      <c r="BY15">
        <v>2.3105117041556999E-2</v>
      </c>
      <c r="BZ15">
        <v>2.3105117041556999E-2</v>
      </c>
      <c r="CA15">
        <v>2.3105117041556999E-2</v>
      </c>
      <c r="CB15">
        <v>2.3105117041556999E-2</v>
      </c>
      <c r="CC15">
        <v>2.3105117041556999E-2</v>
      </c>
      <c r="CD15">
        <v>2.3105117041556999E-2</v>
      </c>
    </row>
    <row r="16" spans="1:82" x14ac:dyDescent="0.35">
      <c r="A16" s="19" t="s">
        <v>47</v>
      </c>
      <c r="B16" s="141">
        <v>7.5308802513983099E-8</v>
      </c>
      <c r="C16" s="141">
        <v>7.5308802513983099E-8</v>
      </c>
      <c r="D16" s="141">
        <v>7.5085335960783898E-8</v>
      </c>
      <c r="E16" s="141">
        <v>7.4927768621350706E-8</v>
      </c>
      <c r="F16" s="141">
        <v>7.4782494471908306E-8</v>
      </c>
      <c r="G16" s="141">
        <v>7.4688644019862003E-8</v>
      </c>
      <c r="H16" s="141">
        <v>7.4629243180423094E-8</v>
      </c>
      <c r="I16" s="141">
        <v>7.4588566795979606E-8</v>
      </c>
      <c r="J16" s="141">
        <v>7.4565657128663703E-8</v>
      </c>
      <c r="K16" s="141">
        <v>7.4566758421748098E-8</v>
      </c>
      <c r="L16" s="141">
        <v>7.4588675808467503E-8</v>
      </c>
      <c r="M16" s="141">
        <v>7.4635174788326499E-8</v>
      </c>
      <c r="N16" s="141">
        <v>7.4637013434338302E-8</v>
      </c>
      <c r="O16" s="141">
        <v>7.4675587768708403E-8</v>
      </c>
      <c r="P16" s="141">
        <v>7.4902023152517198E-8</v>
      </c>
      <c r="Q16" s="141">
        <v>7.5331047919660596E-8</v>
      </c>
      <c r="R16" s="141">
        <v>7.56210156556584E-8</v>
      </c>
      <c r="S16" s="141">
        <v>7.6126523851941696E-8</v>
      </c>
      <c r="T16" s="141">
        <v>7.7308380215649898E-8</v>
      </c>
      <c r="U16" s="141">
        <v>7.9112319920924005E-8</v>
      </c>
      <c r="V16" s="141">
        <v>8.2177014652746095E-8</v>
      </c>
      <c r="W16" s="141">
        <v>8.7814096769895204E-8</v>
      </c>
      <c r="X16" s="141">
        <v>9.8186446948415505E-8</v>
      </c>
      <c r="Y16" s="141">
        <v>1.16555393045878E-7</v>
      </c>
      <c r="Z16" s="141">
        <v>1.4822837541554201E-7</v>
      </c>
      <c r="AA16" s="141">
        <v>2.0221795549012099E-7</v>
      </c>
      <c r="AB16" s="141">
        <v>2.9358142118189099E-7</v>
      </c>
      <c r="AC16" s="141">
        <v>4.5033715946375902E-7</v>
      </c>
      <c r="AD16" s="141">
        <v>7.2093124896659304E-7</v>
      </c>
      <c r="AE16" s="141">
        <v>1.18648695083425E-6</v>
      </c>
      <c r="AF16" s="141">
        <v>1.99105565462428E-6</v>
      </c>
      <c r="AG16" s="141">
        <v>3.3772775481699302E-6</v>
      </c>
      <c r="AH16" s="141">
        <v>5.7636441871976599E-6</v>
      </c>
      <c r="AI16" s="141">
        <v>9.8633934887777198E-6</v>
      </c>
      <c r="AJ16" s="141">
        <v>1.6847203269472699E-5</v>
      </c>
      <c r="AK16" s="141">
        <v>2.8690426534673099E-5</v>
      </c>
      <c r="AL16" s="141">
        <v>4.8874956660752298E-5</v>
      </c>
      <c r="AM16" s="141">
        <v>8.3268627394748394E-5</v>
      </c>
      <c r="AN16">
        <v>1.41749123774378E-4</v>
      </c>
      <c r="AO16">
        <v>2.4134002730531401E-4</v>
      </c>
      <c r="AP16">
        <v>4.10525116953053E-4</v>
      </c>
      <c r="AQ16">
        <v>6.9616668058802302E-4</v>
      </c>
      <c r="AR16">
        <v>1.1719940449337E-3</v>
      </c>
      <c r="AS16">
        <v>1.9508631523575E-3</v>
      </c>
      <c r="AT16">
        <v>3.1736000636822101E-3</v>
      </c>
      <c r="AU16">
        <v>4.9860950381030002E-3</v>
      </c>
      <c r="AV16">
        <v>7.5940360872170497E-3</v>
      </c>
      <c r="AW16">
        <v>1.04602666491581E-2</v>
      </c>
      <c r="AX16">
        <v>8.2075488144900607E-3</v>
      </c>
      <c r="AY16">
        <v>5.2858079788325003E-3</v>
      </c>
      <c r="AZ16">
        <v>5.7524766779066096E-3</v>
      </c>
      <c r="BA16">
        <v>6.4031215383558203E-3</v>
      </c>
      <c r="BB16">
        <v>6.8951138408669902E-3</v>
      </c>
      <c r="BC16">
        <v>7.2113110010427802E-3</v>
      </c>
      <c r="BD16">
        <v>7.3834624968354499E-3</v>
      </c>
      <c r="BE16">
        <v>7.5185100858535499E-3</v>
      </c>
      <c r="BF16">
        <v>7.5185100858535499E-3</v>
      </c>
      <c r="BG16">
        <v>7.5185100858535499E-3</v>
      </c>
      <c r="BH16">
        <v>7.5185100858535499E-3</v>
      </c>
      <c r="BI16">
        <v>7.5185100858535499E-3</v>
      </c>
      <c r="BJ16">
        <v>7.5185100858535499E-3</v>
      </c>
      <c r="BK16">
        <v>7.5185100858535499E-3</v>
      </c>
      <c r="BL16">
        <v>7.5185100858535499E-3</v>
      </c>
      <c r="BM16">
        <v>7.5185100858535499E-3</v>
      </c>
      <c r="BN16">
        <v>7.5185100858535499E-3</v>
      </c>
      <c r="BO16">
        <v>7.5185100858535499E-3</v>
      </c>
      <c r="BP16">
        <v>7.5185100858535499E-3</v>
      </c>
      <c r="BQ16">
        <v>7.5185100858535499E-3</v>
      </c>
      <c r="BR16">
        <v>7.5185100858535499E-3</v>
      </c>
      <c r="BS16">
        <v>7.5185100858535499E-3</v>
      </c>
      <c r="BT16">
        <v>7.5185100858535499E-3</v>
      </c>
      <c r="BU16">
        <v>7.5185100858535499E-3</v>
      </c>
      <c r="BV16">
        <v>7.5185100858535499E-3</v>
      </c>
      <c r="BW16">
        <v>7.5185100858535499E-3</v>
      </c>
      <c r="BX16">
        <v>7.5185100858535499E-3</v>
      </c>
      <c r="BY16">
        <v>7.5185100858535499E-3</v>
      </c>
      <c r="BZ16">
        <v>7.5185100858535499E-3</v>
      </c>
      <c r="CA16">
        <v>7.5185100858535499E-3</v>
      </c>
      <c r="CB16">
        <v>7.5185100858535499E-3</v>
      </c>
      <c r="CC16">
        <v>7.5185100858535499E-3</v>
      </c>
      <c r="CD16">
        <v>7.5185100858535499E-3</v>
      </c>
    </row>
    <row r="17" spans="1:82" x14ac:dyDescent="0.35">
      <c r="A17" s="19" t="s">
        <v>48</v>
      </c>
      <c r="B17" s="141">
        <v>5.0579862054481997E-9</v>
      </c>
      <c r="C17" s="141">
        <v>5.0579862054481997E-9</v>
      </c>
      <c r="D17" s="141">
        <v>5.0288305560804397E-9</v>
      </c>
      <c r="E17" s="141">
        <v>4.99809200949995E-9</v>
      </c>
      <c r="F17" s="141">
        <v>4.9741007849521299E-9</v>
      </c>
      <c r="G17" s="141">
        <v>4.9583698485329804E-9</v>
      </c>
      <c r="H17" s="141">
        <v>4.9423940548104899E-9</v>
      </c>
      <c r="I17" s="141">
        <v>4.9279254313474202E-9</v>
      </c>
      <c r="J17" s="141">
        <v>4.9182553770136096E-9</v>
      </c>
      <c r="K17" s="141">
        <v>4.9125185664052997E-9</v>
      </c>
      <c r="L17" s="141">
        <v>4.9112490504425401E-9</v>
      </c>
      <c r="M17" s="141">
        <v>4.9156869772691904E-9</v>
      </c>
      <c r="N17" s="141">
        <v>4.9261105777645102E-9</v>
      </c>
      <c r="O17" s="141">
        <v>4.94829746990612E-9</v>
      </c>
      <c r="P17" s="141">
        <v>4.9895435631646601E-9</v>
      </c>
      <c r="Q17" s="141">
        <v>5.0620749571152298E-9</v>
      </c>
      <c r="R17" s="141">
        <v>5.1929254558603802E-9</v>
      </c>
      <c r="S17" s="141">
        <v>5.4232795348325298E-9</v>
      </c>
      <c r="T17" s="141">
        <v>5.8242442970398803E-9</v>
      </c>
      <c r="U17" s="141">
        <v>6.5150559087103901E-9</v>
      </c>
      <c r="V17" s="141">
        <v>7.7011311617770801E-9</v>
      </c>
      <c r="W17" s="141">
        <v>9.7505696634208004E-9</v>
      </c>
      <c r="X17" s="141">
        <v>1.32581714161545E-8</v>
      </c>
      <c r="Y17" s="141">
        <v>1.92334122574087E-8</v>
      </c>
      <c r="Z17" s="141">
        <v>2.9428262204035501E-8</v>
      </c>
      <c r="AA17" s="141">
        <v>4.6792442148068898E-8</v>
      </c>
      <c r="AB17" s="141">
        <v>7.6247411616207195E-8</v>
      </c>
      <c r="AC17" s="141">
        <v>1.2661642939745199E-7</v>
      </c>
      <c r="AD17" s="141">
        <v>2.1306873272148601E-7</v>
      </c>
      <c r="AE17" s="141">
        <v>3.6069224026934701E-7</v>
      </c>
      <c r="AF17" s="141">
        <v>6.1220218078574303E-7</v>
      </c>
      <c r="AG17" s="141">
        <v>1.0405083741881101E-6</v>
      </c>
      <c r="AH17" s="141">
        <v>1.77198791436186E-6</v>
      </c>
      <c r="AI17" s="141">
        <v>3.0305656855881498E-6</v>
      </c>
      <c r="AJ17" s="141">
        <v>5.2009712263353898E-6</v>
      </c>
      <c r="AK17" s="141">
        <v>8.9438463923410802E-6</v>
      </c>
      <c r="AL17" s="141">
        <v>1.5438707503893901E-5</v>
      </c>
      <c r="AM17" s="141">
        <v>2.66336947145801E-5</v>
      </c>
      <c r="AN17" s="141">
        <v>4.5732864121182597E-5</v>
      </c>
      <c r="AO17" s="141">
        <v>7.8136195264304101E-5</v>
      </c>
      <c r="AP17">
        <v>1.3268171411549899E-4</v>
      </c>
      <c r="AQ17">
        <v>2.24139870546085E-4</v>
      </c>
      <c r="AR17">
        <v>3.7555955387539799E-4</v>
      </c>
      <c r="AS17">
        <v>6.2240019106639605E-4</v>
      </c>
      <c r="AT17">
        <v>1.0141467790318801E-3</v>
      </c>
      <c r="AU17">
        <v>1.6080267780165299E-3</v>
      </c>
      <c r="AV17">
        <v>2.4517306517525699E-3</v>
      </c>
      <c r="AW17">
        <v>3.3780526464294502E-3</v>
      </c>
      <c r="AX17">
        <v>2.6641964249533899E-3</v>
      </c>
      <c r="AY17">
        <v>1.71686330469167E-3</v>
      </c>
      <c r="AZ17">
        <v>1.8732616790472899E-3</v>
      </c>
      <c r="BA17">
        <v>2.0962164744666801E-3</v>
      </c>
      <c r="BB17">
        <v>2.2613135815893999E-3</v>
      </c>
      <c r="BC17">
        <v>2.3459126908839702E-3</v>
      </c>
      <c r="BD17">
        <v>2.36290270897066E-3</v>
      </c>
      <c r="BE17">
        <v>2.3640720121108601E-3</v>
      </c>
      <c r="BF17">
        <v>2.3640720121108601E-3</v>
      </c>
      <c r="BG17">
        <v>2.3640720121108601E-3</v>
      </c>
      <c r="BH17">
        <v>2.3640720121108601E-3</v>
      </c>
      <c r="BI17">
        <v>2.3640720121108601E-3</v>
      </c>
      <c r="BJ17">
        <v>2.3640720121108601E-3</v>
      </c>
      <c r="BK17">
        <v>2.3640720121108601E-3</v>
      </c>
      <c r="BL17">
        <v>2.3640720121108601E-3</v>
      </c>
      <c r="BM17">
        <v>2.3640720121108601E-3</v>
      </c>
      <c r="BN17">
        <v>2.3640720121108601E-3</v>
      </c>
      <c r="BO17">
        <v>2.3640720121108601E-3</v>
      </c>
      <c r="BP17">
        <v>2.3640720121108601E-3</v>
      </c>
      <c r="BQ17">
        <v>2.3640720121108601E-3</v>
      </c>
      <c r="BR17">
        <v>2.3640720121108601E-3</v>
      </c>
      <c r="BS17">
        <v>2.3640720121108601E-3</v>
      </c>
      <c r="BT17">
        <v>2.3640720121108601E-3</v>
      </c>
      <c r="BU17">
        <v>2.3640720121108601E-3</v>
      </c>
      <c r="BV17">
        <v>2.3640720121108601E-3</v>
      </c>
      <c r="BW17">
        <v>2.3640720121108601E-3</v>
      </c>
      <c r="BX17">
        <v>2.3640720121108601E-3</v>
      </c>
      <c r="BY17">
        <v>2.3640720121108601E-3</v>
      </c>
      <c r="BZ17">
        <v>2.3640720121108601E-3</v>
      </c>
      <c r="CA17">
        <v>2.3640720121108601E-3</v>
      </c>
      <c r="CB17">
        <v>2.3640720121108601E-3</v>
      </c>
      <c r="CC17">
        <v>2.3640720121108601E-3</v>
      </c>
      <c r="CD17">
        <v>2.3640720121108601E-3</v>
      </c>
    </row>
    <row r="18" spans="1:82" x14ac:dyDescent="0.35">
      <c r="A18" s="19" t="s">
        <v>49</v>
      </c>
      <c r="B18" s="141">
        <v>3.0139244355262802E-10</v>
      </c>
      <c r="C18" s="141">
        <v>3.0139244355262802E-10</v>
      </c>
      <c r="D18" s="141">
        <v>3.0337698585436099E-10</v>
      </c>
      <c r="E18" s="141">
        <v>3.0436911239665198E-10</v>
      </c>
      <c r="F18" s="141">
        <v>3.05307963734651E-10</v>
      </c>
      <c r="G18" s="141">
        <v>3.0580526482165702E-10</v>
      </c>
      <c r="H18" s="141">
        <v>3.0464811164733198E-10</v>
      </c>
      <c r="I18" s="141">
        <v>3.02941010389302E-10</v>
      </c>
      <c r="J18" s="141">
        <v>3.01699348477325E-10</v>
      </c>
      <c r="K18" s="141">
        <v>3.0133283978597401E-10</v>
      </c>
      <c r="L18" s="141">
        <v>3.02058811929262E-10</v>
      </c>
      <c r="M18" s="141">
        <v>3.0401923415138202E-10</v>
      </c>
      <c r="N18" s="141">
        <v>3.0811288985841701E-10</v>
      </c>
      <c r="O18" s="141">
        <v>3.1612850444652599E-10</v>
      </c>
      <c r="P18" s="141">
        <v>3.3051126365821702E-10</v>
      </c>
      <c r="Q18" s="141">
        <v>3.5561230379694201E-10</v>
      </c>
      <c r="R18" s="141">
        <v>3.99144339573746E-10</v>
      </c>
      <c r="S18" s="141">
        <v>4.74075810400418E-10</v>
      </c>
      <c r="T18" s="141">
        <v>6.0259913918223804E-10</v>
      </c>
      <c r="U18" s="141">
        <v>8.2267156872091395E-10</v>
      </c>
      <c r="V18" s="141">
        <v>1.19909637095023E-9</v>
      </c>
      <c r="W18" s="141">
        <v>1.8440736675595699E-9</v>
      </c>
      <c r="X18" s="141">
        <v>2.9473986820237399E-9</v>
      </c>
      <c r="Y18" s="141">
        <v>4.8344090981883497E-9</v>
      </c>
      <c r="Z18" s="141">
        <v>8.0679387910759307E-9</v>
      </c>
      <c r="AA18" s="141">
        <v>1.3598823075812501E-8</v>
      </c>
      <c r="AB18" s="141">
        <v>2.30042811873789E-8</v>
      </c>
      <c r="AC18" s="141">
        <v>3.9025191849455103E-8</v>
      </c>
      <c r="AD18" s="141">
        <v>6.6439909936901004E-8</v>
      </c>
      <c r="AE18" s="141">
        <v>1.13169432637958E-7</v>
      </c>
      <c r="AF18" s="141">
        <v>1.9222259154259899E-7</v>
      </c>
      <c r="AG18" s="141">
        <v>3.2679155599077201E-7</v>
      </c>
      <c r="AH18" s="141">
        <v>5.5715856072240895E-7</v>
      </c>
      <c r="AI18" s="141">
        <v>9.51286157750126E-7</v>
      </c>
      <c r="AJ18" s="141">
        <v>1.62389967130828E-6</v>
      </c>
      <c r="AK18" s="141">
        <v>2.7690624814167199E-6</v>
      </c>
      <c r="AL18" s="141">
        <v>4.73450404637696E-6</v>
      </c>
      <c r="AM18" s="141">
        <v>8.1027189245696102E-6</v>
      </c>
      <c r="AN18" s="141">
        <v>1.3863467977378001E-5</v>
      </c>
      <c r="AO18" s="141">
        <v>2.3767931383346602E-5</v>
      </c>
      <c r="AP18" s="141">
        <v>4.0744669169657201E-5</v>
      </c>
      <c r="AQ18" s="141">
        <v>6.95978537491607E-5</v>
      </c>
      <c r="AR18">
        <v>1.1793750674707299E-4</v>
      </c>
      <c r="AS18">
        <v>1.9718382559002199E-4</v>
      </c>
      <c r="AT18">
        <v>3.2238693796681199E-4</v>
      </c>
      <c r="AU18">
        <v>5.0942008926414904E-4</v>
      </c>
      <c r="AV18">
        <v>7.7073076055309399E-4</v>
      </c>
      <c r="AW18">
        <v>1.0566810307313301E-3</v>
      </c>
      <c r="AX18">
        <v>8.3166164553173997E-4</v>
      </c>
      <c r="AY18">
        <v>5.3686675657450898E-4</v>
      </c>
      <c r="AZ18">
        <v>5.9179638141882904E-4</v>
      </c>
      <c r="BA18">
        <v>6.7039582970487995E-4</v>
      </c>
      <c r="BB18">
        <v>7.2848951350496904E-4</v>
      </c>
      <c r="BC18">
        <v>7.5530853791150299E-4</v>
      </c>
      <c r="BD18">
        <v>7.5505554937424903E-4</v>
      </c>
      <c r="BE18">
        <v>7.5273286467998201E-4</v>
      </c>
      <c r="BF18">
        <v>7.5273286467998201E-4</v>
      </c>
      <c r="BG18">
        <v>7.5273286467998201E-4</v>
      </c>
      <c r="BH18">
        <v>7.5273286467998201E-4</v>
      </c>
      <c r="BI18">
        <v>7.5273286467998201E-4</v>
      </c>
      <c r="BJ18">
        <v>7.5273286467998201E-4</v>
      </c>
      <c r="BK18">
        <v>7.5273286467998201E-4</v>
      </c>
      <c r="BL18">
        <v>7.5273286467998201E-4</v>
      </c>
      <c r="BM18">
        <v>7.5273286467998201E-4</v>
      </c>
      <c r="BN18">
        <v>7.5273286467998201E-4</v>
      </c>
      <c r="BO18">
        <v>7.5273286467998201E-4</v>
      </c>
      <c r="BP18">
        <v>7.5273286467998201E-4</v>
      </c>
      <c r="BQ18">
        <v>7.5273286467998201E-4</v>
      </c>
      <c r="BR18">
        <v>7.5273286467998201E-4</v>
      </c>
      <c r="BS18">
        <v>7.5273286467998201E-4</v>
      </c>
      <c r="BT18">
        <v>7.5273286467998201E-4</v>
      </c>
      <c r="BU18">
        <v>7.5273286467998201E-4</v>
      </c>
      <c r="BV18">
        <v>7.5273286467998201E-4</v>
      </c>
      <c r="BW18">
        <v>7.5273286467998201E-4</v>
      </c>
      <c r="BX18">
        <v>7.5273286467998201E-4</v>
      </c>
      <c r="BY18">
        <v>7.5273286467998201E-4</v>
      </c>
      <c r="BZ18">
        <v>7.5273286467998201E-4</v>
      </c>
      <c r="CA18">
        <v>7.5273286467998201E-4</v>
      </c>
      <c r="CB18">
        <v>7.5273286467998201E-4</v>
      </c>
      <c r="CC18">
        <v>7.5273286467998201E-4</v>
      </c>
      <c r="CD18">
        <v>7.5273286467998201E-4</v>
      </c>
    </row>
    <row r="19" spans="1:82" x14ac:dyDescent="0.35">
      <c r="A19" s="19" t="s">
        <v>50</v>
      </c>
      <c r="B19" s="141">
        <v>1.07276922598678E-11</v>
      </c>
      <c r="C19" s="141">
        <v>1.07276922598678E-11</v>
      </c>
      <c r="D19" s="141">
        <v>1.07390896795028E-11</v>
      </c>
      <c r="E19" s="141">
        <v>1.0780464570173E-11</v>
      </c>
      <c r="F19" s="141">
        <v>1.08896227331836E-11</v>
      </c>
      <c r="G19" s="141">
        <v>1.10831652378929E-11</v>
      </c>
      <c r="H19" s="141">
        <v>1.13145402643871E-11</v>
      </c>
      <c r="I19" s="141">
        <v>1.1575992368627799E-11</v>
      </c>
      <c r="J19" s="141">
        <v>1.18918066162685E-11</v>
      </c>
      <c r="K19" s="141">
        <v>1.23083783284928E-11</v>
      </c>
      <c r="L19" s="141">
        <v>1.28606605637036E-11</v>
      </c>
      <c r="M19" s="141">
        <v>1.36042146629583E-11</v>
      </c>
      <c r="N19" s="141">
        <v>1.4790445351428E-11</v>
      </c>
      <c r="O19" s="141">
        <v>1.6820323236388601E-11</v>
      </c>
      <c r="P19" s="141">
        <v>2.02926114194995E-11</v>
      </c>
      <c r="Q19" s="141">
        <v>2.62302002035952E-11</v>
      </c>
      <c r="R19" s="141">
        <v>3.6384661772502097E-11</v>
      </c>
      <c r="S19" s="141">
        <v>5.3756804652543198E-11</v>
      </c>
      <c r="T19" s="141">
        <v>8.3440562859322899E-11</v>
      </c>
      <c r="U19" s="141">
        <v>1.3406115236672199E-10</v>
      </c>
      <c r="V19" s="141">
        <v>2.2029621765174901E-10</v>
      </c>
      <c r="W19" s="141">
        <v>3.67663533960246E-10</v>
      </c>
      <c r="X19" s="141">
        <v>6.1929509091224101E-10</v>
      </c>
      <c r="Y19" s="141">
        <v>1.0487847442491801E-9</v>
      </c>
      <c r="Z19" s="141">
        <v>1.7844143956161901E-9</v>
      </c>
      <c r="AA19" s="141">
        <v>3.0414309729542002E-9</v>
      </c>
      <c r="AB19" s="141">
        <v>5.1642900022818403E-9</v>
      </c>
      <c r="AC19" s="141">
        <v>8.7561853680835606E-9</v>
      </c>
      <c r="AD19" s="141">
        <v>1.4893956972521501E-8</v>
      </c>
      <c r="AE19" s="141">
        <v>2.5349665988080901E-8</v>
      </c>
      <c r="AF19" s="141">
        <v>4.2942369127769497E-8</v>
      </c>
      <c r="AG19" s="141">
        <v>7.2856851177912194E-8</v>
      </c>
      <c r="AH19" s="141">
        <v>1.24180911632825E-7</v>
      </c>
      <c r="AI19" s="141">
        <v>2.1165634501426399E-7</v>
      </c>
      <c r="AJ19" s="141">
        <v>3.5937011576195898E-7</v>
      </c>
      <c r="AK19" s="141">
        <v>6.07425567180362E-7</v>
      </c>
      <c r="AL19" s="141">
        <v>1.0289367164873E-6</v>
      </c>
      <c r="AM19" s="141">
        <v>1.7424162013013199E-6</v>
      </c>
      <c r="AN19" s="141">
        <v>2.9411124944352198E-6</v>
      </c>
      <c r="AO19" s="141">
        <v>4.96659683897691E-6</v>
      </c>
      <c r="AP19" s="141">
        <v>8.3655042420301702E-6</v>
      </c>
      <c r="AQ19" s="141">
        <v>1.41042528070199E-5</v>
      </c>
      <c r="AR19" s="141">
        <v>2.3625854436462499E-5</v>
      </c>
      <c r="AS19" s="141">
        <v>3.9008612035248203E-5</v>
      </c>
      <c r="AT19" s="141">
        <v>6.3462031219744194E-5</v>
      </c>
      <c r="AU19">
        <v>1.00543920949227E-4</v>
      </c>
      <c r="AV19">
        <v>1.5339615929662199E-4</v>
      </c>
      <c r="AW19">
        <v>2.1337728286773401E-4</v>
      </c>
      <c r="AX19">
        <v>1.7103496648690001E-4</v>
      </c>
      <c r="AY19">
        <v>1.12050669919264E-4</v>
      </c>
      <c r="AZ19">
        <v>1.24995883871679E-4</v>
      </c>
      <c r="BA19">
        <v>1.4427685734002001E-4</v>
      </c>
      <c r="BB19">
        <v>1.5986555871819701E-4</v>
      </c>
      <c r="BC19">
        <v>1.6623829686061999E-4</v>
      </c>
      <c r="BD19">
        <v>1.64974067018166E-4</v>
      </c>
      <c r="BE19">
        <v>1.6405514538415101E-4</v>
      </c>
      <c r="BF19">
        <v>1.6405514538415101E-4</v>
      </c>
      <c r="BG19">
        <v>1.6405514538415101E-4</v>
      </c>
      <c r="BH19">
        <v>1.6405514538415101E-4</v>
      </c>
      <c r="BI19">
        <v>1.6405514538415101E-4</v>
      </c>
      <c r="BJ19">
        <v>1.6405514538415101E-4</v>
      </c>
      <c r="BK19">
        <v>1.6405514538415101E-4</v>
      </c>
      <c r="BL19">
        <v>1.6405514538415101E-4</v>
      </c>
      <c r="BM19">
        <v>1.6405514538415101E-4</v>
      </c>
      <c r="BN19">
        <v>1.6405514538415101E-4</v>
      </c>
      <c r="BO19">
        <v>1.6405514538415101E-4</v>
      </c>
      <c r="BP19">
        <v>1.6405514538415101E-4</v>
      </c>
      <c r="BQ19">
        <v>1.6405514538415101E-4</v>
      </c>
      <c r="BR19">
        <v>1.6405514538415101E-4</v>
      </c>
      <c r="BS19">
        <v>1.6405514538415101E-4</v>
      </c>
      <c r="BT19">
        <v>1.6405514538415101E-4</v>
      </c>
      <c r="BU19">
        <v>1.6405514538415101E-4</v>
      </c>
      <c r="BV19">
        <v>1.6405514538415101E-4</v>
      </c>
      <c r="BW19">
        <v>1.6405514538415101E-4</v>
      </c>
      <c r="BX19">
        <v>1.6405514538415101E-4</v>
      </c>
      <c r="BY19">
        <v>1.6405514538415101E-4</v>
      </c>
      <c r="BZ19">
        <v>1.6405514538415101E-4</v>
      </c>
      <c r="CA19">
        <v>1.6405514538415101E-4</v>
      </c>
      <c r="CB19">
        <v>1.6405514538415101E-4</v>
      </c>
      <c r="CC19">
        <v>1.6405514538415101E-4</v>
      </c>
      <c r="CD19">
        <v>1.6405514538415101E-4</v>
      </c>
    </row>
  </sheetData>
  <mergeCells count="1">
    <mergeCell ref="A1:C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D36" activePane="bottomRight" state="frozen"/>
      <selection pane="topRight" activeCell="D1" sqref="D1"/>
      <selection pane="bottomLeft" activeCell="A3" sqref="A3"/>
      <selection pane="bottomRight" activeCell="D3" sqref="D3:BL86"/>
    </sheetView>
  </sheetViews>
  <sheetFormatPr defaultRowHeight="14.5" x14ac:dyDescent="0.35"/>
  <cols>
    <col min="1" max="1" width="9.1796875" style="42" customWidth="1"/>
    <col min="2" max="2" width="10.7265625" customWidth="1"/>
    <col min="3" max="3" width="45.453125" style="42" bestFit="1" customWidth="1"/>
  </cols>
  <sheetData>
    <row r="1" spans="1:84" x14ac:dyDescent="0.35">
      <c r="A1" s="313" t="s">
        <v>109</v>
      </c>
      <c r="B1" s="314"/>
      <c r="C1" s="314"/>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35">
      <c r="A2" s="40" t="s">
        <v>111</v>
      </c>
      <c r="B2" s="40" t="s">
        <v>110</v>
      </c>
      <c r="C2" s="40"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35">
      <c r="A3" s="3" t="s">
        <v>31</v>
      </c>
      <c r="B3" s="43" t="s">
        <v>128</v>
      </c>
      <c r="C3" s="3" t="s">
        <v>122</v>
      </c>
      <c r="D3">
        <v>0</v>
      </c>
      <c r="E3">
        <v>0</v>
      </c>
      <c r="F3">
        <v>0</v>
      </c>
      <c r="G3">
        <v>0</v>
      </c>
      <c r="H3">
        <v>0</v>
      </c>
      <c r="I3">
        <v>0</v>
      </c>
      <c r="J3">
        <v>0</v>
      </c>
      <c r="K3">
        <v>0</v>
      </c>
      <c r="L3">
        <v>0</v>
      </c>
      <c r="M3">
        <v>0</v>
      </c>
      <c r="N3">
        <v>0</v>
      </c>
      <c r="O3">
        <v>0</v>
      </c>
      <c r="P3">
        <v>0</v>
      </c>
      <c r="Q3">
        <v>0</v>
      </c>
      <c r="R3">
        <v>0</v>
      </c>
      <c r="S3">
        <v>5.5000000000000003E-4</v>
      </c>
      <c r="T3">
        <v>1.5900000000000001E-3</v>
      </c>
      <c r="U3">
        <v>3.3400000000000001E-3</v>
      </c>
      <c r="V3">
        <v>5.9199999999999999E-3</v>
      </c>
      <c r="W3">
        <v>9.3799999999999994E-3</v>
      </c>
      <c r="X3">
        <v>1.3780000000000001E-2</v>
      </c>
      <c r="Y3">
        <v>1.916E-2</v>
      </c>
      <c r="Z3">
        <v>2.5530000000000001E-2</v>
      </c>
      <c r="AA3">
        <v>3.3270000000000001E-2</v>
      </c>
      <c r="AB3">
        <v>4.2819999999999997E-2</v>
      </c>
      <c r="AC3">
        <v>5.4399999999999997E-2</v>
      </c>
      <c r="AD3">
        <v>6.8029999999999993E-2</v>
      </c>
      <c r="AE3">
        <v>8.4269999999999998E-2</v>
      </c>
      <c r="AF3">
        <v>0.10177</v>
      </c>
      <c r="AG3">
        <v>0.11854000000000001</v>
      </c>
      <c r="AH3">
        <v>0.19488</v>
      </c>
      <c r="AI3">
        <v>0.39435999999999999</v>
      </c>
      <c r="AJ3">
        <v>0.80789</v>
      </c>
      <c r="AK3">
        <v>1.5269900000000001</v>
      </c>
      <c r="AL3">
        <v>2.6759499999999998</v>
      </c>
      <c r="AM3">
        <v>4.2538099999999996</v>
      </c>
      <c r="AN3">
        <v>6.3481800000000002</v>
      </c>
      <c r="AO3">
        <v>8.9747199999999996</v>
      </c>
      <c r="AP3">
        <v>12.083170000000001</v>
      </c>
      <c r="AQ3">
        <v>15.91005</v>
      </c>
      <c r="AR3">
        <v>19.830310000000001</v>
      </c>
      <c r="AS3">
        <v>24.4604</v>
      </c>
      <c r="AT3">
        <v>27.628360000000001</v>
      </c>
      <c r="AU3">
        <v>31.05782</v>
      </c>
      <c r="AV3">
        <v>35.176479999999998</v>
      </c>
      <c r="AW3">
        <v>38.325229999999998</v>
      </c>
      <c r="AX3">
        <v>35.037109999999998</v>
      </c>
      <c r="AY3">
        <v>33.797370000000001</v>
      </c>
      <c r="AZ3">
        <v>34.366750000000003</v>
      </c>
      <c r="BA3">
        <v>36.774479999999997</v>
      </c>
      <c r="BB3">
        <v>29.018129999999999</v>
      </c>
      <c r="BC3">
        <v>30.65437</v>
      </c>
      <c r="BD3">
        <v>32.283709999999999</v>
      </c>
      <c r="BE3">
        <v>21.417870000000001</v>
      </c>
      <c r="BF3">
        <v>12.21951</v>
      </c>
      <c r="BG3">
        <v>9.9639900000000008</v>
      </c>
      <c r="BH3">
        <v>7.1171600000000002</v>
      </c>
      <c r="BI3">
        <v>5.9152699999999996</v>
      </c>
      <c r="BJ3">
        <v>4.2781399999999996</v>
      </c>
      <c r="BK3">
        <v>2.3230300000000002</v>
      </c>
      <c r="BL3">
        <v>1.552</v>
      </c>
      <c r="BM3" s="41">
        <v>0</v>
      </c>
      <c r="BN3" s="41">
        <v>0</v>
      </c>
      <c r="BO3" s="41">
        <v>0</v>
      </c>
      <c r="BP3" s="41">
        <v>0</v>
      </c>
      <c r="BQ3" s="41">
        <v>0</v>
      </c>
      <c r="BR3" s="41">
        <v>0</v>
      </c>
      <c r="BS3" s="41">
        <v>0</v>
      </c>
      <c r="BT3" s="41">
        <v>0</v>
      </c>
      <c r="BU3" s="41">
        <v>0</v>
      </c>
      <c r="BV3" s="41">
        <v>0</v>
      </c>
      <c r="BW3" s="41">
        <v>0</v>
      </c>
      <c r="BX3" s="41">
        <v>0</v>
      </c>
      <c r="BY3" s="41">
        <v>0</v>
      </c>
      <c r="BZ3" s="41">
        <v>0</v>
      </c>
      <c r="CA3" s="41">
        <v>0</v>
      </c>
      <c r="CB3" s="41">
        <v>0</v>
      </c>
      <c r="CC3" s="41">
        <v>0</v>
      </c>
      <c r="CD3" s="41">
        <v>0</v>
      </c>
      <c r="CE3" s="41">
        <v>0</v>
      </c>
      <c r="CF3" s="41">
        <v>0</v>
      </c>
    </row>
    <row r="4" spans="1:84" x14ac:dyDescent="0.35">
      <c r="A4" s="3" t="s">
        <v>31</v>
      </c>
      <c r="B4" s="43" t="s">
        <v>128</v>
      </c>
      <c r="C4" s="3" t="s">
        <v>116</v>
      </c>
      <c r="D4">
        <v>0</v>
      </c>
      <c r="E4">
        <v>0</v>
      </c>
      <c r="F4">
        <v>0</v>
      </c>
      <c r="G4">
        <v>0</v>
      </c>
      <c r="H4">
        <v>0</v>
      </c>
      <c r="I4">
        <v>0</v>
      </c>
      <c r="J4">
        <v>0</v>
      </c>
      <c r="K4">
        <v>0</v>
      </c>
      <c r="L4">
        <v>0</v>
      </c>
      <c r="M4">
        <v>0</v>
      </c>
      <c r="N4">
        <v>0</v>
      </c>
      <c r="O4">
        <v>0</v>
      </c>
      <c r="P4">
        <v>0</v>
      </c>
      <c r="Q4">
        <v>0</v>
      </c>
      <c r="R4">
        <v>0</v>
      </c>
      <c r="S4">
        <v>1.57E-3</v>
      </c>
      <c r="T4">
        <v>3.3999999999999998E-3</v>
      </c>
      <c r="U4">
        <v>5.9300000000000004E-3</v>
      </c>
      <c r="V4">
        <v>9.0500000000000008E-3</v>
      </c>
      <c r="W4">
        <v>1.264E-2</v>
      </c>
      <c r="X4">
        <v>1.6709999999999999E-2</v>
      </c>
      <c r="Y4">
        <v>2.1180000000000001E-2</v>
      </c>
      <c r="Z4">
        <v>2.6040000000000001E-2</v>
      </c>
      <c r="AA4">
        <v>3.1660000000000001E-2</v>
      </c>
      <c r="AB4">
        <v>3.8300000000000001E-2</v>
      </c>
      <c r="AC4">
        <v>4.6109999999999998E-2</v>
      </c>
      <c r="AD4">
        <v>5.4919999999999997E-2</v>
      </c>
      <c r="AE4">
        <v>6.5170000000000006E-2</v>
      </c>
      <c r="AF4">
        <v>7.5670000000000001E-2</v>
      </c>
      <c r="AG4">
        <v>8.2150000000000001E-2</v>
      </c>
      <c r="AH4">
        <v>0.25529000000000002</v>
      </c>
      <c r="AI4">
        <v>0.64776999999999996</v>
      </c>
      <c r="AJ4">
        <v>1.3593</v>
      </c>
      <c r="AK4">
        <v>2.4255499999999999</v>
      </c>
      <c r="AL4">
        <v>3.8393799999999998</v>
      </c>
      <c r="AM4">
        <v>5.5653899999999998</v>
      </c>
      <c r="AN4">
        <v>7.5644299999999998</v>
      </c>
      <c r="AO4">
        <v>9.7079699999999995</v>
      </c>
      <c r="AP4">
        <v>11.827389999999999</v>
      </c>
      <c r="AQ4">
        <v>13.58897</v>
      </c>
      <c r="AR4">
        <v>15.200010000000001</v>
      </c>
      <c r="AS4">
        <v>16.824750000000002</v>
      </c>
      <c r="AT4">
        <v>17.13355</v>
      </c>
      <c r="AU4">
        <v>17.455590000000001</v>
      </c>
      <c r="AV4">
        <v>18.006609999999998</v>
      </c>
      <c r="AW4">
        <v>17.976179999999999</v>
      </c>
      <c r="AX4">
        <v>15.15995</v>
      </c>
      <c r="AY4">
        <v>13.601990000000001</v>
      </c>
      <c r="AZ4">
        <v>12.984069999999999</v>
      </c>
      <c r="BA4">
        <v>13.069319999999999</v>
      </c>
      <c r="BB4">
        <v>11.076930000000001</v>
      </c>
      <c r="BC4">
        <v>11.35566</v>
      </c>
      <c r="BD4">
        <v>11.78998</v>
      </c>
      <c r="BE4">
        <v>8.1274499999999996</v>
      </c>
      <c r="BF4">
        <v>5.0000200000000001</v>
      </c>
      <c r="BG4">
        <v>4.1148400000000001</v>
      </c>
      <c r="BH4">
        <v>3.2366199999999998</v>
      </c>
      <c r="BI4">
        <v>2.81074</v>
      </c>
      <c r="BJ4">
        <v>2.06202</v>
      </c>
      <c r="BK4">
        <v>1.37205</v>
      </c>
      <c r="BL4">
        <v>0.98580000000000001</v>
      </c>
      <c r="BM4" s="41">
        <v>0</v>
      </c>
      <c r="BN4" s="41">
        <v>0</v>
      </c>
      <c r="BO4" s="41">
        <v>0</v>
      </c>
      <c r="BP4" s="41">
        <v>0</v>
      </c>
      <c r="BQ4" s="41">
        <v>0</v>
      </c>
      <c r="BR4" s="41">
        <v>0</v>
      </c>
      <c r="BS4" s="41">
        <v>0</v>
      </c>
      <c r="BT4" s="41">
        <v>0</v>
      </c>
      <c r="BU4" s="41">
        <v>0</v>
      </c>
      <c r="BV4" s="41">
        <v>0</v>
      </c>
      <c r="BW4" s="41">
        <v>0</v>
      </c>
      <c r="BX4" s="41">
        <v>0</v>
      </c>
      <c r="BY4" s="41">
        <v>0</v>
      </c>
      <c r="BZ4" s="41">
        <v>0</v>
      </c>
      <c r="CA4" s="41">
        <v>0</v>
      </c>
      <c r="CB4" s="41">
        <v>0</v>
      </c>
      <c r="CC4" s="41">
        <v>0</v>
      </c>
      <c r="CD4" s="41">
        <v>0</v>
      </c>
      <c r="CE4" s="41">
        <v>0</v>
      </c>
      <c r="CF4" s="41">
        <v>0</v>
      </c>
    </row>
    <row r="5" spans="1:84" x14ac:dyDescent="0.35">
      <c r="A5" s="3" t="s">
        <v>31</v>
      </c>
      <c r="B5" s="43" t="s">
        <v>128</v>
      </c>
      <c r="C5" s="3" t="s">
        <v>117</v>
      </c>
      <c r="D5">
        <v>0</v>
      </c>
      <c r="E5">
        <v>0</v>
      </c>
      <c r="F5">
        <v>0</v>
      </c>
      <c r="G5">
        <v>0</v>
      </c>
      <c r="H5">
        <v>0</v>
      </c>
      <c r="I5">
        <v>0</v>
      </c>
      <c r="J5">
        <v>0</v>
      </c>
      <c r="K5">
        <v>0</v>
      </c>
      <c r="L5">
        <v>0</v>
      </c>
      <c r="M5">
        <v>0</v>
      </c>
      <c r="N5">
        <v>0</v>
      </c>
      <c r="O5">
        <v>0</v>
      </c>
      <c r="P5">
        <v>0</v>
      </c>
      <c r="Q5">
        <v>0</v>
      </c>
      <c r="R5">
        <v>0</v>
      </c>
      <c r="S5" s="141">
        <v>6.0000000000000002E-5</v>
      </c>
      <c r="T5">
        <v>2.7E-4</v>
      </c>
      <c r="U5">
        <v>6.4000000000000005E-4</v>
      </c>
      <c r="V5">
        <v>1.23E-3</v>
      </c>
      <c r="W5">
        <v>2.0600000000000002E-3</v>
      </c>
      <c r="X5">
        <v>3.1199999999999999E-3</v>
      </c>
      <c r="Y5">
        <v>4.45E-3</v>
      </c>
      <c r="Z5">
        <v>6.0299999999999998E-3</v>
      </c>
      <c r="AA5">
        <v>7.9500000000000005E-3</v>
      </c>
      <c r="AB5">
        <v>1.034E-2</v>
      </c>
      <c r="AC5">
        <v>1.323E-2</v>
      </c>
      <c r="AD5">
        <v>1.6639999999999999E-2</v>
      </c>
      <c r="AE5">
        <v>2.069E-2</v>
      </c>
      <c r="AF5">
        <v>2.5080000000000002E-2</v>
      </c>
      <c r="AG5">
        <v>2.946E-2</v>
      </c>
      <c r="AH5">
        <v>4.1540000000000001E-2</v>
      </c>
      <c r="AI5">
        <v>7.7439999999999995E-2</v>
      </c>
      <c r="AJ5">
        <v>0.15873999999999999</v>
      </c>
      <c r="AK5">
        <v>0.31126999999999999</v>
      </c>
      <c r="AL5">
        <v>0.57340000000000002</v>
      </c>
      <c r="AM5">
        <v>0.94484000000000001</v>
      </c>
      <c r="AN5">
        <v>1.45299</v>
      </c>
      <c r="AO5">
        <v>2.1075599999999999</v>
      </c>
      <c r="AP5">
        <v>2.8992800000000001</v>
      </c>
      <c r="AQ5">
        <v>3.8135599999999998</v>
      </c>
      <c r="AR5">
        <v>4.81576</v>
      </c>
      <c r="AS5">
        <v>5.99641</v>
      </c>
      <c r="AT5">
        <v>6.8116599999999998</v>
      </c>
      <c r="AU5">
        <v>7.6782000000000004</v>
      </c>
      <c r="AV5">
        <v>8.6880799999999994</v>
      </c>
      <c r="AW5">
        <v>9.4099500000000003</v>
      </c>
      <c r="AX5">
        <v>8.4702599999999997</v>
      </c>
      <c r="AY5">
        <v>7.9426399999999999</v>
      </c>
      <c r="AZ5">
        <v>7.7132800000000001</v>
      </c>
      <c r="BA5">
        <v>7.5185300000000002</v>
      </c>
      <c r="BB5">
        <v>5.7667400000000004</v>
      </c>
      <c r="BC5">
        <v>5.30748</v>
      </c>
      <c r="BD5">
        <v>4.71333</v>
      </c>
      <c r="BE5">
        <v>2.5543</v>
      </c>
      <c r="BF5">
        <v>1.1454299999999999</v>
      </c>
      <c r="BG5">
        <v>0.90791999999999995</v>
      </c>
      <c r="BH5">
        <v>0.61331999999999998</v>
      </c>
      <c r="BI5">
        <v>0.53564999999999996</v>
      </c>
      <c r="BJ5">
        <v>0.42171999999999998</v>
      </c>
      <c r="BK5">
        <v>0.2203</v>
      </c>
      <c r="BL5">
        <v>0.15175</v>
      </c>
      <c r="BM5" s="41">
        <v>0</v>
      </c>
      <c r="BN5" s="41">
        <v>0</v>
      </c>
      <c r="BO5" s="41">
        <v>0</v>
      </c>
      <c r="BP5" s="41">
        <v>0</v>
      </c>
      <c r="BQ5" s="41">
        <v>0</v>
      </c>
      <c r="BR5" s="41">
        <v>0</v>
      </c>
      <c r="BS5" s="41">
        <v>0</v>
      </c>
      <c r="BT5" s="41">
        <v>0</v>
      </c>
      <c r="BU5" s="41">
        <v>0</v>
      </c>
      <c r="BV5" s="41">
        <v>0</v>
      </c>
      <c r="BW5" s="41">
        <v>0</v>
      </c>
      <c r="BX5" s="41">
        <v>0</v>
      </c>
      <c r="BY5" s="41">
        <v>0</v>
      </c>
      <c r="BZ5" s="41">
        <v>0</v>
      </c>
      <c r="CA5" s="41">
        <v>0</v>
      </c>
      <c r="CB5" s="41">
        <v>0</v>
      </c>
      <c r="CC5" s="41">
        <v>0</v>
      </c>
      <c r="CD5" s="41">
        <v>0</v>
      </c>
      <c r="CE5" s="41">
        <v>0</v>
      </c>
      <c r="CF5" s="41">
        <v>0</v>
      </c>
    </row>
    <row r="6" spans="1:84" x14ac:dyDescent="0.35">
      <c r="A6" s="3" t="s">
        <v>31</v>
      </c>
      <c r="B6" s="43" t="s">
        <v>128</v>
      </c>
      <c r="C6" s="3" t="s">
        <v>121</v>
      </c>
      <c r="D6">
        <v>0</v>
      </c>
      <c r="E6">
        <v>0</v>
      </c>
      <c r="F6">
        <v>0</v>
      </c>
      <c r="G6">
        <v>0</v>
      </c>
      <c r="H6">
        <v>0</v>
      </c>
      <c r="I6">
        <v>0</v>
      </c>
      <c r="J6">
        <v>0</v>
      </c>
      <c r="K6">
        <v>0</v>
      </c>
      <c r="L6">
        <v>0</v>
      </c>
      <c r="M6">
        <v>0</v>
      </c>
      <c r="N6">
        <v>0</v>
      </c>
      <c r="O6">
        <v>0</v>
      </c>
      <c r="P6">
        <v>0</v>
      </c>
      <c r="Q6" s="141">
        <v>5.0000000000000002E-5</v>
      </c>
      <c r="R6">
        <v>3.8000000000000002E-4</v>
      </c>
      <c r="S6">
        <v>7.9000000000000001E-4</v>
      </c>
      <c r="T6">
        <v>1.7700000000000001E-3</v>
      </c>
      <c r="U6">
        <v>3.32E-3</v>
      </c>
      <c r="V6">
        <v>5.5100000000000001E-3</v>
      </c>
      <c r="W6">
        <v>8.3800000000000003E-3</v>
      </c>
      <c r="X6">
        <v>1.1950000000000001E-2</v>
      </c>
      <c r="Y6">
        <v>1.6140000000000002E-2</v>
      </c>
      <c r="Z6">
        <v>2.102E-2</v>
      </c>
      <c r="AA6">
        <v>2.691E-2</v>
      </c>
      <c r="AB6">
        <v>3.4209999999999997E-2</v>
      </c>
      <c r="AC6">
        <v>4.3240000000000001E-2</v>
      </c>
      <c r="AD6">
        <v>5.271E-2</v>
      </c>
      <c r="AE6">
        <v>6.515E-2</v>
      </c>
      <c r="AF6">
        <v>7.9039999999999999E-2</v>
      </c>
      <c r="AG6">
        <v>0.11620999999999999</v>
      </c>
      <c r="AH6">
        <v>0.23129</v>
      </c>
      <c r="AI6">
        <v>0.46783000000000002</v>
      </c>
      <c r="AJ6">
        <v>0.89778000000000002</v>
      </c>
      <c r="AK6">
        <v>1.59154</v>
      </c>
      <c r="AL6">
        <v>2.5781200000000002</v>
      </c>
      <c r="AM6">
        <v>3.9144000000000001</v>
      </c>
      <c r="AN6">
        <v>5.5619199999999998</v>
      </c>
      <c r="AO6">
        <v>8.3844799999999999</v>
      </c>
      <c r="AP6">
        <v>11.27251</v>
      </c>
      <c r="AQ6">
        <v>14.024089999999999</v>
      </c>
      <c r="AR6">
        <v>16.79759</v>
      </c>
      <c r="AS6">
        <v>19.506029999999999</v>
      </c>
      <c r="AT6">
        <v>22.340710000000001</v>
      </c>
      <c r="AU6">
        <v>24.58126</v>
      </c>
      <c r="AV6">
        <v>26.543859999999999</v>
      </c>
      <c r="AW6">
        <v>28.303799999999999</v>
      </c>
      <c r="AX6">
        <v>25.20504</v>
      </c>
      <c r="AY6">
        <v>22.742699999999999</v>
      </c>
      <c r="AZ6">
        <v>19.076720000000002</v>
      </c>
      <c r="BA6">
        <v>16.158390000000001</v>
      </c>
      <c r="BB6">
        <v>12.477819999999999</v>
      </c>
      <c r="BC6">
        <v>10.248989999999999</v>
      </c>
      <c r="BD6">
        <v>7.3171900000000001</v>
      </c>
      <c r="BE6">
        <v>3.6768700000000001</v>
      </c>
      <c r="BF6">
        <v>1.7742899999999999</v>
      </c>
      <c r="BG6">
        <v>1.08805</v>
      </c>
      <c r="BH6">
        <v>0.88990999999999998</v>
      </c>
      <c r="BI6">
        <v>0.67125999999999997</v>
      </c>
      <c r="BJ6">
        <v>0.29599999999999999</v>
      </c>
      <c r="BK6">
        <v>0.18856000000000001</v>
      </c>
      <c r="BL6">
        <v>0.13324</v>
      </c>
      <c r="BM6" s="41">
        <v>0</v>
      </c>
      <c r="BN6" s="41">
        <v>0</v>
      </c>
      <c r="BO6" s="41">
        <v>0</v>
      </c>
      <c r="BP6" s="41">
        <v>0</v>
      </c>
      <c r="BQ6" s="41">
        <v>0</v>
      </c>
      <c r="BR6" s="41">
        <v>0</v>
      </c>
      <c r="BS6" s="41">
        <v>0</v>
      </c>
      <c r="BT6" s="41">
        <v>0</v>
      </c>
      <c r="BU6" s="41">
        <v>0</v>
      </c>
      <c r="BV6" s="41">
        <v>0</v>
      </c>
      <c r="BW6" s="41">
        <v>0</v>
      </c>
      <c r="BX6" s="41">
        <v>0</v>
      </c>
      <c r="BY6" s="41">
        <v>0</v>
      </c>
      <c r="BZ6" s="41">
        <v>0</v>
      </c>
      <c r="CA6" s="41">
        <v>0</v>
      </c>
      <c r="CB6" s="41">
        <v>0</v>
      </c>
      <c r="CC6" s="41">
        <v>0</v>
      </c>
      <c r="CD6" s="41">
        <v>0</v>
      </c>
      <c r="CE6" s="41">
        <v>0</v>
      </c>
      <c r="CF6" s="41">
        <v>0</v>
      </c>
    </row>
    <row r="7" spans="1:84" x14ac:dyDescent="0.35">
      <c r="A7" s="3" t="s">
        <v>31</v>
      </c>
      <c r="B7" s="43" t="s">
        <v>128</v>
      </c>
      <c r="C7" s="3" t="s">
        <v>118</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16.44726</v>
      </c>
      <c r="AY7">
        <v>8.3006799999999998</v>
      </c>
      <c r="AZ7">
        <v>7.3581000000000003</v>
      </c>
      <c r="BA7">
        <v>6.4479699999999998</v>
      </c>
      <c r="BB7">
        <v>6.3685999999999998</v>
      </c>
      <c r="BC7">
        <v>0.16031999999999999</v>
      </c>
      <c r="BD7">
        <v>1.60798</v>
      </c>
      <c r="BE7">
        <v>8.2858400000000003</v>
      </c>
      <c r="BF7">
        <v>7.4316700000000004</v>
      </c>
      <c r="BG7">
        <v>5.36686</v>
      </c>
      <c r="BH7">
        <v>2.9033799999999998</v>
      </c>
      <c r="BI7">
        <v>1.10501</v>
      </c>
      <c r="BJ7">
        <v>0.87544</v>
      </c>
      <c r="BK7">
        <v>0.52924000000000004</v>
      </c>
      <c r="BL7">
        <v>0.38174999999999998</v>
      </c>
      <c r="BM7" s="41">
        <v>0</v>
      </c>
      <c r="BN7" s="41">
        <v>0</v>
      </c>
      <c r="BO7" s="41">
        <v>0</v>
      </c>
      <c r="BP7" s="41">
        <v>0</v>
      </c>
      <c r="BQ7" s="41">
        <v>0</v>
      </c>
      <c r="BR7" s="41">
        <v>0</v>
      </c>
      <c r="BS7" s="41">
        <v>0</v>
      </c>
      <c r="BT7" s="41">
        <v>0</v>
      </c>
      <c r="BU7" s="41">
        <v>0</v>
      </c>
      <c r="BV7" s="41">
        <v>0</v>
      </c>
      <c r="BW7" s="41">
        <v>0</v>
      </c>
      <c r="BX7" s="41">
        <v>0</v>
      </c>
      <c r="BY7" s="41">
        <v>0</v>
      </c>
      <c r="BZ7" s="41">
        <v>0</v>
      </c>
      <c r="CA7" s="41">
        <v>0</v>
      </c>
      <c r="CB7" s="41">
        <v>0</v>
      </c>
      <c r="CC7" s="41">
        <v>0</v>
      </c>
      <c r="CD7" s="41">
        <v>0</v>
      </c>
      <c r="CE7" s="41">
        <v>0</v>
      </c>
      <c r="CF7" s="41">
        <v>0</v>
      </c>
    </row>
    <row r="8" spans="1:84" x14ac:dyDescent="0.35">
      <c r="A8" s="3" t="s">
        <v>31</v>
      </c>
      <c r="B8" s="43" t="s">
        <v>128</v>
      </c>
      <c r="C8" s="3" t="s">
        <v>119</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s="41">
        <v>0</v>
      </c>
      <c r="BN8" s="41">
        <v>0</v>
      </c>
      <c r="BO8" s="41">
        <v>0</v>
      </c>
      <c r="BP8" s="41">
        <v>0</v>
      </c>
      <c r="BQ8" s="41">
        <v>0</v>
      </c>
      <c r="BR8" s="41">
        <v>0</v>
      </c>
      <c r="BS8" s="41">
        <v>0</v>
      </c>
      <c r="BT8" s="41">
        <v>0</v>
      </c>
      <c r="BU8" s="41">
        <v>0</v>
      </c>
      <c r="BV8" s="41">
        <v>0</v>
      </c>
      <c r="BW8" s="41">
        <v>0</v>
      </c>
      <c r="BX8" s="41">
        <v>0</v>
      </c>
      <c r="BY8" s="41">
        <v>0</v>
      </c>
      <c r="BZ8" s="41">
        <v>0</v>
      </c>
      <c r="CA8" s="41">
        <v>0</v>
      </c>
      <c r="CB8" s="41">
        <v>0</v>
      </c>
      <c r="CC8" s="41">
        <v>0</v>
      </c>
      <c r="CD8" s="41">
        <v>0</v>
      </c>
      <c r="CE8" s="41">
        <v>0</v>
      </c>
      <c r="CF8" s="41">
        <v>0</v>
      </c>
    </row>
    <row r="9" spans="1:84" x14ac:dyDescent="0.35">
      <c r="A9" s="3" t="s">
        <v>31</v>
      </c>
      <c r="B9" s="43" t="s">
        <v>128</v>
      </c>
      <c r="C9" s="3" t="s">
        <v>120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2.1196899999999999</v>
      </c>
      <c r="AS9">
        <v>5.0863699999999996</v>
      </c>
      <c r="AT9">
        <v>9.2636900000000004</v>
      </c>
      <c r="AU9">
        <v>15.0589</v>
      </c>
      <c r="AV9">
        <v>21.145630000000001</v>
      </c>
      <c r="AW9">
        <v>34.966009999999997</v>
      </c>
      <c r="AX9">
        <v>69.850499999999997</v>
      </c>
      <c r="AY9">
        <v>128.65450999999999</v>
      </c>
      <c r="AZ9">
        <v>189.81156999999999</v>
      </c>
      <c r="BA9">
        <v>280.5188</v>
      </c>
      <c r="BB9">
        <v>322.58008000000001</v>
      </c>
      <c r="BC9">
        <v>819.96613000000002</v>
      </c>
      <c r="BD9">
        <v>1013.22839</v>
      </c>
      <c r="BE9">
        <v>1721.9857199999999</v>
      </c>
      <c r="BF9">
        <v>1889.1568600000001</v>
      </c>
      <c r="BG9">
        <v>2122.35547</v>
      </c>
      <c r="BH9">
        <v>1775.74487</v>
      </c>
      <c r="BI9">
        <v>1650.6834699999999</v>
      </c>
      <c r="BJ9">
        <v>1733.7611099999999</v>
      </c>
      <c r="BK9">
        <v>1454.78955</v>
      </c>
      <c r="BL9">
        <v>1357.84473</v>
      </c>
      <c r="BM9" s="41">
        <v>0</v>
      </c>
      <c r="BN9" s="41">
        <v>0</v>
      </c>
      <c r="BO9" s="41">
        <v>0</v>
      </c>
      <c r="BP9" s="41">
        <v>0</v>
      </c>
      <c r="BQ9" s="41">
        <v>0</v>
      </c>
      <c r="BR9" s="41">
        <v>0</v>
      </c>
      <c r="BS9" s="41">
        <v>0</v>
      </c>
      <c r="BT9" s="41">
        <v>0</v>
      </c>
      <c r="BU9" s="41">
        <v>0</v>
      </c>
      <c r="BV9" s="41">
        <v>0</v>
      </c>
      <c r="BW9" s="41">
        <v>0</v>
      </c>
      <c r="BX9" s="41">
        <v>0</v>
      </c>
      <c r="BY9" s="41">
        <v>0</v>
      </c>
      <c r="BZ9" s="41">
        <v>0</v>
      </c>
      <c r="CA9" s="41">
        <v>0</v>
      </c>
      <c r="CB9" s="41">
        <v>0</v>
      </c>
      <c r="CC9" s="41">
        <v>0</v>
      </c>
      <c r="CD9" s="41">
        <v>0</v>
      </c>
      <c r="CE9" s="41">
        <v>0</v>
      </c>
      <c r="CF9" s="41">
        <v>0</v>
      </c>
    </row>
    <row r="10" spans="1:84" x14ac:dyDescent="0.35">
      <c r="A10" s="3" t="s">
        <v>31</v>
      </c>
      <c r="B10" s="3" t="s">
        <v>113</v>
      </c>
      <c r="C10" s="3" t="s">
        <v>122</v>
      </c>
      <c r="D10">
        <v>0</v>
      </c>
      <c r="E10">
        <v>0</v>
      </c>
      <c r="F10">
        <v>0</v>
      </c>
      <c r="G10">
        <v>0</v>
      </c>
      <c r="H10">
        <v>0</v>
      </c>
      <c r="I10">
        <v>0</v>
      </c>
      <c r="J10">
        <v>0</v>
      </c>
      <c r="K10">
        <v>0</v>
      </c>
      <c r="L10">
        <v>0</v>
      </c>
      <c r="M10">
        <v>0</v>
      </c>
      <c r="N10">
        <v>0</v>
      </c>
      <c r="O10">
        <v>0</v>
      </c>
      <c r="P10">
        <v>0</v>
      </c>
      <c r="Q10">
        <v>0</v>
      </c>
      <c r="R10">
        <v>0</v>
      </c>
      <c r="S10">
        <v>2.63E-3</v>
      </c>
      <c r="T10">
        <v>7.62E-3</v>
      </c>
      <c r="U10">
        <v>1.602E-2</v>
      </c>
      <c r="V10">
        <v>2.8410000000000001E-2</v>
      </c>
      <c r="W10">
        <v>4.5019999999999998E-2</v>
      </c>
      <c r="X10">
        <v>6.6159999999999997E-2</v>
      </c>
      <c r="Y10">
        <v>9.1980000000000006E-2</v>
      </c>
      <c r="Z10">
        <v>0.12255000000000001</v>
      </c>
      <c r="AA10">
        <v>0.15970000000000001</v>
      </c>
      <c r="AB10">
        <v>0.20554</v>
      </c>
      <c r="AC10">
        <v>0.26117000000000001</v>
      </c>
      <c r="AD10">
        <v>0.32661000000000001</v>
      </c>
      <c r="AE10">
        <v>0.40454000000000001</v>
      </c>
      <c r="AF10">
        <v>0.48854999999999998</v>
      </c>
      <c r="AG10">
        <v>0.56903999999999999</v>
      </c>
      <c r="AH10">
        <v>0.93552000000000002</v>
      </c>
      <c r="AI10">
        <v>1.89317</v>
      </c>
      <c r="AJ10">
        <v>3.8783400000000001</v>
      </c>
      <c r="AK10">
        <v>7.33047</v>
      </c>
      <c r="AL10">
        <v>12.84619</v>
      </c>
      <c r="AM10">
        <v>20.420870000000001</v>
      </c>
      <c r="AN10">
        <v>30.476320000000001</v>
      </c>
      <c r="AO10">
        <v>43.104439999999997</v>
      </c>
      <c r="AP10">
        <v>58.09131</v>
      </c>
      <c r="AQ10">
        <v>76.616020000000006</v>
      </c>
      <c r="AR10">
        <v>95.689599999999999</v>
      </c>
      <c r="AS10">
        <v>118.29152000000001</v>
      </c>
      <c r="AT10">
        <v>133.89502999999999</v>
      </c>
      <c r="AU10">
        <v>150.78048999999999</v>
      </c>
      <c r="AV10">
        <v>171.02734000000001</v>
      </c>
      <c r="AW10">
        <v>186.45563000000001</v>
      </c>
      <c r="AX10">
        <v>170.35616999999999</v>
      </c>
      <c r="AY10">
        <v>164.24121</v>
      </c>
      <c r="AZ10">
        <v>166.90770000000001</v>
      </c>
      <c r="BA10">
        <v>178.5419</v>
      </c>
      <c r="BB10">
        <v>140.87581</v>
      </c>
      <c r="BC10">
        <v>148.87540999999999</v>
      </c>
      <c r="BD10">
        <v>156.88544999999999</v>
      </c>
      <c r="BE10">
        <v>104.36717</v>
      </c>
      <c r="BF10">
        <v>59.647959999999998</v>
      </c>
      <c r="BG10">
        <v>48.748609999999999</v>
      </c>
      <c r="BH10">
        <v>34.869</v>
      </c>
      <c r="BI10">
        <v>29.03098</v>
      </c>
      <c r="BJ10">
        <v>20.997900000000001</v>
      </c>
      <c r="BK10">
        <v>11.401960000000001</v>
      </c>
      <c r="BL10">
        <v>7.6174499999999998</v>
      </c>
      <c r="BM10" s="41">
        <v>0</v>
      </c>
      <c r="BN10" s="41">
        <v>0</v>
      </c>
      <c r="BO10" s="41">
        <v>0</v>
      </c>
      <c r="BP10" s="41">
        <v>0</v>
      </c>
      <c r="BQ10" s="41">
        <v>0</v>
      </c>
      <c r="BR10" s="41">
        <v>0</v>
      </c>
      <c r="BS10" s="41">
        <v>0</v>
      </c>
      <c r="BT10" s="41">
        <v>0</v>
      </c>
      <c r="BU10" s="41">
        <v>0</v>
      </c>
      <c r="BV10" s="41">
        <v>0</v>
      </c>
      <c r="BW10" s="41">
        <v>0</v>
      </c>
      <c r="BX10" s="41">
        <v>0</v>
      </c>
      <c r="BY10" s="41">
        <v>0</v>
      </c>
      <c r="BZ10" s="41">
        <v>0</v>
      </c>
      <c r="CA10" s="41">
        <v>0</v>
      </c>
      <c r="CB10" s="41">
        <v>0</v>
      </c>
      <c r="CC10" s="41">
        <v>0</v>
      </c>
      <c r="CD10" s="41">
        <v>0</v>
      </c>
      <c r="CE10" s="41">
        <v>0</v>
      </c>
      <c r="CF10" s="41">
        <v>0</v>
      </c>
    </row>
    <row r="11" spans="1:84" x14ac:dyDescent="0.35">
      <c r="A11" s="3" t="s">
        <v>31</v>
      </c>
      <c r="B11" s="3" t="s">
        <v>113</v>
      </c>
      <c r="C11" s="3" t="s">
        <v>116</v>
      </c>
      <c r="D11">
        <v>0</v>
      </c>
      <c r="E11">
        <v>0</v>
      </c>
      <c r="F11">
        <v>0</v>
      </c>
      <c r="G11">
        <v>0</v>
      </c>
      <c r="H11">
        <v>0</v>
      </c>
      <c r="I11">
        <v>0</v>
      </c>
      <c r="J11">
        <v>0</v>
      </c>
      <c r="K11">
        <v>0</v>
      </c>
      <c r="L11">
        <v>0</v>
      </c>
      <c r="M11">
        <v>0</v>
      </c>
      <c r="N11">
        <v>0</v>
      </c>
      <c r="O11">
        <v>0</v>
      </c>
      <c r="P11">
        <v>0</v>
      </c>
      <c r="Q11">
        <v>0</v>
      </c>
      <c r="R11">
        <v>0</v>
      </c>
      <c r="S11">
        <v>7.5599999999999999E-3</v>
      </c>
      <c r="T11">
        <v>1.6400000000000001E-2</v>
      </c>
      <c r="U11">
        <v>2.861E-2</v>
      </c>
      <c r="V11">
        <v>4.3650000000000001E-2</v>
      </c>
      <c r="W11">
        <v>6.0949999999999997E-2</v>
      </c>
      <c r="X11">
        <v>8.0579999999999999E-2</v>
      </c>
      <c r="Y11">
        <v>0.10216</v>
      </c>
      <c r="Z11">
        <v>0.12558</v>
      </c>
      <c r="AA11">
        <v>0.15268000000000001</v>
      </c>
      <c r="AB11">
        <v>0.18473999999999999</v>
      </c>
      <c r="AC11">
        <v>0.22239999999999999</v>
      </c>
      <c r="AD11">
        <v>0.26486999999999999</v>
      </c>
      <c r="AE11">
        <v>0.31430999999999998</v>
      </c>
      <c r="AF11">
        <v>0.36492999999999998</v>
      </c>
      <c r="AG11">
        <v>0.39617999999999998</v>
      </c>
      <c r="AH11">
        <v>1.23122</v>
      </c>
      <c r="AI11">
        <v>3.12412</v>
      </c>
      <c r="AJ11">
        <v>6.5557800000000004</v>
      </c>
      <c r="AK11">
        <v>11.69821</v>
      </c>
      <c r="AL11">
        <v>18.516970000000001</v>
      </c>
      <c r="AM11">
        <v>26.841339999999999</v>
      </c>
      <c r="AN11">
        <v>36.483980000000003</v>
      </c>
      <c r="AO11">
        <v>46.842379999999999</v>
      </c>
      <c r="AP11">
        <v>57.124389999999998</v>
      </c>
      <c r="AQ11">
        <v>65.739490000000004</v>
      </c>
      <c r="AR11">
        <v>73.680340000000001</v>
      </c>
      <c r="AS11">
        <v>81.731809999999996</v>
      </c>
      <c r="AT11">
        <v>83.404089999999997</v>
      </c>
      <c r="AU11">
        <v>85.117320000000007</v>
      </c>
      <c r="AV11">
        <v>87.930099999999996</v>
      </c>
      <c r="AW11">
        <v>87.832400000000007</v>
      </c>
      <c r="AX11">
        <v>74.017129999999995</v>
      </c>
      <c r="AY11">
        <v>66.36063</v>
      </c>
      <c r="AZ11">
        <v>63.285690000000002</v>
      </c>
      <c r="BA11">
        <v>63.648539999999997</v>
      </c>
      <c r="BB11">
        <v>53.912590000000002</v>
      </c>
      <c r="BC11">
        <v>55.266869999999997</v>
      </c>
      <c r="BD11">
        <v>57.388660000000002</v>
      </c>
      <c r="BE11">
        <v>39.66207</v>
      </c>
      <c r="BF11">
        <v>24.437729999999998</v>
      </c>
      <c r="BG11">
        <v>20.155339999999999</v>
      </c>
      <c r="BH11">
        <v>15.87491</v>
      </c>
      <c r="BI11">
        <v>13.81034</v>
      </c>
      <c r="BJ11">
        <v>10.13223</v>
      </c>
      <c r="BK11">
        <v>6.7419799999999999</v>
      </c>
      <c r="BL11">
        <v>4.8439300000000003</v>
      </c>
      <c r="BM11" s="41">
        <v>0</v>
      </c>
      <c r="BN11" s="41">
        <v>0</v>
      </c>
      <c r="BO11" s="41">
        <v>0</v>
      </c>
      <c r="BP11" s="41">
        <v>0</v>
      </c>
      <c r="BQ11" s="41">
        <v>0</v>
      </c>
      <c r="BR11" s="41">
        <v>0</v>
      </c>
      <c r="BS11" s="41">
        <v>0</v>
      </c>
      <c r="BT11" s="41">
        <v>0</v>
      </c>
      <c r="BU11" s="41">
        <v>0</v>
      </c>
      <c r="BV11" s="41">
        <v>0</v>
      </c>
      <c r="BW11" s="41">
        <v>0</v>
      </c>
      <c r="BX11" s="41">
        <v>0</v>
      </c>
      <c r="BY11" s="41">
        <v>0</v>
      </c>
      <c r="BZ11" s="41">
        <v>0</v>
      </c>
      <c r="CA11" s="41">
        <v>0</v>
      </c>
      <c r="CB11" s="41">
        <v>0</v>
      </c>
      <c r="CC11" s="41">
        <v>0</v>
      </c>
      <c r="CD11" s="41">
        <v>0</v>
      </c>
      <c r="CE11" s="41">
        <v>0</v>
      </c>
      <c r="CF11" s="41">
        <v>0</v>
      </c>
    </row>
    <row r="12" spans="1:84" x14ac:dyDescent="0.35">
      <c r="A12" s="3" t="s">
        <v>31</v>
      </c>
      <c r="B12" s="3" t="s">
        <v>113</v>
      </c>
      <c r="C12" s="3" t="s">
        <v>117</v>
      </c>
      <c r="D12">
        <v>0</v>
      </c>
      <c r="E12">
        <v>0</v>
      </c>
      <c r="F12">
        <v>0</v>
      </c>
      <c r="G12">
        <v>0</v>
      </c>
      <c r="H12">
        <v>0</v>
      </c>
      <c r="I12">
        <v>0</v>
      </c>
      <c r="J12">
        <v>0</v>
      </c>
      <c r="K12">
        <v>0</v>
      </c>
      <c r="L12">
        <v>0</v>
      </c>
      <c r="M12">
        <v>0</v>
      </c>
      <c r="N12">
        <v>0</v>
      </c>
      <c r="O12">
        <v>0</v>
      </c>
      <c r="P12">
        <v>0</v>
      </c>
      <c r="Q12">
        <v>0</v>
      </c>
      <c r="R12">
        <v>0</v>
      </c>
      <c r="S12">
        <v>3.1E-4</v>
      </c>
      <c r="T12">
        <v>1.2899999999999999E-3</v>
      </c>
      <c r="U12">
        <v>3.1199999999999999E-3</v>
      </c>
      <c r="V12">
        <v>5.9800000000000001E-3</v>
      </c>
      <c r="W12">
        <v>9.9699999999999997E-3</v>
      </c>
      <c r="X12">
        <v>1.515E-2</v>
      </c>
      <c r="Y12">
        <v>2.1569999999999999E-2</v>
      </c>
      <c r="Z12">
        <v>2.9239999999999999E-2</v>
      </c>
      <c r="AA12">
        <v>3.857E-2</v>
      </c>
      <c r="AB12">
        <v>5.0119999999999998E-2</v>
      </c>
      <c r="AC12">
        <v>6.4140000000000003E-2</v>
      </c>
      <c r="AD12">
        <v>8.0670000000000006E-2</v>
      </c>
      <c r="AE12">
        <v>0.10034999999999999</v>
      </c>
      <c r="AF12">
        <v>0.12162000000000001</v>
      </c>
      <c r="AG12">
        <v>0.14285</v>
      </c>
      <c r="AH12">
        <v>0.20144000000000001</v>
      </c>
      <c r="AI12">
        <v>0.37552999999999997</v>
      </c>
      <c r="AJ12">
        <v>0.76971000000000001</v>
      </c>
      <c r="AK12">
        <v>1.5093399999999999</v>
      </c>
      <c r="AL12">
        <v>2.7803900000000001</v>
      </c>
      <c r="AM12">
        <v>4.5815099999999997</v>
      </c>
      <c r="AN12">
        <v>7.0457900000000002</v>
      </c>
      <c r="AO12">
        <v>10.223940000000001</v>
      </c>
      <c r="AP12">
        <v>14.07742</v>
      </c>
      <c r="AQ12">
        <v>18.544879999999999</v>
      </c>
      <c r="AR12">
        <v>23.46171</v>
      </c>
      <c r="AS12">
        <v>29.271909999999998</v>
      </c>
      <c r="AT12">
        <v>33.315010000000001</v>
      </c>
      <c r="AU12">
        <v>37.612000000000002</v>
      </c>
      <c r="AV12">
        <v>42.614759999999997</v>
      </c>
      <c r="AW12">
        <v>46.176780000000001</v>
      </c>
      <c r="AX12">
        <v>41.527850000000001</v>
      </c>
      <c r="AY12">
        <v>38.906660000000002</v>
      </c>
      <c r="AZ12">
        <v>37.741610000000001</v>
      </c>
      <c r="BA12">
        <v>36.748159999999999</v>
      </c>
      <c r="BB12">
        <v>28.157869999999999</v>
      </c>
      <c r="BC12">
        <v>25.903580000000002</v>
      </c>
      <c r="BD12">
        <v>22.993169999999999</v>
      </c>
      <c r="BE12">
        <v>12.48859</v>
      </c>
      <c r="BF12">
        <v>5.6070200000000003</v>
      </c>
      <c r="BG12">
        <v>4.4533100000000001</v>
      </c>
      <c r="BH12">
        <v>3.0119199999999999</v>
      </c>
      <c r="BI12">
        <v>2.6350600000000002</v>
      </c>
      <c r="BJ12">
        <v>2.0746600000000002</v>
      </c>
      <c r="BK12">
        <v>1.0838000000000001</v>
      </c>
      <c r="BL12">
        <v>0.74653999999999998</v>
      </c>
      <c r="BM12" s="41">
        <v>0</v>
      </c>
      <c r="BN12" s="41">
        <v>0</v>
      </c>
      <c r="BO12" s="41">
        <v>0</v>
      </c>
      <c r="BP12" s="41">
        <v>0</v>
      </c>
      <c r="BQ12" s="41">
        <v>0</v>
      </c>
      <c r="BR12" s="41">
        <v>0</v>
      </c>
      <c r="BS12" s="41">
        <v>0</v>
      </c>
      <c r="BT12" s="41">
        <v>0</v>
      </c>
      <c r="BU12" s="41">
        <v>0</v>
      </c>
      <c r="BV12" s="41">
        <v>0</v>
      </c>
      <c r="BW12" s="41">
        <v>0</v>
      </c>
      <c r="BX12" s="41">
        <v>0</v>
      </c>
      <c r="BY12" s="41">
        <v>0</v>
      </c>
      <c r="BZ12" s="41">
        <v>0</v>
      </c>
      <c r="CA12" s="41">
        <v>0</v>
      </c>
      <c r="CB12" s="41">
        <v>0</v>
      </c>
      <c r="CC12" s="41">
        <v>0</v>
      </c>
      <c r="CD12" s="41">
        <v>0</v>
      </c>
      <c r="CE12" s="41">
        <v>0</v>
      </c>
      <c r="CF12" s="41">
        <v>0</v>
      </c>
    </row>
    <row r="13" spans="1:84" x14ac:dyDescent="0.35">
      <c r="A13" s="3" t="s">
        <v>31</v>
      </c>
      <c r="B13" s="3" t="s">
        <v>113</v>
      </c>
      <c r="C13" s="3" t="s">
        <v>121</v>
      </c>
      <c r="D13">
        <v>0</v>
      </c>
      <c r="E13">
        <v>0</v>
      </c>
      <c r="F13">
        <v>0</v>
      </c>
      <c r="G13">
        <v>0</v>
      </c>
      <c r="H13">
        <v>0</v>
      </c>
      <c r="I13">
        <v>0</v>
      </c>
      <c r="J13">
        <v>0</v>
      </c>
      <c r="K13">
        <v>0</v>
      </c>
      <c r="L13">
        <v>0</v>
      </c>
      <c r="M13">
        <v>0</v>
      </c>
      <c r="N13">
        <v>0</v>
      </c>
      <c r="O13">
        <v>0</v>
      </c>
      <c r="P13">
        <v>0</v>
      </c>
      <c r="Q13">
        <v>2.4000000000000001E-4</v>
      </c>
      <c r="R13">
        <v>1.81E-3</v>
      </c>
      <c r="S13">
        <v>3.7699999999999999E-3</v>
      </c>
      <c r="T13">
        <v>8.5199999999999998E-3</v>
      </c>
      <c r="U13">
        <v>1.5970000000000002E-2</v>
      </c>
      <c r="V13">
        <v>2.6509999999999999E-2</v>
      </c>
      <c r="W13">
        <v>4.0300000000000002E-2</v>
      </c>
      <c r="X13">
        <v>5.7450000000000001E-2</v>
      </c>
      <c r="Y13">
        <v>7.7619999999999995E-2</v>
      </c>
      <c r="Z13">
        <v>0.10106</v>
      </c>
      <c r="AA13">
        <v>0.12939000000000001</v>
      </c>
      <c r="AB13">
        <v>0.16449</v>
      </c>
      <c r="AC13">
        <v>0.20791000000000001</v>
      </c>
      <c r="AD13">
        <v>0.25348999999999999</v>
      </c>
      <c r="AE13">
        <v>0.31330999999999998</v>
      </c>
      <c r="AF13">
        <v>0.38003999999999999</v>
      </c>
      <c r="AG13">
        <v>0.55845</v>
      </c>
      <c r="AH13">
        <v>1.1113299999999999</v>
      </c>
      <c r="AI13">
        <v>2.2480199999999999</v>
      </c>
      <c r="AJ13">
        <v>4.3145300000000004</v>
      </c>
      <c r="AK13">
        <v>7.6497599999999997</v>
      </c>
      <c r="AL13">
        <v>12.392899999999999</v>
      </c>
      <c r="AM13">
        <v>18.818090000000002</v>
      </c>
      <c r="AN13">
        <v>26.74146</v>
      </c>
      <c r="AO13">
        <v>40.307009999999998</v>
      </c>
      <c r="AP13">
        <v>54.244729999999997</v>
      </c>
      <c r="AQ13">
        <v>67.586399999999998</v>
      </c>
      <c r="AR13">
        <v>81.096369999999993</v>
      </c>
      <c r="AS13">
        <v>94.34666</v>
      </c>
      <c r="AT13">
        <v>108.25678000000001</v>
      </c>
      <c r="AU13">
        <v>119.29089</v>
      </c>
      <c r="AV13">
        <v>128.97882000000001</v>
      </c>
      <c r="AW13">
        <v>137.5941</v>
      </c>
      <c r="AX13">
        <v>122.44215</v>
      </c>
      <c r="AY13">
        <v>110.43415</v>
      </c>
      <c r="AZ13">
        <v>92.556709999999995</v>
      </c>
      <c r="BA13">
        <v>78.352630000000005</v>
      </c>
      <c r="BB13">
        <v>60.480640000000001</v>
      </c>
      <c r="BC13">
        <v>49.647750000000002</v>
      </c>
      <c r="BD13">
        <v>35.441929999999999</v>
      </c>
      <c r="BE13">
        <v>17.838989999999999</v>
      </c>
      <c r="BF13">
        <v>8.6160899999999998</v>
      </c>
      <c r="BG13">
        <v>5.2907999999999999</v>
      </c>
      <c r="BH13">
        <v>4.3313899999999999</v>
      </c>
      <c r="BI13">
        <v>3.2748400000000002</v>
      </c>
      <c r="BJ13">
        <v>1.4432199999999999</v>
      </c>
      <c r="BK13">
        <v>0.91922999999999999</v>
      </c>
      <c r="BL13">
        <v>0.64976</v>
      </c>
      <c r="BM13" s="41">
        <v>0</v>
      </c>
      <c r="BN13" s="41">
        <v>0</v>
      </c>
      <c r="BO13" s="41">
        <v>0</v>
      </c>
      <c r="BP13" s="41">
        <v>0</v>
      </c>
      <c r="BQ13" s="41">
        <v>0</v>
      </c>
      <c r="BR13" s="41">
        <v>0</v>
      </c>
      <c r="BS13" s="41">
        <v>0</v>
      </c>
      <c r="BT13" s="41">
        <v>0</v>
      </c>
      <c r="BU13" s="41">
        <v>0</v>
      </c>
      <c r="BV13" s="41">
        <v>0</v>
      </c>
      <c r="BW13" s="41">
        <v>0</v>
      </c>
      <c r="BX13" s="41">
        <v>0</v>
      </c>
      <c r="BY13" s="41">
        <v>0</v>
      </c>
      <c r="BZ13" s="41">
        <v>0</v>
      </c>
      <c r="CA13" s="41">
        <v>0</v>
      </c>
      <c r="CB13" s="41">
        <v>0</v>
      </c>
      <c r="CC13" s="41">
        <v>0</v>
      </c>
      <c r="CD13" s="41">
        <v>0</v>
      </c>
      <c r="CE13" s="41">
        <v>0</v>
      </c>
      <c r="CF13" s="41">
        <v>0</v>
      </c>
    </row>
    <row r="14" spans="1:84" x14ac:dyDescent="0.35">
      <c r="A14" s="3" t="s">
        <v>31</v>
      </c>
      <c r="B14" s="3" t="s">
        <v>113</v>
      </c>
      <c r="C14" s="3" t="s">
        <v>118</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80.100099999999998</v>
      </c>
      <c r="AY14">
        <v>40.401560000000003</v>
      </c>
      <c r="AZ14">
        <v>35.787799999999997</v>
      </c>
      <c r="BA14">
        <v>31.344860000000001</v>
      </c>
      <c r="BB14">
        <v>30.947959999999998</v>
      </c>
      <c r="BC14">
        <v>0.77914000000000005</v>
      </c>
      <c r="BD14">
        <v>7.8179400000000001</v>
      </c>
      <c r="BE14">
        <v>40.390900000000002</v>
      </c>
      <c r="BF14">
        <v>36.286099999999998</v>
      </c>
      <c r="BG14">
        <v>26.264299999999999</v>
      </c>
      <c r="BH14">
        <v>14.226979999999999</v>
      </c>
      <c r="BI14">
        <v>5.4247399999999999</v>
      </c>
      <c r="BJ14">
        <v>4.2986599999999999</v>
      </c>
      <c r="BK14">
        <v>2.59877</v>
      </c>
      <c r="BL14">
        <v>1.8745400000000001</v>
      </c>
      <c r="BM14" s="41">
        <v>0</v>
      </c>
      <c r="BN14" s="41">
        <v>0</v>
      </c>
      <c r="BO14" s="41">
        <v>0</v>
      </c>
      <c r="BP14" s="41">
        <v>0</v>
      </c>
      <c r="BQ14" s="41">
        <v>0</v>
      </c>
      <c r="BR14" s="41">
        <v>0</v>
      </c>
      <c r="BS14" s="41">
        <v>0</v>
      </c>
      <c r="BT14" s="41">
        <v>0</v>
      </c>
      <c r="BU14" s="41">
        <v>0</v>
      </c>
      <c r="BV14" s="41">
        <v>0</v>
      </c>
      <c r="BW14" s="41">
        <v>0</v>
      </c>
      <c r="BX14" s="41">
        <v>0</v>
      </c>
      <c r="BY14" s="41">
        <v>0</v>
      </c>
      <c r="BZ14" s="41">
        <v>0</v>
      </c>
      <c r="CA14" s="41">
        <v>0</v>
      </c>
      <c r="CB14" s="41">
        <v>0</v>
      </c>
      <c r="CC14" s="41">
        <v>0</v>
      </c>
      <c r="CD14" s="41">
        <v>0</v>
      </c>
      <c r="CE14" s="41">
        <v>0</v>
      </c>
      <c r="CF14" s="41">
        <v>0</v>
      </c>
    </row>
    <row r="15" spans="1:84" x14ac:dyDescent="0.35">
      <c r="A15" s="3" t="s">
        <v>31</v>
      </c>
      <c r="B15" s="3" t="s">
        <v>113</v>
      </c>
      <c r="C15" s="3" t="s">
        <v>119</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s="41">
        <v>0</v>
      </c>
      <c r="BN15" s="41">
        <v>0</v>
      </c>
      <c r="BO15" s="41">
        <v>0</v>
      </c>
      <c r="BP15" s="41">
        <v>0</v>
      </c>
      <c r="BQ15" s="41">
        <v>0</v>
      </c>
      <c r="BR15" s="41">
        <v>0</v>
      </c>
      <c r="BS15" s="41">
        <v>0</v>
      </c>
      <c r="BT15" s="41">
        <v>0</v>
      </c>
      <c r="BU15" s="41">
        <v>0</v>
      </c>
      <c r="BV15" s="41">
        <v>0</v>
      </c>
      <c r="BW15" s="41">
        <v>0</v>
      </c>
      <c r="BX15" s="41">
        <v>0</v>
      </c>
      <c r="BY15" s="41">
        <v>0</v>
      </c>
      <c r="BZ15" s="41">
        <v>0</v>
      </c>
      <c r="CA15" s="41">
        <v>0</v>
      </c>
      <c r="CB15" s="41">
        <v>0</v>
      </c>
      <c r="CC15" s="41">
        <v>0</v>
      </c>
      <c r="CD15" s="41">
        <v>0</v>
      </c>
      <c r="CE15" s="41">
        <v>0</v>
      </c>
      <c r="CF15" s="41">
        <v>0</v>
      </c>
    </row>
    <row r="16" spans="1:84" x14ac:dyDescent="0.35">
      <c r="A16" s="3" t="s">
        <v>31</v>
      </c>
      <c r="B16" s="3" t="s">
        <v>113</v>
      </c>
      <c r="C16" s="3" t="s">
        <v>120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2.96068</v>
      </c>
      <c r="AS16">
        <v>7.0964700000000001</v>
      </c>
      <c r="AT16">
        <v>12.904719999999999</v>
      </c>
      <c r="AU16">
        <v>20.994240000000001</v>
      </c>
      <c r="AV16">
        <v>29.532879999999999</v>
      </c>
      <c r="AW16">
        <v>49.014020000000002</v>
      </c>
      <c r="AX16">
        <v>98.15625</v>
      </c>
      <c r="AY16">
        <v>261.54755</v>
      </c>
      <c r="AZ16">
        <v>404.44463999999999</v>
      </c>
      <c r="BA16">
        <v>611.24207000000001</v>
      </c>
      <c r="BB16">
        <v>710.51477</v>
      </c>
      <c r="BC16">
        <v>961.22247000000004</v>
      </c>
      <c r="BD16">
        <v>1083.11328</v>
      </c>
      <c r="BE16">
        <v>1257.12805</v>
      </c>
      <c r="BF16">
        <v>1241.8349599999999</v>
      </c>
      <c r="BG16">
        <v>1362.39417</v>
      </c>
      <c r="BH16">
        <v>1200.53442</v>
      </c>
      <c r="BI16">
        <v>1150.8031000000001</v>
      </c>
      <c r="BJ16">
        <v>1194.5289299999999</v>
      </c>
      <c r="BK16">
        <v>1021.62299</v>
      </c>
      <c r="BL16">
        <v>953.47302000000002</v>
      </c>
      <c r="BM16" s="41">
        <v>0</v>
      </c>
      <c r="BN16" s="41">
        <v>0</v>
      </c>
      <c r="BO16" s="41">
        <v>0</v>
      </c>
      <c r="BP16" s="41">
        <v>0</v>
      </c>
      <c r="BQ16" s="41">
        <v>0</v>
      </c>
      <c r="BR16" s="41">
        <v>0</v>
      </c>
      <c r="BS16" s="41">
        <v>0</v>
      </c>
      <c r="BT16" s="41">
        <v>0</v>
      </c>
      <c r="BU16" s="41">
        <v>0</v>
      </c>
      <c r="BV16" s="41">
        <v>0</v>
      </c>
      <c r="BW16" s="41">
        <v>0</v>
      </c>
      <c r="BX16" s="41">
        <v>0</v>
      </c>
      <c r="BY16" s="41">
        <v>0</v>
      </c>
      <c r="BZ16" s="41">
        <v>0</v>
      </c>
      <c r="CA16" s="41">
        <v>0</v>
      </c>
      <c r="CB16" s="41">
        <v>0</v>
      </c>
      <c r="CC16" s="41">
        <v>0</v>
      </c>
      <c r="CD16" s="41">
        <v>0</v>
      </c>
      <c r="CE16" s="41">
        <v>0</v>
      </c>
      <c r="CF16" s="41">
        <v>0</v>
      </c>
    </row>
    <row r="17" spans="1:84" x14ac:dyDescent="0.35">
      <c r="A17" s="3" t="s">
        <v>31</v>
      </c>
      <c r="B17" s="3" t="s">
        <v>114</v>
      </c>
      <c r="C17" s="3" t="s">
        <v>122</v>
      </c>
      <c r="D17">
        <v>0</v>
      </c>
      <c r="E17">
        <v>0</v>
      </c>
      <c r="F17">
        <v>0</v>
      </c>
      <c r="G17">
        <v>0</v>
      </c>
      <c r="H17">
        <v>0</v>
      </c>
      <c r="I17">
        <v>0</v>
      </c>
      <c r="J17">
        <v>0</v>
      </c>
      <c r="K17">
        <v>0</v>
      </c>
      <c r="L17">
        <v>0</v>
      </c>
      <c r="M17">
        <v>0</v>
      </c>
      <c r="N17">
        <v>0</v>
      </c>
      <c r="O17">
        <v>0</v>
      </c>
      <c r="P17">
        <v>0</v>
      </c>
      <c r="Q17">
        <v>0</v>
      </c>
      <c r="R17">
        <v>0</v>
      </c>
      <c r="S17">
        <v>7.6400000000000001E-3</v>
      </c>
      <c r="T17">
        <v>2.213E-2</v>
      </c>
      <c r="U17">
        <v>4.6539999999999998E-2</v>
      </c>
      <c r="V17">
        <v>8.2530000000000006E-2</v>
      </c>
      <c r="W17">
        <v>0.1308</v>
      </c>
      <c r="X17">
        <v>0.19220999999999999</v>
      </c>
      <c r="Y17">
        <v>0.26721</v>
      </c>
      <c r="Z17">
        <v>0.35604000000000002</v>
      </c>
      <c r="AA17">
        <v>0.46394999999999997</v>
      </c>
      <c r="AB17">
        <v>0.59713000000000005</v>
      </c>
      <c r="AC17">
        <v>0.75873999999999997</v>
      </c>
      <c r="AD17">
        <v>0.94886000000000004</v>
      </c>
      <c r="AE17">
        <v>1.1752800000000001</v>
      </c>
      <c r="AF17">
        <v>1.41934</v>
      </c>
      <c r="AG17">
        <v>1.65317</v>
      </c>
      <c r="AH17">
        <v>2.7178599999999999</v>
      </c>
      <c r="AI17">
        <v>5.5000099999999996</v>
      </c>
      <c r="AJ17">
        <v>11.267289999999999</v>
      </c>
      <c r="AK17">
        <v>21.296379999999999</v>
      </c>
      <c r="AL17">
        <v>37.320549999999997</v>
      </c>
      <c r="AM17">
        <v>59.326390000000004</v>
      </c>
      <c r="AN17">
        <v>88.543270000000007</v>
      </c>
      <c r="AO17">
        <v>125.29222</v>
      </c>
      <c r="AP17">
        <v>169.04306</v>
      </c>
      <c r="AQ17">
        <v>223.37166999999999</v>
      </c>
      <c r="AR17">
        <v>279.60672</v>
      </c>
      <c r="AS17">
        <v>346.51504999999997</v>
      </c>
      <c r="AT17">
        <v>393.19213999999999</v>
      </c>
      <c r="AU17">
        <v>443.71724999999998</v>
      </c>
      <c r="AV17">
        <v>504.27233999999999</v>
      </c>
      <c r="AW17">
        <v>550.14691000000005</v>
      </c>
      <c r="AX17">
        <v>501.90850999999998</v>
      </c>
      <c r="AY17">
        <v>483.41901000000001</v>
      </c>
      <c r="AZ17">
        <v>490.78912000000003</v>
      </c>
      <c r="BA17">
        <v>524.84320000000002</v>
      </c>
      <c r="BB17">
        <v>414.23270000000002</v>
      </c>
      <c r="BC17">
        <v>438.26886000000002</v>
      </c>
      <c r="BD17">
        <v>462.53458000000001</v>
      </c>
      <c r="BE17">
        <v>309.73642000000001</v>
      </c>
      <c r="BF17">
        <v>177.75588999999999</v>
      </c>
      <c r="BG17">
        <v>146.03148999999999</v>
      </c>
      <c r="BH17">
        <v>104.78391999999999</v>
      </c>
      <c r="BI17">
        <v>87.59957</v>
      </c>
      <c r="BJ17">
        <v>63.372610000000002</v>
      </c>
      <c r="BK17">
        <v>34.413589999999999</v>
      </c>
      <c r="BL17">
        <v>22.991910000000001</v>
      </c>
      <c r="BM17" s="41">
        <v>0</v>
      </c>
      <c r="BN17" s="41">
        <v>0</v>
      </c>
      <c r="BO17" s="41">
        <v>0</v>
      </c>
      <c r="BP17" s="41">
        <v>0</v>
      </c>
      <c r="BQ17" s="41">
        <v>0</v>
      </c>
      <c r="BR17" s="41">
        <v>0</v>
      </c>
      <c r="BS17" s="41">
        <v>0</v>
      </c>
      <c r="BT17" s="41">
        <v>0</v>
      </c>
      <c r="BU17" s="41">
        <v>0</v>
      </c>
      <c r="BV17" s="41">
        <v>0</v>
      </c>
      <c r="BW17" s="41">
        <v>0</v>
      </c>
      <c r="BX17" s="41">
        <v>0</v>
      </c>
      <c r="BY17" s="41">
        <v>0</v>
      </c>
      <c r="BZ17" s="41">
        <v>0</v>
      </c>
      <c r="CA17" s="41">
        <v>0</v>
      </c>
      <c r="CB17" s="41">
        <v>0</v>
      </c>
      <c r="CC17" s="41">
        <v>0</v>
      </c>
      <c r="CD17" s="41">
        <v>0</v>
      </c>
      <c r="CE17" s="41">
        <v>0</v>
      </c>
      <c r="CF17" s="41">
        <v>0</v>
      </c>
    </row>
    <row r="18" spans="1:84" x14ac:dyDescent="0.35">
      <c r="A18" s="3" t="s">
        <v>31</v>
      </c>
      <c r="B18" s="3" t="s">
        <v>114</v>
      </c>
      <c r="C18" s="3" t="s">
        <v>116</v>
      </c>
      <c r="D18">
        <v>0</v>
      </c>
      <c r="E18">
        <v>0</v>
      </c>
      <c r="F18">
        <v>0</v>
      </c>
      <c r="G18">
        <v>0</v>
      </c>
      <c r="H18">
        <v>0</v>
      </c>
      <c r="I18">
        <v>0</v>
      </c>
      <c r="J18">
        <v>0</v>
      </c>
      <c r="K18">
        <v>0</v>
      </c>
      <c r="L18">
        <v>0</v>
      </c>
      <c r="M18">
        <v>0</v>
      </c>
      <c r="N18">
        <v>0</v>
      </c>
      <c r="O18">
        <v>0</v>
      </c>
      <c r="P18">
        <v>0</v>
      </c>
      <c r="Q18">
        <v>0</v>
      </c>
      <c r="R18">
        <v>0</v>
      </c>
      <c r="S18">
        <v>2.2200000000000001E-2</v>
      </c>
      <c r="T18">
        <v>4.82E-2</v>
      </c>
      <c r="U18">
        <v>8.4059999999999996E-2</v>
      </c>
      <c r="V18">
        <v>0.12825</v>
      </c>
      <c r="W18">
        <v>0.17907999999999999</v>
      </c>
      <c r="X18">
        <v>0.23673</v>
      </c>
      <c r="Y18">
        <v>0.30014999999999997</v>
      </c>
      <c r="Z18">
        <v>0.36895</v>
      </c>
      <c r="AA18">
        <v>0.44857999999999998</v>
      </c>
      <c r="AB18">
        <v>0.54274</v>
      </c>
      <c r="AC18">
        <v>0.65339000000000003</v>
      </c>
      <c r="AD18">
        <v>0.77817999999999998</v>
      </c>
      <c r="AE18">
        <v>0.92342999999999997</v>
      </c>
      <c r="AF18">
        <v>1.07216</v>
      </c>
      <c r="AG18">
        <v>1.16395</v>
      </c>
      <c r="AH18">
        <v>3.6172800000000001</v>
      </c>
      <c r="AI18">
        <v>9.1785200000000007</v>
      </c>
      <c r="AJ18">
        <v>19.2606</v>
      </c>
      <c r="AK18">
        <v>34.368850000000002</v>
      </c>
      <c r="AL18">
        <v>54.402079999999998</v>
      </c>
      <c r="AM18">
        <v>78.858699999999999</v>
      </c>
      <c r="AN18">
        <v>107.19311</v>
      </c>
      <c r="AO18">
        <v>137.69238000000001</v>
      </c>
      <c r="AP18">
        <v>168.10104000000001</v>
      </c>
      <c r="AQ18">
        <v>193.81516999999999</v>
      </c>
      <c r="AR18">
        <v>217.70271</v>
      </c>
      <c r="AS18">
        <v>242.08322000000001</v>
      </c>
      <c r="AT18">
        <v>247.63050999999999</v>
      </c>
      <c r="AU18">
        <v>253.23604</v>
      </c>
      <c r="AV18">
        <v>262.09534000000002</v>
      </c>
      <c r="AW18">
        <v>261.95825000000002</v>
      </c>
      <c r="AX18">
        <v>220.36287999999999</v>
      </c>
      <c r="AY18">
        <v>197.27205000000001</v>
      </c>
      <c r="AZ18">
        <v>187.78915000000001</v>
      </c>
      <c r="BA18">
        <v>188.58231000000001</v>
      </c>
      <c r="BB18">
        <v>159.56612000000001</v>
      </c>
      <c r="BC18">
        <v>163.60086000000001</v>
      </c>
      <c r="BD18">
        <v>169.92493999999999</v>
      </c>
      <c r="BE18">
        <v>118.15631</v>
      </c>
      <c r="BF18">
        <v>73.064909999999998</v>
      </c>
      <c r="BG18">
        <v>60.559280000000001</v>
      </c>
      <c r="BH18">
        <v>47.841659999999997</v>
      </c>
      <c r="BI18">
        <v>41.793500000000002</v>
      </c>
      <c r="BJ18">
        <v>30.667590000000001</v>
      </c>
      <c r="BK18">
        <v>20.407340000000001</v>
      </c>
      <c r="BL18">
        <v>14.66259</v>
      </c>
      <c r="BM18" s="41">
        <v>0</v>
      </c>
      <c r="BN18" s="41">
        <v>0</v>
      </c>
      <c r="BO18" s="41">
        <v>0</v>
      </c>
      <c r="BP18" s="41">
        <v>0</v>
      </c>
      <c r="BQ18" s="41">
        <v>0</v>
      </c>
      <c r="BR18" s="41">
        <v>0</v>
      </c>
      <c r="BS18" s="41">
        <v>0</v>
      </c>
      <c r="BT18" s="41">
        <v>0</v>
      </c>
      <c r="BU18" s="41">
        <v>0</v>
      </c>
      <c r="BV18" s="41">
        <v>0</v>
      </c>
      <c r="BW18" s="41">
        <v>0</v>
      </c>
      <c r="BX18" s="41">
        <v>0</v>
      </c>
      <c r="BY18" s="41">
        <v>0</v>
      </c>
      <c r="BZ18" s="41">
        <v>0</v>
      </c>
      <c r="CA18" s="41">
        <v>0</v>
      </c>
      <c r="CB18" s="41">
        <v>0</v>
      </c>
      <c r="CC18" s="41">
        <v>0</v>
      </c>
      <c r="CD18" s="41">
        <v>0</v>
      </c>
      <c r="CE18" s="41">
        <v>0</v>
      </c>
      <c r="CF18" s="41">
        <v>0</v>
      </c>
    </row>
    <row r="19" spans="1:84" x14ac:dyDescent="0.35">
      <c r="A19" s="3" t="s">
        <v>31</v>
      </c>
      <c r="B19" s="3" t="s">
        <v>114</v>
      </c>
      <c r="C19" s="3" t="s">
        <v>117</v>
      </c>
      <c r="D19">
        <v>0</v>
      </c>
      <c r="E19">
        <v>0</v>
      </c>
      <c r="F19">
        <v>0</v>
      </c>
      <c r="G19">
        <v>0</v>
      </c>
      <c r="H19">
        <v>0</v>
      </c>
      <c r="I19">
        <v>0</v>
      </c>
      <c r="J19">
        <v>0</v>
      </c>
      <c r="K19">
        <v>0</v>
      </c>
      <c r="L19">
        <v>0</v>
      </c>
      <c r="M19">
        <v>0</v>
      </c>
      <c r="N19">
        <v>0</v>
      </c>
      <c r="O19">
        <v>0</v>
      </c>
      <c r="P19">
        <v>0</v>
      </c>
      <c r="Q19">
        <v>0</v>
      </c>
      <c r="R19">
        <v>0</v>
      </c>
      <c r="S19">
        <v>9.2000000000000003E-4</v>
      </c>
      <c r="T19">
        <v>3.8500000000000001E-3</v>
      </c>
      <c r="U19">
        <v>9.2800000000000001E-3</v>
      </c>
      <c r="V19">
        <v>1.78E-2</v>
      </c>
      <c r="W19">
        <v>2.9659999999999999E-2</v>
      </c>
      <c r="X19">
        <v>4.5069999999999999E-2</v>
      </c>
      <c r="Y19">
        <v>6.4149999999999999E-2</v>
      </c>
      <c r="Z19">
        <v>8.6959999999999996E-2</v>
      </c>
      <c r="AA19">
        <v>0.11473999999999999</v>
      </c>
      <c r="AB19">
        <v>0.14907999999999999</v>
      </c>
      <c r="AC19">
        <v>0.19078000000000001</v>
      </c>
      <c r="AD19">
        <v>0.23993999999999999</v>
      </c>
      <c r="AE19">
        <v>0.29848000000000002</v>
      </c>
      <c r="AF19">
        <v>0.36176000000000003</v>
      </c>
      <c r="AG19">
        <v>0.4249</v>
      </c>
      <c r="AH19">
        <v>0.59916999999999998</v>
      </c>
      <c r="AI19">
        <v>1.1170100000000001</v>
      </c>
      <c r="AJ19">
        <v>2.2894999999999999</v>
      </c>
      <c r="AK19">
        <v>4.4895399999999999</v>
      </c>
      <c r="AL19">
        <v>8.2703100000000003</v>
      </c>
      <c r="AM19">
        <v>13.627750000000001</v>
      </c>
      <c r="AN19">
        <v>20.958639999999999</v>
      </c>
      <c r="AO19">
        <v>30.426010000000002</v>
      </c>
      <c r="AP19">
        <v>41.937139999999999</v>
      </c>
      <c r="AQ19">
        <v>55.343240000000002</v>
      </c>
      <c r="AR19">
        <v>70.157769999999999</v>
      </c>
      <c r="AS19">
        <v>87.729849999999999</v>
      </c>
      <c r="AT19">
        <v>100.06739</v>
      </c>
      <c r="AU19">
        <v>113.18432</v>
      </c>
      <c r="AV19">
        <v>128.45796000000001</v>
      </c>
      <c r="AW19">
        <v>139.24918</v>
      </c>
      <c r="AX19">
        <v>124.96352</v>
      </c>
      <c r="AY19">
        <v>116.86227</v>
      </c>
      <c r="AZ19">
        <v>113.11134</v>
      </c>
      <c r="BA19">
        <v>109.88831</v>
      </c>
      <c r="BB19">
        <v>84.025049999999993</v>
      </c>
      <c r="BC19">
        <v>77.229389999999995</v>
      </c>
      <c r="BD19">
        <v>68.461389999999994</v>
      </c>
      <c r="BE19">
        <v>37.380409999999998</v>
      </c>
      <c r="BF19">
        <v>16.82845</v>
      </c>
      <c r="BG19">
        <v>13.42534</v>
      </c>
      <c r="BH19">
        <v>9.1040600000000005</v>
      </c>
      <c r="BI19">
        <v>7.9976599999999998</v>
      </c>
      <c r="BJ19">
        <v>6.2972099999999998</v>
      </c>
      <c r="BK19">
        <v>3.28986</v>
      </c>
      <c r="BL19">
        <v>2.2662100000000001</v>
      </c>
      <c r="BM19" s="41">
        <v>0</v>
      </c>
      <c r="BN19" s="41">
        <v>0</v>
      </c>
      <c r="BO19" s="41">
        <v>0</v>
      </c>
      <c r="BP19" s="41">
        <v>0</v>
      </c>
      <c r="BQ19" s="41">
        <v>0</v>
      </c>
      <c r="BR19" s="41">
        <v>0</v>
      </c>
      <c r="BS19" s="41">
        <v>0</v>
      </c>
      <c r="BT19" s="41">
        <v>0</v>
      </c>
      <c r="BU19" s="41">
        <v>0</v>
      </c>
      <c r="BV19" s="41">
        <v>0</v>
      </c>
      <c r="BW19" s="41">
        <v>0</v>
      </c>
      <c r="BX19" s="41">
        <v>0</v>
      </c>
      <c r="BY19" s="41">
        <v>0</v>
      </c>
      <c r="BZ19" s="41">
        <v>0</v>
      </c>
      <c r="CA19" s="41">
        <v>0</v>
      </c>
      <c r="CB19" s="41">
        <v>0</v>
      </c>
      <c r="CC19" s="41">
        <v>0</v>
      </c>
      <c r="CD19" s="41">
        <v>0</v>
      </c>
      <c r="CE19" s="41">
        <v>0</v>
      </c>
      <c r="CF19" s="41">
        <v>0</v>
      </c>
    </row>
    <row r="20" spans="1:84" x14ac:dyDescent="0.35">
      <c r="A20" s="3" t="s">
        <v>31</v>
      </c>
      <c r="B20" s="3" t="s">
        <v>114</v>
      </c>
      <c r="C20" s="3" t="s">
        <v>121</v>
      </c>
      <c r="D20">
        <v>0</v>
      </c>
      <c r="E20">
        <v>0</v>
      </c>
      <c r="F20">
        <v>0</v>
      </c>
      <c r="G20">
        <v>0</v>
      </c>
      <c r="H20">
        <v>0</v>
      </c>
      <c r="I20">
        <v>0</v>
      </c>
      <c r="J20">
        <v>0</v>
      </c>
      <c r="K20">
        <v>0</v>
      </c>
      <c r="L20">
        <v>0</v>
      </c>
      <c r="M20">
        <v>0</v>
      </c>
      <c r="N20">
        <v>0</v>
      </c>
      <c r="O20">
        <v>0</v>
      </c>
      <c r="P20">
        <v>0</v>
      </c>
      <c r="Q20">
        <v>6.8999999999999997E-4</v>
      </c>
      <c r="R20">
        <v>5.2700000000000004E-3</v>
      </c>
      <c r="S20">
        <v>1.098E-2</v>
      </c>
      <c r="T20">
        <v>2.4809999999999999E-2</v>
      </c>
      <c r="U20">
        <v>4.6510000000000003E-2</v>
      </c>
      <c r="V20">
        <v>7.7240000000000003E-2</v>
      </c>
      <c r="W20">
        <v>0.11745999999999999</v>
      </c>
      <c r="X20">
        <v>0.16746</v>
      </c>
      <c r="Y20">
        <v>0.22628000000000001</v>
      </c>
      <c r="Z20">
        <v>0.29463</v>
      </c>
      <c r="AA20">
        <v>0.37723000000000001</v>
      </c>
      <c r="AB20">
        <v>0.47959000000000002</v>
      </c>
      <c r="AC20">
        <v>0.60623000000000005</v>
      </c>
      <c r="AD20">
        <v>0.73916000000000004</v>
      </c>
      <c r="AE20">
        <v>0.91368000000000005</v>
      </c>
      <c r="AF20">
        <v>1.1077999999999999</v>
      </c>
      <c r="AG20">
        <v>1.62602</v>
      </c>
      <c r="AH20">
        <v>3.2347299999999999</v>
      </c>
      <c r="AI20">
        <v>6.5442299999999998</v>
      </c>
      <c r="AJ20">
        <v>12.5631</v>
      </c>
      <c r="AK20">
        <v>22.282589999999999</v>
      </c>
      <c r="AL20">
        <v>36.106110000000001</v>
      </c>
      <c r="AM20">
        <v>54.837049999999998</v>
      </c>
      <c r="AN20">
        <v>77.943079999999995</v>
      </c>
      <c r="AO20">
        <v>117.39964999999999</v>
      </c>
      <c r="AP20">
        <v>158.20076</v>
      </c>
      <c r="AQ20">
        <v>197.46709000000001</v>
      </c>
      <c r="AR20">
        <v>237.40899999999999</v>
      </c>
      <c r="AS20">
        <v>276.77215999999999</v>
      </c>
      <c r="AT20">
        <v>318.27379999999999</v>
      </c>
      <c r="AU20">
        <v>351.33395000000002</v>
      </c>
      <c r="AV20">
        <v>380.50619999999998</v>
      </c>
      <c r="AW20">
        <v>406.08123999999998</v>
      </c>
      <c r="AX20">
        <v>360.71762000000001</v>
      </c>
      <c r="AY20">
        <v>325.06734999999998</v>
      </c>
      <c r="AZ20">
        <v>271.99847</v>
      </c>
      <c r="BA20">
        <v>230.03103999999999</v>
      </c>
      <c r="BB20">
        <v>177.44274999999999</v>
      </c>
      <c r="BC20">
        <v>145.44621000000001</v>
      </c>
      <c r="BD20">
        <v>103.77931</v>
      </c>
      <c r="BE20">
        <v>52.441490000000002</v>
      </c>
      <c r="BF20">
        <v>25.381730000000001</v>
      </c>
      <c r="BG20">
        <v>15.63358</v>
      </c>
      <c r="BH20">
        <v>12.82588</v>
      </c>
      <c r="BI20">
        <v>9.7508599999999994</v>
      </c>
      <c r="BJ20">
        <v>4.29155</v>
      </c>
      <c r="BK20">
        <v>2.7325499999999998</v>
      </c>
      <c r="BL20">
        <v>1.9330400000000001</v>
      </c>
      <c r="BM20" s="41">
        <v>0</v>
      </c>
      <c r="BN20" s="41">
        <v>0</v>
      </c>
      <c r="BO20" s="41">
        <v>0</v>
      </c>
      <c r="BP20" s="41">
        <v>0</v>
      </c>
      <c r="BQ20" s="41">
        <v>0</v>
      </c>
      <c r="BR20" s="41">
        <v>0</v>
      </c>
      <c r="BS20" s="41">
        <v>0</v>
      </c>
      <c r="BT20" s="41">
        <v>0</v>
      </c>
      <c r="BU20" s="41">
        <v>0</v>
      </c>
      <c r="BV20" s="41">
        <v>0</v>
      </c>
      <c r="BW20" s="41">
        <v>0</v>
      </c>
      <c r="BX20" s="41">
        <v>0</v>
      </c>
      <c r="BY20" s="41">
        <v>0</v>
      </c>
      <c r="BZ20" s="41">
        <v>0</v>
      </c>
      <c r="CA20" s="41">
        <v>0</v>
      </c>
      <c r="CB20" s="41">
        <v>0</v>
      </c>
      <c r="CC20" s="41">
        <v>0</v>
      </c>
      <c r="CD20" s="41">
        <v>0</v>
      </c>
      <c r="CE20" s="41">
        <v>0</v>
      </c>
      <c r="CF20" s="41">
        <v>0</v>
      </c>
    </row>
    <row r="21" spans="1:84" x14ac:dyDescent="0.35">
      <c r="A21" s="3" t="s">
        <v>31</v>
      </c>
      <c r="B21" s="3" t="s">
        <v>114</v>
      </c>
      <c r="C21" s="3" t="s">
        <v>118</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237.39191</v>
      </c>
      <c r="AY21">
        <v>119.59614000000001</v>
      </c>
      <c r="AZ21">
        <v>105.79232</v>
      </c>
      <c r="BA21">
        <v>92.578389999999999</v>
      </c>
      <c r="BB21">
        <v>91.345609999999994</v>
      </c>
      <c r="BC21">
        <v>2.3004500000000001</v>
      </c>
      <c r="BD21">
        <v>23.103619999999999</v>
      </c>
      <c r="BE21">
        <v>120.1101</v>
      </c>
      <c r="BF21">
        <v>108.31707</v>
      </c>
      <c r="BG21">
        <v>78.808139999999995</v>
      </c>
      <c r="BH21">
        <v>42.814639999999997</v>
      </c>
      <c r="BI21">
        <v>16.396660000000001</v>
      </c>
      <c r="BJ21">
        <v>12.999700000000001</v>
      </c>
      <c r="BK21">
        <v>7.8595499999999996</v>
      </c>
      <c r="BL21">
        <v>5.6697699999999998</v>
      </c>
      <c r="BM21" s="41">
        <v>0</v>
      </c>
      <c r="BN21" s="41">
        <v>0</v>
      </c>
      <c r="BO21" s="41">
        <v>0</v>
      </c>
      <c r="BP21" s="41">
        <v>0</v>
      </c>
      <c r="BQ21" s="41">
        <v>0</v>
      </c>
      <c r="BR21" s="41">
        <v>0</v>
      </c>
      <c r="BS21" s="41">
        <v>0</v>
      </c>
      <c r="BT21" s="41">
        <v>0</v>
      </c>
      <c r="BU21" s="41">
        <v>0</v>
      </c>
      <c r="BV21" s="41">
        <v>0</v>
      </c>
      <c r="BW21" s="41">
        <v>0</v>
      </c>
      <c r="BX21" s="41">
        <v>0</v>
      </c>
      <c r="BY21" s="41">
        <v>0</v>
      </c>
      <c r="BZ21" s="41">
        <v>0</v>
      </c>
      <c r="CA21" s="41">
        <v>0</v>
      </c>
      <c r="CB21" s="41">
        <v>0</v>
      </c>
      <c r="CC21" s="41">
        <v>0</v>
      </c>
      <c r="CD21" s="41">
        <v>0</v>
      </c>
      <c r="CE21" s="41">
        <v>0</v>
      </c>
      <c r="CF21" s="41">
        <v>0</v>
      </c>
    </row>
    <row r="22" spans="1:84" x14ac:dyDescent="0.35">
      <c r="A22" s="3" t="s">
        <v>31</v>
      </c>
      <c r="B22" s="3" t="s">
        <v>114</v>
      </c>
      <c r="C22" s="3" t="s">
        <v>119</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s="41">
        <v>0</v>
      </c>
      <c r="BN22" s="41">
        <v>0</v>
      </c>
      <c r="BO22" s="41">
        <v>0</v>
      </c>
      <c r="BP22" s="41">
        <v>0</v>
      </c>
      <c r="BQ22" s="41">
        <v>0</v>
      </c>
      <c r="BR22" s="41">
        <v>0</v>
      </c>
      <c r="BS22" s="41">
        <v>0</v>
      </c>
      <c r="BT22" s="41">
        <v>0</v>
      </c>
      <c r="BU22" s="41">
        <v>0</v>
      </c>
      <c r="BV22" s="41">
        <v>0</v>
      </c>
      <c r="BW22" s="41">
        <v>0</v>
      </c>
      <c r="BX22" s="41">
        <v>0</v>
      </c>
      <c r="BY22" s="41">
        <v>0</v>
      </c>
      <c r="BZ22" s="41">
        <v>0</v>
      </c>
      <c r="CA22" s="41">
        <v>0</v>
      </c>
      <c r="CB22" s="41">
        <v>0</v>
      </c>
      <c r="CC22" s="41">
        <v>0</v>
      </c>
      <c r="CD22" s="41">
        <v>0</v>
      </c>
      <c r="CE22" s="41">
        <v>0</v>
      </c>
      <c r="CF22" s="41">
        <v>0</v>
      </c>
    </row>
    <row r="23" spans="1:84" x14ac:dyDescent="0.35">
      <c r="A23" s="3" t="s">
        <v>31</v>
      </c>
      <c r="B23" s="3" t="s">
        <v>114</v>
      </c>
      <c r="C23" s="3" t="s">
        <v>120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5.1263100000000001</v>
      </c>
      <c r="AS23">
        <v>12.22903</v>
      </c>
      <c r="AT23">
        <v>22.111350000000002</v>
      </c>
      <c r="AU23">
        <v>35.893819999999998</v>
      </c>
      <c r="AV23">
        <v>50.40164</v>
      </c>
      <c r="AW23">
        <v>83.754620000000003</v>
      </c>
      <c r="AX23">
        <v>167.50415000000001</v>
      </c>
      <c r="AY23">
        <v>556.37476000000004</v>
      </c>
      <c r="AZ23">
        <v>838.26184000000001</v>
      </c>
      <c r="BA23">
        <v>1214.47083</v>
      </c>
      <c r="BB23">
        <v>1337.16797</v>
      </c>
      <c r="BC23">
        <v>1568.5521200000001</v>
      </c>
      <c r="BD23">
        <v>1627.73315</v>
      </c>
      <c r="BE23">
        <v>1618.21423</v>
      </c>
      <c r="BF23">
        <v>1536.4718</v>
      </c>
      <c r="BG23">
        <v>1701.5527300000001</v>
      </c>
      <c r="BH23">
        <v>1583.8091999999999</v>
      </c>
      <c r="BI23">
        <v>1537.7055700000001</v>
      </c>
      <c r="BJ23">
        <v>1547.5612799999999</v>
      </c>
      <c r="BK23">
        <v>1287.1798100000001</v>
      </c>
      <c r="BL23">
        <v>1154.8103000000001</v>
      </c>
      <c r="BM23" s="41">
        <v>0</v>
      </c>
      <c r="BN23" s="41">
        <v>0</v>
      </c>
      <c r="BO23" s="41">
        <v>0</v>
      </c>
      <c r="BP23" s="41">
        <v>0</v>
      </c>
      <c r="BQ23" s="41">
        <v>0</v>
      </c>
      <c r="BR23" s="41">
        <v>0</v>
      </c>
      <c r="BS23" s="41">
        <v>0</v>
      </c>
      <c r="BT23" s="41">
        <v>0</v>
      </c>
      <c r="BU23" s="41">
        <v>0</v>
      </c>
      <c r="BV23" s="41">
        <v>0</v>
      </c>
      <c r="BW23" s="41">
        <v>0</v>
      </c>
      <c r="BX23" s="41">
        <v>0</v>
      </c>
      <c r="BY23" s="41">
        <v>0</v>
      </c>
      <c r="BZ23" s="41">
        <v>0</v>
      </c>
      <c r="CA23" s="41">
        <v>0</v>
      </c>
      <c r="CB23" s="41">
        <v>0</v>
      </c>
      <c r="CC23" s="41">
        <v>0</v>
      </c>
      <c r="CD23" s="41">
        <v>0</v>
      </c>
      <c r="CE23" s="41">
        <v>0</v>
      </c>
      <c r="CF23" s="41">
        <v>0</v>
      </c>
    </row>
    <row r="24" spans="1:84" x14ac:dyDescent="0.35">
      <c r="A24" s="3" t="s">
        <v>31</v>
      </c>
      <c r="B24" s="3" t="s">
        <v>100</v>
      </c>
      <c r="C24" s="3" t="s">
        <v>122</v>
      </c>
      <c r="D24">
        <v>0</v>
      </c>
      <c r="E24">
        <v>0</v>
      </c>
      <c r="F24">
        <v>0</v>
      </c>
      <c r="G24">
        <v>0</v>
      </c>
      <c r="H24">
        <v>0</v>
      </c>
      <c r="I24">
        <v>0</v>
      </c>
      <c r="J24">
        <v>0</v>
      </c>
      <c r="K24">
        <v>0</v>
      </c>
      <c r="L24">
        <v>0</v>
      </c>
      <c r="M24">
        <v>0</v>
      </c>
      <c r="N24">
        <v>0</v>
      </c>
      <c r="O24">
        <v>0</v>
      </c>
      <c r="P24">
        <v>0</v>
      </c>
      <c r="Q24">
        <v>0</v>
      </c>
      <c r="R24">
        <v>0</v>
      </c>
      <c r="S24">
        <v>1.274E-2</v>
      </c>
      <c r="T24">
        <v>3.6900000000000002E-2</v>
      </c>
      <c r="U24">
        <v>7.7590000000000006E-2</v>
      </c>
      <c r="V24">
        <v>0.13758000000000001</v>
      </c>
      <c r="W24">
        <v>0.21804999999999999</v>
      </c>
      <c r="X24">
        <v>0.32042999999999999</v>
      </c>
      <c r="Y24">
        <v>0.44545000000000001</v>
      </c>
      <c r="Z24">
        <v>0.59353999999999996</v>
      </c>
      <c r="AA24">
        <v>0.77344000000000002</v>
      </c>
      <c r="AB24">
        <v>0.99546000000000001</v>
      </c>
      <c r="AC24">
        <v>1.26488</v>
      </c>
      <c r="AD24">
        <v>1.58182</v>
      </c>
      <c r="AE24">
        <v>1.9592700000000001</v>
      </c>
      <c r="AF24">
        <v>2.3661500000000002</v>
      </c>
      <c r="AG24">
        <v>2.75596</v>
      </c>
      <c r="AH24">
        <v>4.5308900000000003</v>
      </c>
      <c r="AI24">
        <v>9.1689399999999992</v>
      </c>
      <c r="AJ24">
        <v>18.783439999999999</v>
      </c>
      <c r="AK24">
        <v>35.502699999999997</v>
      </c>
      <c r="AL24">
        <v>62.21622</v>
      </c>
      <c r="AM24">
        <v>98.901660000000007</v>
      </c>
      <c r="AN24">
        <v>147.61633</v>
      </c>
      <c r="AO24">
        <v>209.00322</v>
      </c>
      <c r="AP24">
        <v>282.36147999999997</v>
      </c>
      <c r="AQ24">
        <v>373.95740000000001</v>
      </c>
      <c r="AR24">
        <v>469.33496000000002</v>
      </c>
      <c r="AS24">
        <v>583.37090999999998</v>
      </c>
      <c r="AT24">
        <v>663.91443000000004</v>
      </c>
      <c r="AU24">
        <v>751.18499999999995</v>
      </c>
      <c r="AV24">
        <v>855.85802999999999</v>
      </c>
      <c r="AW24">
        <v>934.63873000000001</v>
      </c>
      <c r="AX24">
        <v>851.00573999999995</v>
      </c>
      <c r="AY24">
        <v>818.61658</v>
      </c>
      <c r="AZ24">
        <v>830.05402000000004</v>
      </c>
      <c r="BA24">
        <v>887.57403999999997</v>
      </c>
      <c r="BB24">
        <v>701.12189000000001</v>
      </c>
      <c r="BC24">
        <v>743.68695000000002</v>
      </c>
      <c r="BD24">
        <v>786.88495</v>
      </c>
      <c r="BE24">
        <v>532.78979000000004</v>
      </c>
      <c r="BF24">
        <v>307.89240000000001</v>
      </c>
      <c r="BG24">
        <v>254.99921000000001</v>
      </c>
      <c r="BH24">
        <v>183.87698</v>
      </c>
      <c r="BI24">
        <v>154.74198999999999</v>
      </c>
      <c r="BJ24">
        <v>111.98605000000001</v>
      </c>
      <c r="BK24">
        <v>60.819769999999998</v>
      </c>
      <c r="BL24">
        <v>40.638159999999999</v>
      </c>
      <c r="BM24" s="41">
        <v>0</v>
      </c>
      <c r="BN24" s="41">
        <v>0</v>
      </c>
      <c r="BO24" s="41">
        <v>0</v>
      </c>
      <c r="BP24" s="41">
        <v>0</v>
      </c>
      <c r="BQ24" s="41">
        <v>0</v>
      </c>
      <c r="BR24" s="41">
        <v>0</v>
      </c>
      <c r="BS24" s="41">
        <v>0</v>
      </c>
      <c r="BT24" s="41">
        <v>0</v>
      </c>
      <c r="BU24" s="41">
        <v>0</v>
      </c>
      <c r="BV24" s="41">
        <v>0</v>
      </c>
      <c r="BW24" s="41">
        <v>0</v>
      </c>
      <c r="BX24" s="41">
        <v>0</v>
      </c>
      <c r="BY24" s="41">
        <v>0</v>
      </c>
      <c r="BZ24" s="41">
        <v>0</v>
      </c>
      <c r="CA24" s="41">
        <v>0</v>
      </c>
      <c r="CB24" s="41">
        <v>0</v>
      </c>
      <c r="CC24" s="41">
        <v>0</v>
      </c>
      <c r="CD24" s="41">
        <v>0</v>
      </c>
      <c r="CE24" s="41">
        <v>0</v>
      </c>
      <c r="CF24" s="41">
        <v>0</v>
      </c>
    </row>
    <row r="25" spans="1:84" x14ac:dyDescent="0.35">
      <c r="A25" s="3" t="s">
        <v>31</v>
      </c>
      <c r="B25" s="3" t="s">
        <v>100</v>
      </c>
      <c r="C25" s="3" t="s">
        <v>116</v>
      </c>
      <c r="D25">
        <v>0</v>
      </c>
      <c r="E25">
        <v>0</v>
      </c>
      <c r="F25">
        <v>0</v>
      </c>
      <c r="G25">
        <v>0</v>
      </c>
      <c r="H25">
        <v>0</v>
      </c>
      <c r="I25">
        <v>0</v>
      </c>
      <c r="J25">
        <v>0</v>
      </c>
      <c r="K25">
        <v>0</v>
      </c>
      <c r="L25">
        <v>0</v>
      </c>
      <c r="M25">
        <v>0</v>
      </c>
      <c r="N25">
        <v>0</v>
      </c>
      <c r="O25">
        <v>0</v>
      </c>
      <c r="P25">
        <v>0</v>
      </c>
      <c r="Q25">
        <v>0</v>
      </c>
      <c r="R25">
        <v>0</v>
      </c>
      <c r="S25">
        <v>3.7719999999999997E-2</v>
      </c>
      <c r="T25">
        <v>8.1879999999999994E-2</v>
      </c>
      <c r="U25">
        <v>0.14280999999999999</v>
      </c>
      <c r="V25">
        <v>0.21787999999999999</v>
      </c>
      <c r="W25">
        <v>0.30421999999999999</v>
      </c>
      <c r="X25">
        <v>0.40216000000000002</v>
      </c>
      <c r="Y25">
        <v>0.50990000000000002</v>
      </c>
      <c r="Z25">
        <v>0.62677000000000005</v>
      </c>
      <c r="AA25">
        <v>0.76204000000000005</v>
      </c>
      <c r="AB25">
        <v>0.92201</v>
      </c>
      <c r="AC25">
        <v>1.10998</v>
      </c>
      <c r="AD25">
        <v>1.3219700000000001</v>
      </c>
      <c r="AE25">
        <v>1.56871</v>
      </c>
      <c r="AF25">
        <v>1.82138</v>
      </c>
      <c r="AG25">
        <v>1.97732</v>
      </c>
      <c r="AH25">
        <v>6.1450100000000001</v>
      </c>
      <c r="AI25">
        <v>15.59244</v>
      </c>
      <c r="AJ25">
        <v>32.719850000000001</v>
      </c>
      <c r="AK25">
        <v>58.385680000000001</v>
      </c>
      <c r="AL25">
        <v>92.418059999999997</v>
      </c>
      <c r="AM25">
        <v>133.9649</v>
      </c>
      <c r="AN25">
        <v>182.10890000000001</v>
      </c>
      <c r="AO25">
        <v>234.05743000000001</v>
      </c>
      <c r="AP25">
        <v>286.12698</v>
      </c>
      <c r="AQ25">
        <v>330.64168999999998</v>
      </c>
      <c r="AR25">
        <v>372.35297000000003</v>
      </c>
      <c r="AS25">
        <v>415.26290999999998</v>
      </c>
      <c r="AT25">
        <v>426.00949000000003</v>
      </c>
      <c r="AU25">
        <v>436.75885</v>
      </c>
      <c r="AV25">
        <v>453.15197999999998</v>
      </c>
      <c r="AW25">
        <v>453.29836999999998</v>
      </c>
      <c r="AX25">
        <v>380.40311000000003</v>
      </c>
      <c r="AY25">
        <v>339.83413999999999</v>
      </c>
      <c r="AZ25">
        <v>322.65152</v>
      </c>
      <c r="BA25">
        <v>323.34705000000002</v>
      </c>
      <c r="BB25">
        <v>273.22555999999997</v>
      </c>
      <c r="BC25">
        <v>280.37643000000003</v>
      </c>
      <c r="BD25">
        <v>291.33481</v>
      </c>
      <c r="BE25">
        <v>204.63055</v>
      </c>
      <c r="BF25">
        <v>127.28891</v>
      </c>
      <c r="BG25">
        <v>106.30397000000001</v>
      </c>
      <c r="BH25">
        <v>84.368170000000006</v>
      </c>
      <c r="BI25">
        <v>74.195279999999997</v>
      </c>
      <c r="BJ25">
        <v>54.45937</v>
      </c>
      <c r="BK25">
        <v>36.243609999999997</v>
      </c>
      <c r="BL25">
        <v>26.043399999999998</v>
      </c>
      <c r="BM25" s="41">
        <v>0</v>
      </c>
      <c r="BN25" s="41">
        <v>0</v>
      </c>
      <c r="BO25" s="41">
        <v>0</v>
      </c>
      <c r="BP25" s="41">
        <v>0</v>
      </c>
      <c r="BQ25" s="41">
        <v>0</v>
      </c>
      <c r="BR25" s="41">
        <v>0</v>
      </c>
      <c r="BS25" s="41">
        <v>0</v>
      </c>
      <c r="BT25" s="41">
        <v>0</v>
      </c>
      <c r="BU25" s="41">
        <v>0</v>
      </c>
      <c r="BV25" s="41">
        <v>0</v>
      </c>
      <c r="BW25" s="41">
        <v>0</v>
      </c>
      <c r="BX25" s="41">
        <v>0</v>
      </c>
      <c r="BY25" s="41">
        <v>0</v>
      </c>
      <c r="BZ25" s="41">
        <v>0</v>
      </c>
      <c r="CA25" s="41">
        <v>0</v>
      </c>
      <c r="CB25" s="41">
        <v>0</v>
      </c>
      <c r="CC25" s="41">
        <v>0</v>
      </c>
      <c r="CD25" s="41">
        <v>0</v>
      </c>
      <c r="CE25" s="41">
        <v>0</v>
      </c>
      <c r="CF25" s="41">
        <v>0</v>
      </c>
    </row>
    <row r="26" spans="1:84" x14ac:dyDescent="0.35">
      <c r="A26" s="3" t="s">
        <v>31</v>
      </c>
      <c r="B26" s="3" t="s">
        <v>100</v>
      </c>
      <c r="C26" s="3" t="s">
        <v>117</v>
      </c>
      <c r="D26">
        <v>0</v>
      </c>
      <c r="E26">
        <v>0</v>
      </c>
      <c r="F26">
        <v>0</v>
      </c>
      <c r="G26">
        <v>0</v>
      </c>
      <c r="H26">
        <v>0</v>
      </c>
      <c r="I26">
        <v>0</v>
      </c>
      <c r="J26">
        <v>0</v>
      </c>
      <c r="K26">
        <v>0</v>
      </c>
      <c r="L26">
        <v>0</v>
      </c>
      <c r="M26">
        <v>0</v>
      </c>
      <c r="N26">
        <v>0</v>
      </c>
      <c r="O26">
        <v>0</v>
      </c>
      <c r="P26">
        <v>0</v>
      </c>
      <c r="Q26">
        <v>0</v>
      </c>
      <c r="R26">
        <v>0</v>
      </c>
      <c r="S26">
        <v>1.6000000000000001E-3</v>
      </c>
      <c r="T26">
        <v>6.6800000000000002E-3</v>
      </c>
      <c r="U26">
        <v>1.61E-2</v>
      </c>
      <c r="V26">
        <v>3.0870000000000002E-2</v>
      </c>
      <c r="W26">
        <v>5.1459999999999999E-2</v>
      </c>
      <c r="X26">
        <v>7.8179999999999999E-2</v>
      </c>
      <c r="Y26">
        <v>0.11129</v>
      </c>
      <c r="Z26">
        <v>0.15085999999999999</v>
      </c>
      <c r="AA26">
        <v>0.19903999999999999</v>
      </c>
      <c r="AB26">
        <v>0.25862000000000002</v>
      </c>
      <c r="AC26">
        <v>0.33095999999999998</v>
      </c>
      <c r="AD26">
        <v>0.41624</v>
      </c>
      <c r="AE26">
        <v>0.51778999999999997</v>
      </c>
      <c r="AF26">
        <v>0.62756999999999996</v>
      </c>
      <c r="AG26">
        <v>0.73709000000000002</v>
      </c>
      <c r="AH26">
        <v>1.03942</v>
      </c>
      <c r="AI26">
        <v>1.93773</v>
      </c>
      <c r="AJ26">
        <v>3.9717199999999999</v>
      </c>
      <c r="AK26">
        <v>7.7882499999999997</v>
      </c>
      <c r="AL26">
        <v>14.34695</v>
      </c>
      <c r="AM26">
        <v>23.640779999999999</v>
      </c>
      <c r="AN26">
        <v>36.359879999999997</v>
      </c>
      <c r="AO26">
        <v>52.812629999999999</v>
      </c>
      <c r="AP26">
        <v>72.884280000000004</v>
      </c>
      <c r="AQ26">
        <v>96.388710000000003</v>
      </c>
      <c r="AR26">
        <v>122.48153000000001</v>
      </c>
      <c r="AS26">
        <v>153.57292000000001</v>
      </c>
      <c r="AT26">
        <v>175.63526999999999</v>
      </c>
      <c r="AU26">
        <v>199.11418</v>
      </c>
      <c r="AV26">
        <v>226.49048999999999</v>
      </c>
      <c r="AW26">
        <v>245.65709000000001</v>
      </c>
      <c r="AX26">
        <v>219.81238999999999</v>
      </c>
      <c r="AY26">
        <v>205.02923999999999</v>
      </c>
      <c r="AZ26">
        <v>197.79655</v>
      </c>
      <c r="BA26">
        <v>191.52352999999999</v>
      </c>
      <c r="BB26">
        <v>145.98781</v>
      </c>
      <c r="BC26">
        <v>134.05224999999999</v>
      </c>
      <c r="BD26">
        <v>118.54872</v>
      </c>
      <c r="BE26">
        <v>65.280529999999999</v>
      </c>
      <c r="BF26">
        <v>29.515339999999998</v>
      </c>
      <c r="BG26">
        <v>23.703710000000001</v>
      </c>
      <c r="BH26">
        <v>16.137869999999999</v>
      </c>
      <c r="BI26">
        <v>14.26934</v>
      </c>
      <c r="BJ26">
        <v>11.236739999999999</v>
      </c>
      <c r="BK26">
        <v>5.8711799999999998</v>
      </c>
      <c r="BL26">
        <v>4.0447800000000003</v>
      </c>
      <c r="BM26" s="41">
        <v>0</v>
      </c>
      <c r="BN26" s="41">
        <v>0</v>
      </c>
      <c r="BO26" s="41">
        <v>0</v>
      </c>
      <c r="BP26" s="41">
        <v>0</v>
      </c>
      <c r="BQ26" s="41">
        <v>0</v>
      </c>
      <c r="BR26" s="41">
        <v>0</v>
      </c>
      <c r="BS26" s="41">
        <v>0</v>
      </c>
      <c r="BT26" s="41">
        <v>0</v>
      </c>
      <c r="BU26" s="41">
        <v>0</v>
      </c>
      <c r="BV26" s="41">
        <v>0</v>
      </c>
      <c r="BW26" s="41">
        <v>0</v>
      </c>
      <c r="BX26" s="41">
        <v>0</v>
      </c>
      <c r="BY26" s="41">
        <v>0</v>
      </c>
      <c r="BZ26" s="41">
        <v>0</v>
      </c>
      <c r="CA26" s="41">
        <v>0</v>
      </c>
      <c r="CB26" s="41">
        <v>0</v>
      </c>
      <c r="CC26" s="41">
        <v>0</v>
      </c>
      <c r="CD26" s="41">
        <v>0</v>
      </c>
      <c r="CE26" s="41">
        <v>0</v>
      </c>
      <c r="CF26" s="41">
        <v>0</v>
      </c>
    </row>
    <row r="27" spans="1:84" x14ac:dyDescent="0.35">
      <c r="A27" s="3" t="s">
        <v>31</v>
      </c>
      <c r="B27" s="3" t="s">
        <v>100</v>
      </c>
      <c r="C27" s="3" t="s">
        <v>121</v>
      </c>
      <c r="D27">
        <v>0</v>
      </c>
      <c r="E27">
        <v>0</v>
      </c>
      <c r="F27">
        <v>0</v>
      </c>
      <c r="G27">
        <v>0</v>
      </c>
      <c r="H27">
        <v>0</v>
      </c>
      <c r="I27">
        <v>0</v>
      </c>
      <c r="J27">
        <v>0</v>
      </c>
      <c r="K27">
        <v>0</v>
      </c>
      <c r="L27">
        <v>0</v>
      </c>
      <c r="M27">
        <v>0</v>
      </c>
      <c r="N27">
        <v>0</v>
      </c>
      <c r="O27">
        <v>0</v>
      </c>
      <c r="P27">
        <v>0</v>
      </c>
      <c r="Q27">
        <v>1.14E-3</v>
      </c>
      <c r="R27">
        <v>8.8199999999999997E-3</v>
      </c>
      <c r="S27">
        <v>1.8419999999999999E-2</v>
      </c>
      <c r="T27">
        <v>4.1680000000000002E-2</v>
      </c>
      <c r="U27">
        <v>7.8189999999999996E-2</v>
      </c>
      <c r="V27">
        <v>0.12989999999999999</v>
      </c>
      <c r="W27">
        <v>0.19758999999999999</v>
      </c>
      <c r="X27">
        <v>0.28176000000000001</v>
      </c>
      <c r="Y27">
        <v>0.38079000000000002</v>
      </c>
      <c r="Z27">
        <v>0.49586999999999998</v>
      </c>
      <c r="AA27">
        <v>0.63495000000000001</v>
      </c>
      <c r="AB27">
        <v>0.80730000000000002</v>
      </c>
      <c r="AC27">
        <v>1.02058</v>
      </c>
      <c r="AD27">
        <v>1.24444</v>
      </c>
      <c r="AE27">
        <v>1.53851</v>
      </c>
      <c r="AF27">
        <v>1.8641799999999999</v>
      </c>
      <c r="AG27">
        <v>2.7316199999999999</v>
      </c>
      <c r="AH27">
        <v>5.4314099999999996</v>
      </c>
      <c r="AI27">
        <v>10.99076</v>
      </c>
      <c r="AJ27">
        <v>21.106819999999999</v>
      </c>
      <c r="AK27">
        <v>37.456060000000001</v>
      </c>
      <c r="AL27">
        <v>60.711440000000003</v>
      </c>
      <c r="AM27">
        <v>92.235669999999999</v>
      </c>
      <c r="AN27">
        <v>131.14066</v>
      </c>
      <c r="AO27">
        <v>197.29683</v>
      </c>
      <c r="AP27">
        <v>266.30831999999998</v>
      </c>
      <c r="AQ27">
        <v>333.15035999999998</v>
      </c>
      <c r="AR27">
        <v>401.47791000000001</v>
      </c>
      <c r="AS27">
        <v>469.19063999999997</v>
      </c>
      <c r="AT27">
        <v>540.97540000000004</v>
      </c>
      <c r="AU27">
        <v>598.46320000000003</v>
      </c>
      <c r="AV27">
        <v>649.60126000000002</v>
      </c>
      <c r="AW27">
        <v>693.62482</v>
      </c>
      <c r="AX27">
        <v>614.53747999999996</v>
      </c>
      <c r="AY27">
        <v>553.11217999999997</v>
      </c>
      <c r="AZ27">
        <v>461.66710999999998</v>
      </c>
      <c r="BA27">
        <v>389.92926</v>
      </c>
      <c r="BB27">
        <v>300.54404</v>
      </c>
      <c r="BC27">
        <v>245.75828999999999</v>
      </c>
      <c r="BD27">
        <v>175.16183000000001</v>
      </c>
      <c r="BE27">
        <v>89.095889999999997</v>
      </c>
      <c r="BF27">
        <v>43.272260000000003</v>
      </c>
      <c r="BG27">
        <v>26.781300000000002</v>
      </c>
      <c r="BH27">
        <v>22.04494</v>
      </c>
      <c r="BI27">
        <v>16.907620000000001</v>
      </c>
      <c r="BJ27">
        <v>7.4271200000000004</v>
      </c>
      <c r="BK27">
        <v>4.7269800000000002</v>
      </c>
      <c r="BL27">
        <v>3.3479899999999998</v>
      </c>
      <c r="BM27" s="41">
        <v>0</v>
      </c>
      <c r="BN27" s="41">
        <v>0</v>
      </c>
      <c r="BO27" s="41">
        <v>0</v>
      </c>
      <c r="BP27" s="41">
        <v>0</v>
      </c>
      <c r="BQ27" s="41">
        <v>0</v>
      </c>
      <c r="BR27" s="41">
        <v>0</v>
      </c>
      <c r="BS27" s="41">
        <v>0</v>
      </c>
      <c r="BT27" s="41">
        <v>0</v>
      </c>
      <c r="BU27" s="41">
        <v>0</v>
      </c>
      <c r="BV27" s="41">
        <v>0</v>
      </c>
      <c r="BW27" s="41">
        <v>0</v>
      </c>
      <c r="BX27" s="41">
        <v>0</v>
      </c>
      <c r="BY27" s="41">
        <v>0</v>
      </c>
      <c r="BZ27" s="41">
        <v>0</v>
      </c>
      <c r="CA27" s="41">
        <v>0</v>
      </c>
      <c r="CB27" s="41">
        <v>0</v>
      </c>
      <c r="CC27" s="41">
        <v>0</v>
      </c>
      <c r="CD27" s="41">
        <v>0</v>
      </c>
      <c r="CE27" s="41">
        <v>0</v>
      </c>
      <c r="CF27" s="41">
        <v>0</v>
      </c>
    </row>
    <row r="28" spans="1:84" x14ac:dyDescent="0.35">
      <c r="A28" s="3" t="s">
        <v>31</v>
      </c>
      <c r="B28" s="3" t="s">
        <v>100</v>
      </c>
      <c r="C28" s="3" t="s">
        <v>118</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404.64877000000001</v>
      </c>
      <c r="AY28">
        <v>203.51859999999999</v>
      </c>
      <c r="AZ28">
        <v>179.65355</v>
      </c>
      <c r="BA28">
        <v>157.02674999999999</v>
      </c>
      <c r="BB28">
        <v>154.96806000000001</v>
      </c>
      <c r="BC28">
        <v>3.9062899999999998</v>
      </c>
      <c r="BD28">
        <v>39.285499999999999</v>
      </c>
      <c r="BE28">
        <v>206.35977</v>
      </c>
      <c r="BF28">
        <v>187.28648000000001</v>
      </c>
      <c r="BG28">
        <v>137.36623</v>
      </c>
      <c r="BH28">
        <v>74.970259999999996</v>
      </c>
      <c r="BI28">
        <v>28.912520000000001</v>
      </c>
      <c r="BJ28">
        <v>22.940940000000001</v>
      </c>
      <c r="BK28">
        <v>13.872249999999999</v>
      </c>
      <c r="BL28">
        <v>10.009230000000001</v>
      </c>
      <c r="BM28" s="41">
        <v>0</v>
      </c>
      <c r="BN28" s="41">
        <v>0</v>
      </c>
      <c r="BO28" s="41">
        <v>0</v>
      </c>
      <c r="BP28" s="41">
        <v>0</v>
      </c>
      <c r="BQ28" s="41">
        <v>0</v>
      </c>
      <c r="BR28" s="41">
        <v>0</v>
      </c>
      <c r="BS28" s="41">
        <v>0</v>
      </c>
      <c r="BT28" s="41">
        <v>0</v>
      </c>
      <c r="BU28" s="41">
        <v>0</v>
      </c>
      <c r="BV28" s="41">
        <v>0</v>
      </c>
      <c r="BW28" s="41">
        <v>0</v>
      </c>
      <c r="BX28" s="41">
        <v>0</v>
      </c>
      <c r="BY28" s="41">
        <v>0</v>
      </c>
      <c r="BZ28" s="41">
        <v>0</v>
      </c>
      <c r="CA28" s="41">
        <v>0</v>
      </c>
      <c r="CB28" s="41">
        <v>0</v>
      </c>
      <c r="CC28" s="41">
        <v>0</v>
      </c>
      <c r="CD28" s="41">
        <v>0</v>
      </c>
      <c r="CE28" s="41">
        <v>0</v>
      </c>
      <c r="CF28" s="41">
        <v>0</v>
      </c>
    </row>
    <row r="29" spans="1:84" x14ac:dyDescent="0.35">
      <c r="A29" s="3" t="s">
        <v>31</v>
      </c>
      <c r="B29" s="3" t="s">
        <v>100</v>
      </c>
      <c r="C29" s="3" t="s">
        <v>119</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s="41">
        <v>0</v>
      </c>
      <c r="BN29" s="41">
        <v>0</v>
      </c>
      <c r="BO29" s="41">
        <v>0</v>
      </c>
      <c r="BP29" s="41">
        <v>0</v>
      </c>
      <c r="BQ29" s="41">
        <v>0</v>
      </c>
      <c r="BR29" s="41">
        <v>0</v>
      </c>
      <c r="BS29" s="41">
        <v>0</v>
      </c>
      <c r="BT29" s="41">
        <v>0</v>
      </c>
      <c r="BU29" s="41">
        <v>0</v>
      </c>
      <c r="BV29" s="41">
        <v>0</v>
      </c>
      <c r="BW29" s="41">
        <v>0</v>
      </c>
      <c r="BX29" s="41">
        <v>0</v>
      </c>
      <c r="BY29" s="41">
        <v>0</v>
      </c>
      <c r="BZ29" s="41">
        <v>0</v>
      </c>
      <c r="CA29" s="41">
        <v>0</v>
      </c>
      <c r="CB29" s="41">
        <v>0</v>
      </c>
      <c r="CC29" s="41">
        <v>0</v>
      </c>
      <c r="CD29" s="41">
        <v>0</v>
      </c>
      <c r="CE29" s="41">
        <v>0</v>
      </c>
      <c r="CF29" s="41">
        <v>0</v>
      </c>
    </row>
    <row r="30" spans="1:84" x14ac:dyDescent="0.35">
      <c r="A30" s="3" t="s">
        <v>31</v>
      </c>
      <c r="B30" s="3" t="s">
        <v>100</v>
      </c>
      <c r="C30" s="3" t="s">
        <v>120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2.8951199999999999</v>
      </c>
      <c r="AS30">
        <v>6.8845099999999997</v>
      </c>
      <c r="AT30">
        <v>12.37515</v>
      </c>
      <c r="AU30">
        <v>20.057310000000001</v>
      </c>
      <c r="AV30">
        <v>28.181370000000001</v>
      </c>
      <c r="AW30">
        <v>46.999429999999997</v>
      </c>
      <c r="AX30">
        <v>94.171490000000006</v>
      </c>
      <c r="AY30">
        <v>613.54871000000003</v>
      </c>
      <c r="AZ30">
        <v>900.43884000000003</v>
      </c>
      <c r="BA30">
        <v>1247.7955300000001</v>
      </c>
      <c r="BB30">
        <v>1308.7322999999999</v>
      </c>
      <c r="BC30">
        <v>1409.3161600000001</v>
      </c>
      <c r="BD30">
        <v>1329.5199</v>
      </c>
      <c r="BE30">
        <v>1167.6591800000001</v>
      </c>
      <c r="BF30">
        <v>1114.02466</v>
      </c>
      <c r="BG30">
        <v>1299.9284700000001</v>
      </c>
      <c r="BH30">
        <v>1290.9658199999999</v>
      </c>
      <c r="BI30">
        <v>1262.35571</v>
      </c>
      <c r="BJ30">
        <v>1204.05322</v>
      </c>
      <c r="BK30">
        <v>963.32977000000005</v>
      </c>
      <c r="BL30">
        <v>829.90062999999998</v>
      </c>
      <c r="BM30" s="41">
        <v>0</v>
      </c>
      <c r="BN30" s="41">
        <v>0</v>
      </c>
      <c r="BO30" s="41">
        <v>0</v>
      </c>
      <c r="BP30" s="41">
        <v>0</v>
      </c>
      <c r="BQ30" s="41">
        <v>0</v>
      </c>
      <c r="BR30" s="41">
        <v>0</v>
      </c>
      <c r="BS30" s="41">
        <v>0</v>
      </c>
      <c r="BT30" s="41">
        <v>0</v>
      </c>
      <c r="BU30" s="41">
        <v>0</v>
      </c>
      <c r="BV30" s="41">
        <v>0</v>
      </c>
      <c r="BW30" s="41">
        <v>0</v>
      </c>
      <c r="BX30" s="41">
        <v>0</v>
      </c>
      <c r="BY30" s="41">
        <v>0</v>
      </c>
      <c r="BZ30" s="41">
        <v>0</v>
      </c>
      <c r="CA30" s="41">
        <v>0</v>
      </c>
      <c r="CB30" s="41">
        <v>0</v>
      </c>
      <c r="CC30" s="41">
        <v>0</v>
      </c>
      <c r="CD30" s="41">
        <v>0</v>
      </c>
      <c r="CE30" s="41">
        <v>0</v>
      </c>
      <c r="CF30" s="41">
        <v>0</v>
      </c>
    </row>
    <row r="31" spans="1:84" x14ac:dyDescent="0.35">
      <c r="A31" s="3" t="s">
        <v>31</v>
      </c>
      <c r="B31" s="3" t="s">
        <v>99</v>
      </c>
      <c r="C31" s="3" t="s">
        <v>122</v>
      </c>
      <c r="D31">
        <v>0</v>
      </c>
      <c r="E31">
        <v>0</v>
      </c>
      <c r="F31">
        <v>0</v>
      </c>
      <c r="G31">
        <v>0</v>
      </c>
      <c r="H31">
        <v>0</v>
      </c>
      <c r="I31">
        <v>0</v>
      </c>
      <c r="J31">
        <v>0</v>
      </c>
      <c r="K31">
        <v>0</v>
      </c>
      <c r="L31">
        <v>0</v>
      </c>
      <c r="M31">
        <v>0</v>
      </c>
      <c r="N31">
        <v>0</v>
      </c>
      <c r="O31">
        <v>0</v>
      </c>
      <c r="P31">
        <v>0</v>
      </c>
      <c r="Q31">
        <v>0</v>
      </c>
      <c r="R31">
        <v>0</v>
      </c>
      <c r="S31">
        <v>1.3129999999999999E-2</v>
      </c>
      <c r="T31">
        <v>3.8039999999999997E-2</v>
      </c>
      <c r="U31">
        <v>7.9990000000000006E-2</v>
      </c>
      <c r="V31">
        <v>0.14183000000000001</v>
      </c>
      <c r="W31">
        <v>0.22478999999999999</v>
      </c>
      <c r="X31">
        <v>0.33033000000000001</v>
      </c>
      <c r="Y31">
        <v>0.45922000000000002</v>
      </c>
      <c r="Z31">
        <v>0.61187999999999998</v>
      </c>
      <c r="AA31">
        <v>0.79735</v>
      </c>
      <c r="AB31">
        <v>1.02623</v>
      </c>
      <c r="AC31">
        <v>1.3039700000000001</v>
      </c>
      <c r="AD31">
        <v>1.6307100000000001</v>
      </c>
      <c r="AE31">
        <v>2.0198299999999998</v>
      </c>
      <c r="AF31">
        <v>2.4392800000000001</v>
      </c>
      <c r="AG31">
        <v>2.8411400000000002</v>
      </c>
      <c r="AH31">
        <v>4.6709300000000002</v>
      </c>
      <c r="AI31">
        <v>9.4523299999999999</v>
      </c>
      <c r="AJ31">
        <v>19.363990000000001</v>
      </c>
      <c r="AK31">
        <v>36.600020000000001</v>
      </c>
      <c r="AL31">
        <v>64.139210000000006</v>
      </c>
      <c r="AM31">
        <v>101.95851</v>
      </c>
      <c r="AN31">
        <v>152.18899999999999</v>
      </c>
      <c r="AO31">
        <v>215.63301000000001</v>
      </c>
      <c r="AP31">
        <v>291.80669999999998</v>
      </c>
      <c r="AQ31">
        <v>387.57418999999999</v>
      </c>
      <c r="AR31">
        <v>330.40352999999999</v>
      </c>
      <c r="AS31">
        <v>223.29639</v>
      </c>
      <c r="AT31">
        <v>74.951610000000002</v>
      </c>
      <c r="AU31">
        <v>0</v>
      </c>
      <c r="AV31">
        <v>0</v>
      </c>
      <c r="AW31">
        <v>0</v>
      </c>
      <c r="AX31">
        <v>200.01169999999999</v>
      </c>
      <c r="AY31">
        <v>337.44524999999999</v>
      </c>
      <c r="AZ31">
        <v>472.92023</v>
      </c>
      <c r="BA31">
        <v>626.79967999999997</v>
      </c>
      <c r="BB31">
        <v>557.43773999999996</v>
      </c>
      <c r="BC31">
        <v>651.94037000000003</v>
      </c>
      <c r="BD31">
        <v>732.86297999999999</v>
      </c>
      <c r="BE31">
        <v>523.97722999999996</v>
      </c>
      <c r="BF31">
        <v>315.65490999999997</v>
      </c>
      <c r="BG31">
        <v>282.83301</v>
      </c>
      <c r="BH31">
        <v>205.39170999999999</v>
      </c>
      <c r="BI31">
        <v>174.53525999999999</v>
      </c>
      <c r="BJ31">
        <v>126.39291</v>
      </c>
      <c r="BK31">
        <v>68.658730000000006</v>
      </c>
      <c r="BL31">
        <v>45.884619999999998</v>
      </c>
      <c r="BM31" s="41">
        <v>0</v>
      </c>
      <c r="BN31" s="41">
        <v>0</v>
      </c>
      <c r="BO31" s="41">
        <v>0</v>
      </c>
      <c r="BP31" s="41">
        <v>0</v>
      </c>
      <c r="BQ31" s="41">
        <v>0</v>
      </c>
      <c r="BR31" s="41">
        <v>0</v>
      </c>
      <c r="BS31" s="41">
        <v>0</v>
      </c>
      <c r="BT31" s="41">
        <v>0</v>
      </c>
      <c r="BU31" s="41">
        <v>0</v>
      </c>
      <c r="BV31" s="41">
        <v>0</v>
      </c>
      <c r="BW31" s="41">
        <v>0</v>
      </c>
      <c r="BX31" s="41">
        <v>0</v>
      </c>
      <c r="BY31" s="41">
        <v>0</v>
      </c>
      <c r="BZ31" s="41">
        <v>0</v>
      </c>
      <c r="CA31" s="41">
        <v>0</v>
      </c>
      <c r="CB31" s="41">
        <v>0</v>
      </c>
      <c r="CC31" s="41">
        <v>0</v>
      </c>
      <c r="CD31" s="41">
        <v>0</v>
      </c>
      <c r="CE31" s="41">
        <v>0</v>
      </c>
      <c r="CF31" s="41">
        <v>0</v>
      </c>
    </row>
    <row r="32" spans="1:84" x14ac:dyDescent="0.35">
      <c r="A32" s="3" t="s">
        <v>31</v>
      </c>
      <c r="B32" s="3" t="s">
        <v>99</v>
      </c>
      <c r="C32" s="3" t="s">
        <v>116</v>
      </c>
      <c r="D32">
        <v>0</v>
      </c>
      <c r="E32">
        <v>0</v>
      </c>
      <c r="F32">
        <v>0</v>
      </c>
      <c r="G32">
        <v>0</v>
      </c>
      <c r="H32">
        <v>0</v>
      </c>
      <c r="I32">
        <v>0</v>
      </c>
      <c r="J32">
        <v>0</v>
      </c>
      <c r="K32">
        <v>0</v>
      </c>
      <c r="L32">
        <v>0</v>
      </c>
      <c r="M32">
        <v>0</v>
      </c>
      <c r="N32">
        <v>0</v>
      </c>
      <c r="O32">
        <v>0</v>
      </c>
      <c r="P32">
        <v>0</v>
      </c>
      <c r="Q32">
        <v>0</v>
      </c>
      <c r="R32">
        <v>0</v>
      </c>
      <c r="S32">
        <v>4.0099999999999997E-2</v>
      </c>
      <c r="T32">
        <v>8.7050000000000002E-2</v>
      </c>
      <c r="U32">
        <v>0.15182999999999999</v>
      </c>
      <c r="V32">
        <v>0.23164999999999999</v>
      </c>
      <c r="W32">
        <v>0.32345000000000002</v>
      </c>
      <c r="X32">
        <v>0.42758000000000002</v>
      </c>
      <c r="Y32">
        <v>0.54213</v>
      </c>
      <c r="Z32">
        <v>0.66637999999999997</v>
      </c>
      <c r="AA32">
        <v>0.81020000000000003</v>
      </c>
      <c r="AB32">
        <v>0.98028999999999999</v>
      </c>
      <c r="AC32">
        <v>1.18014</v>
      </c>
      <c r="AD32">
        <v>1.4055200000000001</v>
      </c>
      <c r="AE32">
        <v>1.6678599999999999</v>
      </c>
      <c r="AF32">
        <v>1.93649</v>
      </c>
      <c r="AG32">
        <v>2.10229</v>
      </c>
      <c r="AH32">
        <v>6.5334000000000003</v>
      </c>
      <c r="AI32">
        <v>16.577929999999999</v>
      </c>
      <c r="AJ32">
        <v>34.787840000000003</v>
      </c>
      <c r="AK32">
        <v>62.075830000000003</v>
      </c>
      <c r="AL32">
        <v>98.259150000000005</v>
      </c>
      <c r="AM32">
        <v>142.43185</v>
      </c>
      <c r="AN32">
        <v>193.63162</v>
      </c>
      <c r="AO32">
        <v>249.04619</v>
      </c>
      <c r="AP32">
        <v>304.96030000000002</v>
      </c>
      <c r="AQ32">
        <v>353.41647</v>
      </c>
      <c r="AR32">
        <v>270.33371</v>
      </c>
      <c r="AS32">
        <v>163.44666000000001</v>
      </c>
      <c r="AT32">
        <v>49.110889999999998</v>
      </c>
      <c r="AU32">
        <v>0</v>
      </c>
      <c r="AV32">
        <v>0</v>
      </c>
      <c r="AW32">
        <v>0</v>
      </c>
      <c r="AX32">
        <v>89.733419999999995</v>
      </c>
      <c r="AY32">
        <v>140.81258</v>
      </c>
      <c r="AZ32">
        <v>185.06450000000001</v>
      </c>
      <c r="BA32">
        <v>230.13997000000001</v>
      </c>
      <c r="BB32">
        <v>218.96029999999999</v>
      </c>
      <c r="BC32">
        <v>247.81003000000001</v>
      </c>
      <c r="BD32">
        <v>273.33136000000002</v>
      </c>
      <c r="BE32">
        <v>202.68136999999999</v>
      </c>
      <c r="BF32">
        <v>131.38184000000001</v>
      </c>
      <c r="BG32">
        <v>118.98994</v>
      </c>
      <c r="BH32">
        <v>95.042559999999995</v>
      </c>
      <c r="BI32">
        <v>84.396450000000002</v>
      </c>
      <c r="BJ32">
        <v>61.978459999999998</v>
      </c>
      <c r="BK32">
        <v>41.256360000000001</v>
      </c>
      <c r="BL32">
        <v>29.650829999999999</v>
      </c>
      <c r="BM32" s="41">
        <v>0</v>
      </c>
      <c r="BN32" s="41">
        <v>0</v>
      </c>
      <c r="BO32" s="41">
        <v>0</v>
      </c>
      <c r="BP32" s="41">
        <v>0</v>
      </c>
      <c r="BQ32" s="41">
        <v>0</v>
      </c>
      <c r="BR32" s="41">
        <v>0</v>
      </c>
      <c r="BS32" s="41">
        <v>0</v>
      </c>
      <c r="BT32" s="41">
        <v>0</v>
      </c>
      <c r="BU32" s="41">
        <v>0</v>
      </c>
      <c r="BV32" s="41">
        <v>0</v>
      </c>
      <c r="BW32" s="41">
        <v>0</v>
      </c>
      <c r="BX32" s="41">
        <v>0</v>
      </c>
      <c r="BY32" s="41">
        <v>0</v>
      </c>
      <c r="BZ32" s="41">
        <v>0</v>
      </c>
      <c r="CA32" s="41">
        <v>0</v>
      </c>
      <c r="CB32" s="41">
        <v>0</v>
      </c>
      <c r="CC32" s="41">
        <v>0</v>
      </c>
      <c r="CD32" s="41">
        <v>0</v>
      </c>
      <c r="CE32" s="41">
        <v>0</v>
      </c>
      <c r="CF32" s="41">
        <v>0</v>
      </c>
    </row>
    <row r="33" spans="1:84" x14ac:dyDescent="0.35">
      <c r="A33" s="3" t="s">
        <v>31</v>
      </c>
      <c r="B33" s="3" t="s">
        <v>99</v>
      </c>
      <c r="C33" s="3" t="s">
        <v>117</v>
      </c>
      <c r="D33">
        <v>0</v>
      </c>
      <c r="E33">
        <v>0</v>
      </c>
      <c r="F33">
        <v>0</v>
      </c>
      <c r="G33">
        <v>0</v>
      </c>
      <c r="H33">
        <v>0</v>
      </c>
      <c r="I33">
        <v>0</v>
      </c>
      <c r="J33">
        <v>0</v>
      </c>
      <c r="K33">
        <v>0</v>
      </c>
      <c r="L33">
        <v>0</v>
      </c>
      <c r="M33">
        <v>0</v>
      </c>
      <c r="N33">
        <v>0</v>
      </c>
      <c r="O33">
        <v>0</v>
      </c>
      <c r="P33">
        <v>0</v>
      </c>
      <c r="Q33">
        <v>0</v>
      </c>
      <c r="R33">
        <v>0</v>
      </c>
      <c r="S33">
        <v>1.7600000000000001E-3</v>
      </c>
      <c r="T33">
        <v>7.3499999999999998E-3</v>
      </c>
      <c r="U33">
        <v>1.7729999999999999E-2</v>
      </c>
      <c r="V33">
        <v>3.4000000000000002E-2</v>
      </c>
      <c r="W33">
        <v>5.6669999999999998E-2</v>
      </c>
      <c r="X33">
        <v>8.609E-2</v>
      </c>
      <c r="Y33">
        <v>0.12255000000000001</v>
      </c>
      <c r="Z33">
        <v>0.16614000000000001</v>
      </c>
      <c r="AA33">
        <v>0.21919</v>
      </c>
      <c r="AB33">
        <v>0.2848</v>
      </c>
      <c r="AC33">
        <v>0.36447000000000002</v>
      </c>
      <c r="AD33">
        <v>0.45839000000000002</v>
      </c>
      <c r="AE33">
        <v>0.57021999999999995</v>
      </c>
      <c r="AF33">
        <v>0.69111999999999996</v>
      </c>
      <c r="AG33">
        <v>0.81172</v>
      </c>
      <c r="AH33">
        <v>1.14466</v>
      </c>
      <c r="AI33">
        <v>2.1339399999999999</v>
      </c>
      <c r="AJ33">
        <v>4.3738799999999998</v>
      </c>
      <c r="AK33">
        <v>8.5768599999999999</v>
      </c>
      <c r="AL33">
        <v>15.799670000000001</v>
      </c>
      <c r="AM33">
        <v>26.034569999999999</v>
      </c>
      <c r="AN33">
        <v>40.044089999999997</v>
      </c>
      <c r="AO33">
        <v>58.20364</v>
      </c>
      <c r="AP33">
        <v>80.452209999999994</v>
      </c>
      <c r="AQ33">
        <v>106.68844</v>
      </c>
      <c r="AR33">
        <v>92.063130000000001</v>
      </c>
      <c r="AS33">
        <v>62.364490000000004</v>
      </c>
      <c r="AT33">
        <v>20.724029999999999</v>
      </c>
      <c r="AU33">
        <v>0</v>
      </c>
      <c r="AV33">
        <v>0</v>
      </c>
      <c r="AW33">
        <v>0</v>
      </c>
      <c r="AX33">
        <v>52.03313</v>
      </c>
      <c r="AY33">
        <v>85.400679999999994</v>
      </c>
      <c r="AZ33">
        <v>114.27171</v>
      </c>
      <c r="BA33">
        <v>137.55378999999999</v>
      </c>
      <c r="BB33">
        <v>118.13992</v>
      </c>
      <c r="BC33">
        <v>119.71283</v>
      </c>
      <c r="BD33">
        <v>112.25587</v>
      </c>
      <c r="BE33">
        <v>65.218490000000003</v>
      </c>
      <c r="BF33">
        <v>30.702999999999999</v>
      </c>
      <c r="BG33">
        <v>26.802060000000001</v>
      </c>
      <c r="BH33">
        <v>18.34226</v>
      </c>
      <c r="BI33">
        <v>16.370760000000001</v>
      </c>
      <c r="BJ33">
        <v>12.8941</v>
      </c>
      <c r="BK33">
        <v>6.7386400000000002</v>
      </c>
      <c r="BL33">
        <v>4.6433099999999996</v>
      </c>
      <c r="BM33" s="41">
        <v>0</v>
      </c>
      <c r="BN33" s="41">
        <v>0</v>
      </c>
      <c r="BO33" s="41">
        <v>0</v>
      </c>
      <c r="BP33" s="41">
        <v>0</v>
      </c>
      <c r="BQ33" s="41">
        <v>0</v>
      </c>
      <c r="BR33" s="41">
        <v>0</v>
      </c>
      <c r="BS33" s="41">
        <v>0</v>
      </c>
      <c r="BT33" s="41">
        <v>0</v>
      </c>
      <c r="BU33" s="41">
        <v>0</v>
      </c>
      <c r="BV33" s="41">
        <v>0</v>
      </c>
      <c r="BW33" s="41">
        <v>0</v>
      </c>
      <c r="BX33" s="41">
        <v>0</v>
      </c>
      <c r="BY33" s="41">
        <v>0</v>
      </c>
      <c r="BZ33" s="41">
        <v>0</v>
      </c>
      <c r="CA33" s="41">
        <v>0</v>
      </c>
      <c r="CB33" s="41">
        <v>0</v>
      </c>
      <c r="CC33" s="41">
        <v>0</v>
      </c>
      <c r="CD33" s="41">
        <v>0</v>
      </c>
      <c r="CE33" s="41">
        <v>0</v>
      </c>
      <c r="CF33" s="41">
        <v>0</v>
      </c>
    </row>
    <row r="34" spans="1:84" x14ac:dyDescent="0.35">
      <c r="A34" s="3" t="s">
        <v>31</v>
      </c>
      <c r="B34" s="3" t="s">
        <v>99</v>
      </c>
      <c r="C34" s="3" t="s">
        <v>121</v>
      </c>
      <c r="D34">
        <v>0</v>
      </c>
      <c r="E34">
        <v>0</v>
      </c>
      <c r="F34">
        <v>0</v>
      </c>
      <c r="G34">
        <v>0</v>
      </c>
      <c r="H34">
        <v>0</v>
      </c>
      <c r="I34">
        <v>0</v>
      </c>
      <c r="J34">
        <v>0</v>
      </c>
      <c r="K34">
        <v>0</v>
      </c>
      <c r="L34">
        <v>0</v>
      </c>
      <c r="M34">
        <v>0</v>
      </c>
      <c r="N34">
        <v>0</v>
      </c>
      <c r="O34">
        <v>0</v>
      </c>
      <c r="P34">
        <v>0</v>
      </c>
      <c r="Q34">
        <v>1.1800000000000001E-3</v>
      </c>
      <c r="R34">
        <v>9.2800000000000001E-3</v>
      </c>
      <c r="S34">
        <v>1.9439999999999999E-2</v>
      </c>
      <c r="T34">
        <v>4.4049999999999999E-2</v>
      </c>
      <c r="U34">
        <v>8.2710000000000006E-2</v>
      </c>
      <c r="V34">
        <v>0.13747999999999999</v>
      </c>
      <c r="W34">
        <v>0.20918999999999999</v>
      </c>
      <c r="X34">
        <v>0.29837999999999998</v>
      </c>
      <c r="Y34">
        <v>0.40333000000000002</v>
      </c>
      <c r="Z34">
        <v>0.52529999999999999</v>
      </c>
      <c r="AA34">
        <v>0.67271000000000003</v>
      </c>
      <c r="AB34">
        <v>0.85538999999999998</v>
      </c>
      <c r="AC34">
        <v>1.08151</v>
      </c>
      <c r="AD34">
        <v>1.3188299999999999</v>
      </c>
      <c r="AE34">
        <v>1.6308100000000001</v>
      </c>
      <c r="AF34">
        <v>1.97441</v>
      </c>
      <c r="AG34">
        <v>2.8869799999999999</v>
      </c>
      <c r="AH34">
        <v>5.7366299999999999</v>
      </c>
      <c r="AI34">
        <v>11.611649999999999</v>
      </c>
      <c r="AJ34">
        <v>22.30939</v>
      </c>
      <c r="AK34">
        <v>39.616729999999997</v>
      </c>
      <c r="AL34">
        <v>64.238590000000002</v>
      </c>
      <c r="AM34">
        <v>97.632670000000005</v>
      </c>
      <c r="AN34">
        <v>138.86873</v>
      </c>
      <c r="AO34">
        <v>208.61543</v>
      </c>
      <c r="AP34">
        <v>282.18311</v>
      </c>
      <c r="AQ34">
        <v>354.01952999999997</v>
      </c>
      <c r="AR34">
        <v>289.69193000000001</v>
      </c>
      <c r="AS34">
        <v>183.49524</v>
      </c>
      <c r="AT34">
        <v>62.003720000000001</v>
      </c>
      <c r="AU34">
        <v>0</v>
      </c>
      <c r="AV34">
        <v>0</v>
      </c>
      <c r="AW34">
        <v>0</v>
      </c>
      <c r="AX34">
        <v>144.47390999999999</v>
      </c>
      <c r="AY34">
        <v>228.23475999999999</v>
      </c>
      <c r="AZ34">
        <v>263.41219999999998</v>
      </c>
      <c r="BA34">
        <v>275.83602999999999</v>
      </c>
      <c r="BB34">
        <v>239.24788000000001</v>
      </c>
      <c r="BC34">
        <v>214.95595</v>
      </c>
      <c r="BD34">
        <v>162.20519999999999</v>
      </c>
      <c r="BE34">
        <v>86.709040000000002</v>
      </c>
      <c r="BF34">
        <v>43.714849999999998</v>
      </c>
      <c r="BG34">
        <v>29.112590000000001</v>
      </c>
      <c r="BH34">
        <v>24.075759999999999</v>
      </c>
      <c r="BI34">
        <v>18.69838</v>
      </c>
      <c r="BJ34">
        <v>8.1944599999999994</v>
      </c>
      <c r="BK34">
        <v>5.2127800000000004</v>
      </c>
      <c r="BL34">
        <v>3.6979299999999999</v>
      </c>
      <c r="BM34" s="41">
        <v>0</v>
      </c>
      <c r="BN34" s="41">
        <v>0</v>
      </c>
      <c r="BO34" s="41">
        <v>0</v>
      </c>
      <c r="BP34" s="41">
        <v>0</v>
      </c>
      <c r="BQ34" s="41">
        <v>0</v>
      </c>
      <c r="BR34" s="41">
        <v>0</v>
      </c>
      <c r="BS34" s="41">
        <v>0</v>
      </c>
      <c r="BT34" s="41">
        <v>0</v>
      </c>
      <c r="BU34" s="41">
        <v>0</v>
      </c>
      <c r="BV34" s="41">
        <v>0</v>
      </c>
      <c r="BW34" s="41">
        <v>0</v>
      </c>
      <c r="BX34" s="41">
        <v>0</v>
      </c>
      <c r="BY34" s="41">
        <v>0</v>
      </c>
      <c r="BZ34" s="41">
        <v>0</v>
      </c>
      <c r="CA34" s="41">
        <v>0</v>
      </c>
      <c r="CB34" s="41">
        <v>0</v>
      </c>
      <c r="CC34" s="41">
        <v>0</v>
      </c>
      <c r="CD34" s="41">
        <v>0</v>
      </c>
      <c r="CE34" s="41">
        <v>0</v>
      </c>
      <c r="CF34" s="41">
        <v>0</v>
      </c>
    </row>
    <row r="35" spans="1:84" x14ac:dyDescent="0.35">
      <c r="A35" s="3" t="s">
        <v>31</v>
      </c>
      <c r="B35" s="3" t="s">
        <v>99</v>
      </c>
      <c r="C35" s="3" t="s">
        <v>118</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464.90714000000003</v>
      </c>
      <c r="AS35">
        <v>600.25207999999998</v>
      </c>
      <c r="AT35">
        <v>707.70581000000004</v>
      </c>
      <c r="AU35">
        <v>666.11377000000005</v>
      </c>
      <c r="AV35">
        <v>486.17126000000002</v>
      </c>
      <c r="AW35">
        <v>525.32781999999997</v>
      </c>
      <c r="AX35">
        <v>95.339699999999993</v>
      </c>
      <c r="AY35">
        <v>84.169039999999995</v>
      </c>
      <c r="AZ35">
        <v>102.7702</v>
      </c>
      <c r="BA35">
        <v>111.39561999999999</v>
      </c>
      <c r="BB35">
        <v>123.75409000000001</v>
      </c>
      <c r="BC35">
        <v>3.4374600000000002</v>
      </c>
      <c r="BD35">
        <v>36.700060000000001</v>
      </c>
      <c r="BE35">
        <v>203.45721</v>
      </c>
      <c r="BF35">
        <v>192.40253000000001</v>
      </c>
      <c r="BG35">
        <v>152.80691999999999</v>
      </c>
      <c r="BH35">
        <v>83.943680000000001</v>
      </c>
      <c r="BI35">
        <v>32.703240000000001</v>
      </c>
      <c r="BJ35">
        <v>25.977920000000001</v>
      </c>
      <c r="BK35">
        <v>15.71416</v>
      </c>
      <c r="BL35">
        <v>11.342129999999999</v>
      </c>
      <c r="BM35" s="41">
        <v>0</v>
      </c>
      <c r="BN35" s="41">
        <v>0</v>
      </c>
      <c r="BO35" s="41">
        <v>0</v>
      </c>
      <c r="BP35" s="41">
        <v>0</v>
      </c>
      <c r="BQ35" s="41">
        <v>0</v>
      </c>
      <c r="BR35" s="41">
        <v>0</v>
      </c>
      <c r="BS35" s="41">
        <v>0</v>
      </c>
      <c r="BT35" s="41">
        <v>0</v>
      </c>
      <c r="BU35" s="41">
        <v>0</v>
      </c>
      <c r="BV35" s="41">
        <v>0</v>
      </c>
      <c r="BW35" s="41">
        <v>0</v>
      </c>
      <c r="BX35" s="41">
        <v>0</v>
      </c>
      <c r="BY35" s="41">
        <v>0</v>
      </c>
      <c r="BZ35" s="41">
        <v>0</v>
      </c>
      <c r="CA35" s="41">
        <v>0</v>
      </c>
      <c r="CB35" s="41">
        <v>0</v>
      </c>
      <c r="CC35" s="41">
        <v>0</v>
      </c>
      <c r="CD35" s="41">
        <v>0</v>
      </c>
      <c r="CE35" s="41">
        <v>0</v>
      </c>
      <c r="CF35" s="41">
        <v>0</v>
      </c>
    </row>
    <row r="36" spans="1:84" x14ac:dyDescent="0.35">
      <c r="A36" s="3" t="s">
        <v>31</v>
      </c>
      <c r="B36" s="3" t="s">
        <v>99</v>
      </c>
      <c r="C36" s="3" t="s">
        <v>119</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s="41">
        <v>0</v>
      </c>
      <c r="BN36" s="41">
        <v>0</v>
      </c>
      <c r="BO36" s="41">
        <v>0</v>
      </c>
      <c r="BP36" s="41">
        <v>0</v>
      </c>
      <c r="BQ36" s="41">
        <v>0</v>
      </c>
      <c r="BR36" s="41">
        <v>0</v>
      </c>
      <c r="BS36" s="41">
        <v>0</v>
      </c>
      <c r="BT36" s="41">
        <v>0</v>
      </c>
      <c r="BU36" s="41">
        <v>0</v>
      </c>
      <c r="BV36" s="41">
        <v>0</v>
      </c>
      <c r="BW36" s="41">
        <v>0</v>
      </c>
      <c r="BX36" s="41">
        <v>0</v>
      </c>
      <c r="BY36" s="41">
        <v>0</v>
      </c>
      <c r="BZ36" s="41">
        <v>0</v>
      </c>
      <c r="CA36" s="41">
        <v>0</v>
      </c>
      <c r="CB36" s="41">
        <v>0</v>
      </c>
      <c r="CC36" s="41">
        <v>0</v>
      </c>
      <c r="CD36" s="41">
        <v>0</v>
      </c>
      <c r="CE36" s="41">
        <v>0</v>
      </c>
      <c r="CF36" s="41">
        <v>0</v>
      </c>
    </row>
    <row r="37" spans="1:84" x14ac:dyDescent="0.35">
      <c r="A37" s="3" t="s">
        <v>31</v>
      </c>
      <c r="B37" s="3" t="s">
        <v>99</v>
      </c>
      <c r="C37" s="3" t="s">
        <v>120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2.5059100000000001</v>
      </c>
      <c r="AS37">
        <v>601.48510999999996</v>
      </c>
      <c r="AT37">
        <v>1349.8678</v>
      </c>
      <c r="AU37">
        <v>2127.6025399999999</v>
      </c>
      <c r="AV37">
        <v>2991.5112300000001</v>
      </c>
      <c r="AW37">
        <v>3652.0075700000002</v>
      </c>
      <c r="AX37">
        <v>4242.7802700000002</v>
      </c>
      <c r="AY37">
        <v>4291.2856400000001</v>
      </c>
      <c r="AZ37">
        <v>4138.3959999999997</v>
      </c>
      <c r="BA37">
        <v>4104.0551800000003</v>
      </c>
      <c r="BB37">
        <v>3288.4580099999998</v>
      </c>
      <c r="BC37">
        <v>2782.29468</v>
      </c>
      <c r="BD37">
        <v>2278.8398400000001</v>
      </c>
      <c r="BE37">
        <v>1644.7233900000001</v>
      </c>
      <c r="BF37">
        <v>1258.20081</v>
      </c>
      <c r="BG37">
        <v>1014.1175500000001</v>
      </c>
      <c r="BH37">
        <v>1025.2248500000001</v>
      </c>
      <c r="BI37">
        <v>993.40093999999999</v>
      </c>
      <c r="BJ37">
        <v>906.38184000000001</v>
      </c>
      <c r="BK37">
        <v>702.20416</v>
      </c>
      <c r="BL37">
        <v>588.91309000000001</v>
      </c>
      <c r="BM37" s="41">
        <v>0</v>
      </c>
      <c r="BN37" s="41">
        <v>0</v>
      </c>
      <c r="BO37" s="41">
        <v>0</v>
      </c>
      <c r="BP37" s="41">
        <v>0</v>
      </c>
      <c r="BQ37" s="41">
        <v>0</v>
      </c>
      <c r="BR37" s="41">
        <v>0</v>
      </c>
      <c r="BS37" s="41">
        <v>0</v>
      </c>
      <c r="BT37" s="41">
        <v>0</v>
      </c>
      <c r="BU37" s="41">
        <v>0</v>
      </c>
      <c r="BV37" s="41">
        <v>0</v>
      </c>
      <c r="BW37" s="41">
        <v>0</v>
      </c>
      <c r="BX37" s="41">
        <v>0</v>
      </c>
      <c r="BY37" s="41">
        <v>0</v>
      </c>
      <c r="BZ37" s="41">
        <v>0</v>
      </c>
      <c r="CA37" s="41">
        <v>0</v>
      </c>
      <c r="CB37" s="41">
        <v>0</v>
      </c>
      <c r="CC37" s="41">
        <v>0</v>
      </c>
      <c r="CD37" s="41">
        <v>0</v>
      </c>
      <c r="CE37" s="41">
        <v>0</v>
      </c>
      <c r="CF37" s="41">
        <v>0</v>
      </c>
    </row>
    <row r="38" spans="1:84" x14ac:dyDescent="0.35">
      <c r="A38" s="3" t="s">
        <v>31</v>
      </c>
      <c r="B38" s="3" t="s">
        <v>115</v>
      </c>
      <c r="C38" s="3" t="s">
        <v>122</v>
      </c>
      <c r="D38">
        <v>0</v>
      </c>
      <c r="E38">
        <v>0</v>
      </c>
      <c r="F38">
        <v>0</v>
      </c>
      <c r="G38">
        <v>0</v>
      </c>
      <c r="H38">
        <v>0</v>
      </c>
      <c r="I38">
        <v>0</v>
      </c>
      <c r="J38">
        <v>0</v>
      </c>
      <c r="K38">
        <v>0</v>
      </c>
      <c r="L38">
        <v>0</v>
      </c>
      <c r="M38">
        <v>0</v>
      </c>
      <c r="N38">
        <v>0</v>
      </c>
      <c r="O38">
        <v>0</v>
      </c>
      <c r="P38">
        <v>0</v>
      </c>
      <c r="Q38">
        <v>0</v>
      </c>
      <c r="R38">
        <v>0</v>
      </c>
      <c r="S38">
        <v>1.4540000000000001E-2</v>
      </c>
      <c r="T38">
        <v>4.2110000000000002E-2</v>
      </c>
      <c r="U38">
        <v>8.8550000000000004E-2</v>
      </c>
      <c r="V38">
        <v>0.157</v>
      </c>
      <c r="W38">
        <v>0.24883</v>
      </c>
      <c r="X38">
        <v>0.36567</v>
      </c>
      <c r="Y38">
        <v>0.50834000000000001</v>
      </c>
      <c r="Z38">
        <v>0.67734000000000005</v>
      </c>
      <c r="AA38">
        <v>0.88263999999999998</v>
      </c>
      <c r="AB38">
        <v>1.1359999999999999</v>
      </c>
      <c r="AC38">
        <v>1.44346</v>
      </c>
      <c r="AD38">
        <v>1.80514</v>
      </c>
      <c r="AE38">
        <v>2.2358899999999999</v>
      </c>
      <c r="AF38">
        <v>2.7002000000000002</v>
      </c>
      <c r="AG38">
        <v>3.1450499999999999</v>
      </c>
      <c r="AH38">
        <v>5.1532600000000004</v>
      </c>
      <c r="AI38">
        <v>10.34287</v>
      </c>
      <c r="AJ38">
        <v>20.884270000000001</v>
      </c>
      <c r="AK38">
        <v>38.779649999999997</v>
      </c>
      <c r="AL38">
        <v>66.873130000000003</v>
      </c>
      <c r="AM38">
        <v>98.497219999999999</v>
      </c>
      <c r="AN38">
        <v>123.13789</v>
      </c>
      <c r="AO38">
        <v>127.01487</v>
      </c>
      <c r="AP38">
        <v>98.541460000000001</v>
      </c>
      <c r="AQ38">
        <v>25.801870000000001</v>
      </c>
      <c r="AR38">
        <v>68.983379999999997</v>
      </c>
      <c r="AS38">
        <v>67.775760000000005</v>
      </c>
      <c r="AT38">
        <v>21.805299999999999</v>
      </c>
      <c r="AU38">
        <v>0</v>
      </c>
      <c r="AV38">
        <v>0</v>
      </c>
      <c r="AW38">
        <v>0</v>
      </c>
      <c r="AX38">
        <v>2.2297799999999999</v>
      </c>
      <c r="AY38">
        <v>31.300249999999998</v>
      </c>
      <c r="AZ38">
        <v>90.069310000000002</v>
      </c>
      <c r="BA38">
        <v>188.57615999999999</v>
      </c>
      <c r="BB38">
        <v>216.20760000000001</v>
      </c>
      <c r="BC38">
        <v>320.74376999999998</v>
      </c>
      <c r="BD38">
        <v>423.68939</v>
      </c>
      <c r="BE38">
        <v>351.14328</v>
      </c>
      <c r="BF38">
        <v>249.95193</v>
      </c>
      <c r="BG38">
        <v>419.23721</v>
      </c>
      <c r="BH38">
        <v>311.38628999999997</v>
      </c>
      <c r="BI38">
        <v>272.05295000000001</v>
      </c>
      <c r="BJ38">
        <v>197.67348999999999</v>
      </c>
      <c r="BK38">
        <v>107.45044</v>
      </c>
      <c r="BL38">
        <v>71.850589999999997</v>
      </c>
      <c r="BM38" s="41">
        <v>0</v>
      </c>
      <c r="BN38" s="41">
        <v>0</v>
      </c>
      <c r="BO38" s="41">
        <v>0</v>
      </c>
      <c r="BP38" s="41">
        <v>0</v>
      </c>
      <c r="BQ38" s="41">
        <v>0</v>
      </c>
      <c r="BR38" s="41">
        <v>0</v>
      </c>
      <c r="BS38" s="41">
        <v>0</v>
      </c>
      <c r="BT38" s="41">
        <v>0</v>
      </c>
      <c r="BU38" s="41">
        <v>0</v>
      </c>
      <c r="BV38" s="41">
        <v>0</v>
      </c>
      <c r="BW38" s="41">
        <v>0</v>
      </c>
      <c r="BX38" s="41">
        <v>0</v>
      </c>
      <c r="BY38" s="41">
        <v>0</v>
      </c>
      <c r="BZ38" s="41">
        <v>0</v>
      </c>
      <c r="CA38" s="41">
        <v>0</v>
      </c>
      <c r="CB38" s="41">
        <v>0</v>
      </c>
      <c r="CC38" s="41">
        <v>0</v>
      </c>
      <c r="CD38" s="41">
        <v>0</v>
      </c>
      <c r="CE38" s="41">
        <v>0</v>
      </c>
      <c r="CF38" s="41">
        <v>0</v>
      </c>
    </row>
    <row r="39" spans="1:84" x14ac:dyDescent="0.35">
      <c r="A39" s="3" t="s">
        <v>31</v>
      </c>
      <c r="B39" s="3" t="s">
        <v>115</v>
      </c>
      <c r="C39" s="3" t="s">
        <v>116</v>
      </c>
      <c r="D39">
        <v>0</v>
      </c>
      <c r="E39">
        <v>0</v>
      </c>
      <c r="F39">
        <v>0</v>
      </c>
      <c r="G39">
        <v>0</v>
      </c>
      <c r="H39">
        <v>0</v>
      </c>
      <c r="I39">
        <v>0</v>
      </c>
      <c r="J39">
        <v>0</v>
      </c>
      <c r="K39">
        <v>0</v>
      </c>
      <c r="L39">
        <v>0</v>
      </c>
      <c r="M39">
        <v>0</v>
      </c>
      <c r="N39">
        <v>0</v>
      </c>
      <c r="O39">
        <v>0</v>
      </c>
      <c r="P39">
        <v>0</v>
      </c>
      <c r="Q39">
        <v>0</v>
      </c>
      <c r="R39">
        <v>0</v>
      </c>
      <c r="S39">
        <v>5.1610000000000003E-2</v>
      </c>
      <c r="T39">
        <v>0.11203</v>
      </c>
      <c r="U39">
        <v>0.19539999999999999</v>
      </c>
      <c r="V39">
        <v>0.29812</v>
      </c>
      <c r="W39">
        <v>0.41626999999999997</v>
      </c>
      <c r="X39">
        <v>0.55027000000000004</v>
      </c>
      <c r="Y39">
        <v>0.69769000000000003</v>
      </c>
      <c r="Z39">
        <v>0.85760000000000003</v>
      </c>
      <c r="AA39">
        <v>1.0426899999999999</v>
      </c>
      <c r="AB39">
        <v>1.2615799999999999</v>
      </c>
      <c r="AC39">
        <v>1.51878</v>
      </c>
      <c r="AD39">
        <v>1.80884</v>
      </c>
      <c r="AE39">
        <v>2.1464500000000002</v>
      </c>
      <c r="AF39">
        <v>2.4921700000000002</v>
      </c>
      <c r="AG39">
        <v>2.7055400000000001</v>
      </c>
      <c r="AH39">
        <v>8.38002</v>
      </c>
      <c r="AI39">
        <v>21.087330000000001</v>
      </c>
      <c r="AJ39">
        <v>43.5989</v>
      </c>
      <c r="AK39">
        <v>76.369450000000001</v>
      </c>
      <c r="AL39">
        <v>118.83463</v>
      </c>
      <c r="AM39">
        <v>159.43042</v>
      </c>
      <c r="AN39">
        <v>180.91933</v>
      </c>
      <c r="AO39">
        <v>167.97914</v>
      </c>
      <c r="AP39">
        <v>116.22447</v>
      </c>
      <c r="AQ39">
        <v>25.947179999999999</v>
      </c>
      <c r="AR39">
        <v>58.243070000000003</v>
      </c>
      <c r="AS39">
        <v>50.840859999999999</v>
      </c>
      <c r="AT39">
        <v>14.64903</v>
      </c>
      <c r="AU39">
        <v>0</v>
      </c>
      <c r="AV39">
        <v>0</v>
      </c>
      <c r="AW39">
        <v>0</v>
      </c>
      <c r="AX39">
        <v>1.00522</v>
      </c>
      <c r="AY39">
        <v>13.088950000000001</v>
      </c>
      <c r="AZ39">
        <v>35.358289999999997</v>
      </c>
      <c r="BA39">
        <v>69.548550000000006</v>
      </c>
      <c r="BB39">
        <v>85.346440000000001</v>
      </c>
      <c r="BC39">
        <v>122.64945</v>
      </c>
      <c r="BD39">
        <v>158.97112000000001</v>
      </c>
      <c r="BE39">
        <v>136.70975999999999</v>
      </c>
      <c r="BF39">
        <v>105.29823</v>
      </c>
      <c r="BG39">
        <v>185.4417</v>
      </c>
      <c r="BH39">
        <v>150.79916</v>
      </c>
      <c r="BI39">
        <v>137.50406000000001</v>
      </c>
      <c r="BJ39">
        <v>101.21664</v>
      </c>
      <c r="BK39">
        <v>67.419690000000003</v>
      </c>
      <c r="BL39">
        <v>48.48312</v>
      </c>
      <c r="BM39" s="41">
        <v>0</v>
      </c>
      <c r="BN39" s="41">
        <v>0</v>
      </c>
      <c r="BO39" s="41">
        <v>0</v>
      </c>
      <c r="BP39" s="41">
        <v>0</v>
      </c>
      <c r="BQ39" s="41">
        <v>0</v>
      </c>
      <c r="BR39" s="41">
        <v>0</v>
      </c>
      <c r="BS39" s="41">
        <v>0</v>
      </c>
      <c r="BT39" s="41">
        <v>0</v>
      </c>
      <c r="BU39" s="41">
        <v>0</v>
      </c>
      <c r="BV39" s="41">
        <v>0</v>
      </c>
      <c r="BW39" s="41">
        <v>0</v>
      </c>
      <c r="BX39" s="41">
        <v>0</v>
      </c>
      <c r="BY39" s="41">
        <v>0</v>
      </c>
      <c r="BZ39" s="41">
        <v>0</v>
      </c>
      <c r="CA39" s="41">
        <v>0</v>
      </c>
      <c r="CB39" s="41">
        <v>0</v>
      </c>
      <c r="CC39" s="41">
        <v>0</v>
      </c>
      <c r="CD39" s="41">
        <v>0</v>
      </c>
      <c r="CE39" s="41">
        <v>0</v>
      </c>
      <c r="CF39" s="41">
        <v>0</v>
      </c>
    </row>
    <row r="40" spans="1:84" x14ac:dyDescent="0.35">
      <c r="A40" s="3" t="s">
        <v>31</v>
      </c>
      <c r="B40" s="3" t="s">
        <v>115</v>
      </c>
      <c r="C40" s="3" t="s">
        <v>117</v>
      </c>
      <c r="D40">
        <v>0</v>
      </c>
      <c r="E40">
        <v>0</v>
      </c>
      <c r="F40">
        <v>0</v>
      </c>
      <c r="G40">
        <v>0</v>
      </c>
      <c r="H40">
        <v>0</v>
      </c>
      <c r="I40">
        <v>0</v>
      </c>
      <c r="J40">
        <v>0</v>
      </c>
      <c r="K40">
        <v>0</v>
      </c>
      <c r="L40">
        <v>0</v>
      </c>
      <c r="M40">
        <v>0</v>
      </c>
      <c r="N40">
        <v>0</v>
      </c>
      <c r="O40">
        <v>0</v>
      </c>
      <c r="P40">
        <v>0</v>
      </c>
      <c r="Q40">
        <v>0</v>
      </c>
      <c r="R40">
        <v>0</v>
      </c>
      <c r="S40">
        <v>2.7299999999999998E-3</v>
      </c>
      <c r="T40">
        <v>1.14E-2</v>
      </c>
      <c r="U40">
        <v>2.7470000000000001E-2</v>
      </c>
      <c r="V40">
        <v>5.2679999999999998E-2</v>
      </c>
      <c r="W40">
        <v>8.7809999999999999E-2</v>
      </c>
      <c r="X40">
        <v>0.13341</v>
      </c>
      <c r="Y40">
        <v>0.18991</v>
      </c>
      <c r="Z40">
        <v>0.25744</v>
      </c>
      <c r="AA40">
        <v>0.33966000000000002</v>
      </c>
      <c r="AB40">
        <v>0.44131999999999999</v>
      </c>
      <c r="AC40">
        <v>0.56476999999999999</v>
      </c>
      <c r="AD40">
        <v>0.71030000000000004</v>
      </c>
      <c r="AE40">
        <v>0.88360000000000005</v>
      </c>
      <c r="AF40">
        <v>1.0709299999999999</v>
      </c>
      <c r="AG40">
        <v>1.2578199999999999</v>
      </c>
      <c r="AH40">
        <v>1.7678</v>
      </c>
      <c r="AI40">
        <v>3.2680099999999999</v>
      </c>
      <c r="AJ40">
        <v>6.5970300000000002</v>
      </c>
      <c r="AK40">
        <v>12.687720000000001</v>
      </c>
      <c r="AL40">
        <v>22.95139</v>
      </c>
      <c r="AM40">
        <v>34.961019999999998</v>
      </c>
      <c r="AN40">
        <v>44.721789999999999</v>
      </c>
      <c r="AO40">
        <v>46.48798</v>
      </c>
      <c r="AP40">
        <v>35.715209999999999</v>
      </c>
      <c r="AQ40">
        <v>8.8797499999999996</v>
      </c>
      <c r="AR40">
        <v>20.663419999999999</v>
      </c>
      <c r="AS40">
        <v>19.97738</v>
      </c>
      <c r="AT40">
        <v>6.3526899999999999</v>
      </c>
      <c r="AU40">
        <v>0</v>
      </c>
      <c r="AV40">
        <v>0</v>
      </c>
      <c r="AW40">
        <v>0</v>
      </c>
      <c r="AX40">
        <v>0.58565999999999996</v>
      </c>
      <c r="AY40">
        <v>7.9534399999999996</v>
      </c>
      <c r="AZ40">
        <v>21.90326</v>
      </c>
      <c r="BA40">
        <v>41.776890000000002</v>
      </c>
      <c r="BB40">
        <v>46.322180000000003</v>
      </c>
      <c r="BC40">
        <v>59.688589999999998</v>
      </c>
      <c r="BD40">
        <v>65.774429999999995</v>
      </c>
      <c r="BE40">
        <v>44.331609999999998</v>
      </c>
      <c r="BF40">
        <v>24.957899999999999</v>
      </c>
      <c r="BG40">
        <v>44.13344</v>
      </c>
      <c r="BH40">
        <v>30.526810000000001</v>
      </c>
      <c r="BI40">
        <v>27.90015</v>
      </c>
      <c r="BJ40">
        <v>21.987580000000001</v>
      </c>
      <c r="BK40">
        <v>11.49924</v>
      </c>
      <c r="BL40">
        <v>7.9292999999999996</v>
      </c>
      <c r="BM40" s="41">
        <v>0</v>
      </c>
      <c r="BN40" s="41">
        <v>0</v>
      </c>
      <c r="BO40" s="41">
        <v>0</v>
      </c>
      <c r="BP40" s="41">
        <v>0</v>
      </c>
      <c r="BQ40" s="41">
        <v>0</v>
      </c>
      <c r="BR40" s="41">
        <v>0</v>
      </c>
      <c r="BS40" s="41">
        <v>0</v>
      </c>
      <c r="BT40" s="41">
        <v>0</v>
      </c>
      <c r="BU40" s="41">
        <v>0</v>
      </c>
      <c r="BV40" s="41">
        <v>0</v>
      </c>
      <c r="BW40" s="41">
        <v>0</v>
      </c>
      <c r="BX40" s="41">
        <v>0</v>
      </c>
      <c r="BY40" s="41">
        <v>0</v>
      </c>
      <c r="BZ40" s="41">
        <v>0</v>
      </c>
      <c r="CA40" s="41">
        <v>0</v>
      </c>
      <c r="CB40" s="41">
        <v>0</v>
      </c>
      <c r="CC40" s="41">
        <v>0</v>
      </c>
      <c r="CD40" s="41">
        <v>0</v>
      </c>
      <c r="CE40" s="41">
        <v>0</v>
      </c>
      <c r="CF40" s="41">
        <v>0</v>
      </c>
    </row>
    <row r="41" spans="1:84" x14ac:dyDescent="0.35">
      <c r="A41" s="3" t="s">
        <v>31</v>
      </c>
      <c r="B41" s="3" t="s">
        <v>115</v>
      </c>
      <c r="C41" s="3" t="s">
        <v>121</v>
      </c>
      <c r="D41">
        <v>0</v>
      </c>
      <c r="E41">
        <v>0</v>
      </c>
      <c r="F41">
        <v>0</v>
      </c>
      <c r="G41">
        <v>0</v>
      </c>
      <c r="H41">
        <v>0</v>
      </c>
      <c r="I41">
        <v>0</v>
      </c>
      <c r="J41">
        <v>0</v>
      </c>
      <c r="K41">
        <v>0</v>
      </c>
      <c r="L41">
        <v>0</v>
      </c>
      <c r="M41">
        <v>0</v>
      </c>
      <c r="N41">
        <v>0</v>
      </c>
      <c r="O41">
        <v>0</v>
      </c>
      <c r="P41">
        <v>0</v>
      </c>
      <c r="Q41">
        <v>1.5100000000000001E-3</v>
      </c>
      <c r="R41">
        <v>1.2500000000000001E-2</v>
      </c>
      <c r="S41">
        <v>2.64E-2</v>
      </c>
      <c r="T41">
        <v>6.0089999999999998E-2</v>
      </c>
      <c r="U41">
        <v>0.11311</v>
      </c>
      <c r="V41">
        <v>0.18828</v>
      </c>
      <c r="W41">
        <v>0.28677999999999998</v>
      </c>
      <c r="X41">
        <v>0.40938000000000002</v>
      </c>
      <c r="Y41">
        <v>0.55367</v>
      </c>
      <c r="Z41">
        <v>0.72141</v>
      </c>
      <c r="AA41">
        <v>0.92417000000000005</v>
      </c>
      <c r="AB41">
        <v>1.17543</v>
      </c>
      <c r="AC41">
        <v>1.4866999999999999</v>
      </c>
      <c r="AD41">
        <v>1.8132999999999999</v>
      </c>
      <c r="AE41">
        <v>2.2435399999999999</v>
      </c>
      <c r="AF41">
        <v>2.7099600000000001</v>
      </c>
      <c r="AG41">
        <v>3.9384600000000001</v>
      </c>
      <c r="AH41">
        <v>7.7854099999999997</v>
      </c>
      <c r="AI41">
        <v>15.64007</v>
      </c>
      <c r="AJ41">
        <v>29.640989999999999</v>
      </c>
      <c r="AK41">
        <v>51.75103</v>
      </c>
      <c r="AL41">
        <v>82.546970000000002</v>
      </c>
      <c r="AM41">
        <v>116.18771</v>
      </c>
      <c r="AN41">
        <v>137.86633</v>
      </c>
      <c r="AO41">
        <v>148.10930999999999</v>
      </c>
      <c r="AP41">
        <v>112.66386</v>
      </c>
      <c r="AQ41">
        <v>26.968509999999998</v>
      </c>
      <c r="AR41">
        <v>62.905830000000002</v>
      </c>
      <c r="AS41">
        <v>57.143940000000001</v>
      </c>
      <c r="AT41">
        <v>18.4269</v>
      </c>
      <c r="AU41">
        <v>0</v>
      </c>
      <c r="AV41">
        <v>0</v>
      </c>
      <c r="AW41">
        <v>0</v>
      </c>
      <c r="AX41">
        <v>1.6122000000000001</v>
      </c>
      <c r="AY41">
        <v>21.166250000000002</v>
      </c>
      <c r="AZ41">
        <v>50.18036</v>
      </c>
      <c r="BA41">
        <v>83.053809999999999</v>
      </c>
      <c r="BB41">
        <v>92.868840000000006</v>
      </c>
      <c r="BC41">
        <v>105.62436</v>
      </c>
      <c r="BD41">
        <v>93.413759999999996</v>
      </c>
      <c r="BE41">
        <v>57.645539999999997</v>
      </c>
      <c r="BF41">
        <v>34.257150000000003</v>
      </c>
      <c r="BG41">
        <v>42.37471</v>
      </c>
      <c r="BH41">
        <v>35.391150000000003</v>
      </c>
      <c r="BI41">
        <v>28.44632</v>
      </c>
      <c r="BJ41">
        <v>12.38227</v>
      </c>
      <c r="BK41">
        <v>7.86599</v>
      </c>
      <c r="BL41">
        <v>5.6063900000000002</v>
      </c>
      <c r="BM41" s="41">
        <v>0</v>
      </c>
      <c r="BN41" s="41">
        <v>0</v>
      </c>
      <c r="BO41" s="41">
        <v>0</v>
      </c>
      <c r="BP41" s="41">
        <v>0</v>
      </c>
      <c r="BQ41" s="41">
        <v>0</v>
      </c>
      <c r="BR41" s="41">
        <v>0</v>
      </c>
      <c r="BS41" s="41">
        <v>0</v>
      </c>
      <c r="BT41" s="41">
        <v>0</v>
      </c>
      <c r="BU41" s="41">
        <v>0</v>
      </c>
      <c r="BV41" s="41">
        <v>0</v>
      </c>
      <c r="BW41" s="41">
        <v>0</v>
      </c>
      <c r="BX41" s="41">
        <v>0</v>
      </c>
      <c r="BY41" s="41">
        <v>0</v>
      </c>
      <c r="BZ41" s="41">
        <v>0</v>
      </c>
      <c r="CA41" s="41">
        <v>0</v>
      </c>
      <c r="CB41" s="41">
        <v>0</v>
      </c>
      <c r="CC41" s="41">
        <v>0</v>
      </c>
      <c r="CD41" s="41">
        <v>0</v>
      </c>
      <c r="CE41" s="41">
        <v>0</v>
      </c>
      <c r="CF41" s="41">
        <v>0</v>
      </c>
    </row>
    <row r="42" spans="1:84" x14ac:dyDescent="0.35">
      <c r="A42" s="3" t="s">
        <v>31</v>
      </c>
      <c r="B42" s="3" t="s">
        <v>115</v>
      </c>
      <c r="C42" s="3" t="s">
        <v>118</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7.3539999999999994E-2</v>
      </c>
      <c r="AI42">
        <v>0.37393999999999999</v>
      </c>
      <c r="AJ42">
        <v>1.1563300000000001</v>
      </c>
      <c r="AK42">
        <v>2.4159299999999999</v>
      </c>
      <c r="AL42">
        <v>4.12425</v>
      </c>
      <c r="AM42">
        <v>31.84928</v>
      </c>
      <c r="AN42">
        <v>90.379850000000005</v>
      </c>
      <c r="AO42">
        <v>183.25013999999999</v>
      </c>
      <c r="AP42">
        <v>326.89944000000003</v>
      </c>
      <c r="AQ42">
        <v>520.85919000000001</v>
      </c>
      <c r="AR42">
        <v>98.114879999999999</v>
      </c>
      <c r="AS42">
        <v>183.45822000000001</v>
      </c>
      <c r="AT42">
        <v>207.46822</v>
      </c>
      <c r="AU42">
        <v>119.83109</v>
      </c>
      <c r="AV42">
        <v>0</v>
      </c>
      <c r="AW42">
        <v>1.7800100000000001</v>
      </c>
      <c r="AX42">
        <v>1.05657</v>
      </c>
      <c r="AY42">
        <v>7.7500299999999998</v>
      </c>
      <c r="AZ42">
        <v>19.441669999999998</v>
      </c>
      <c r="BA42">
        <v>33.313279999999999</v>
      </c>
      <c r="BB42">
        <v>47.783320000000003</v>
      </c>
      <c r="BC42">
        <v>1.68377</v>
      </c>
      <c r="BD42">
        <v>21.119789999999998</v>
      </c>
      <c r="BE42">
        <v>135.70490000000001</v>
      </c>
      <c r="BF42">
        <v>151.95042000000001</v>
      </c>
      <c r="BG42">
        <v>229.28798</v>
      </c>
      <c r="BH42">
        <v>128.48699999999999</v>
      </c>
      <c r="BI42">
        <v>51.498840000000001</v>
      </c>
      <c r="BJ42">
        <v>41.072009999999999</v>
      </c>
      <c r="BK42">
        <v>24.888249999999999</v>
      </c>
      <c r="BL42">
        <v>17.98845</v>
      </c>
      <c r="BM42" s="41">
        <v>0</v>
      </c>
      <c r="BN42" s="41">
        <v>0</v>
      </c>
      <c r="BO42" s="41">
        <v>0</v>
      </c>
      <c r="BP42" s="41">
        <v>0</v>
      </c>
      <c r="BQ42" s="41">
        <v>0</v>
      </c>
      <c r="BR42" s="41">
        <v>0</v>
      </c>
      <c r="BS42" s="41">
        <v>0</v>
      </c>
      <c r="BT42" s="41">
        <v>0</v>
      </c>
      <c r="BU42" s="41">
        <v>0</v>
      </c>
      <c r="BV42" s="41">
        <v>0</v>
      </c>
      <c r="BW42" s="41">
        <v>0</v>
      </c>
      <c r="BX42" s="41">
        <v>0</v>
      </c>
      <c r="BY42" s="41">
        <v>0</v>
      </c>
      <c r="BZ42" s="41">
        <v>0</v>
      </c>
      <c r="CA42" s="41">
        <v>0</v>
      </c>
      <c r="CB42" s="41">
        <v>0</v>
      </c>
      <c r="CC42" s="41">
        <v>0</v>
      </c>
      <c r="CD42" s="41">
        <v>0</v>
      </c>
      <c r="CE42" s="41">
        <v>0</v>
      </c>
      <c r="CF42" s="41">
        <v>0</v>
      </c>
    </row>
    <row r="43" spans="1:84" x14ac:dyDescent="0.35">
      <c r="A43" s="3" t="s">
        <v>31</v>
      </c>
      <c r="B43" s="3" t="s">
        <v>115</v>
      </c>
      <c r="C43" s="3" t="s">
        <v>119</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s="41">
        <v>0</v>
      </c>
      <c r="BN43" s="41">
        <v>0</v>
      </c>
      <c r="BO43" s="41">
        <v>0</v>
      </c>
      <c r="BP43" s="41">
        <v>0</v>
      </c>
      <c r="BQ43" s="41">
        <v>0</v>
      </c>
      <c r="BR43" s="41">
        <v>0</v>
      </c>
      <c r="BS43" s="41">
        <v>0</v>
      </c>
      <c r="BT43" s="41">
        <v>0</v>
      </c>
      <c r="BU43" s="41">
        <v>0</v>
      </c>
      <c r="BV43" s="41">
        <v>0</v>
      </c>
      <c r="BW43" s="41">
        <v>0</v>
      </c>
      <c r="BX43" s="41">
        <v>0</v>
      </c>
      <c r="BY43" s="41">
        <v>0</v>
      </c>
      <c r="BZ43" s="41">
        <v>0</v>
      </c>
      <c r="CA43" s="41">
        <v>0</v>
      </c>
      <c r="CB43" s="41">
        <v>0</v>
      </c>
      <c r="CC43" s="41">
        <v>0</v>
      </c>
      <c r="CD43" s="41">
        <v>0</v>
      </c>
      <c r="CE43" s="41">
        <v>0</v>
      </c>
      <c r="CF43" s="41">
        <v>0</v>
      </c>
    </row>
    <row r="44" spans="1:84" x14ac:dyDescent="0.35">
      <c r="A44" s="3" t="s">
        <v>31</v>
      </c>
      <c r="B44" s="3" t="s">
        <v>115</v>
      </c>
      <c r="C44" s="3" t="s">
        <v>120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0.19005</v>
      </c>
      <c r="AJ44">
        <v>1.4681</v>
      </c>
      <c r="AK44">
        <v>5.7665600000000001</v>
      </c>
      <c r="AL44">
        <v>14.63059</v>
      </c>
      <c r="AM44">
        <v>28.72026</v>
      </c>
      <c r="AN44">
        <v>90.246809999999996</v>
      </c>
      <c r="AO44">
        <v>257.42309999999998</v>
      </c>
      <c r="AP44">
        <v>537.70776000000001</v>
      </c>
      <c r="AQ44">
        <v>940.85015999999996</v>
      </c>
      <c r="AR44">
        <v>1604.5307600000001</v>
      </c>
      <c r="AS44">
        <v>1840.58313</v>
      </c>
      <c r="AT44">
        <v>2048.2111799999998</v>
      </c>
      <c r="AU44">
        <v>2186.71875</v>
      </c>
      <c r="AV44">
        <v>2210.4980500000001</v>
      </c>
      <c r="AW44">
        <v>1958.9438500000001</v>
      </c>
      <c r="AX44">
        <v>1758.1317100000001</v>
      </c>
      <c r="AY44">
        <v>1560.5158699999999</v>
      </c>
      <c r="AZ44">
        <v>1395.94202</v>
      </c>
      <c r="BA44">
        <v>1357.14453</v>
      </c>
      <c r="BB44">
        <v>1256.2495100000001</v>
      </c>
      <c r="BC44">
        <v>1354.8298299999999</v>
      </c>
      <c r="BD44">
        <v>1384.33484</v>
      </c>
      <c r="BE44">
        <v>1295.9267600000001</v>
      </c>
      <c r="BF44">
        <v>1195.44678</v>
      </c>
      <c r="BG44">
        <v>1212.1965299999999</v>
      </c>
      <c r="BH44">
        <v>1255.8459499999999</v>
      </c>
      <c r="BI44">
        <v>1243.0627400000001</v>
      </c>
      <c r="BJ44">
        <v>1104.46228</v>
      </c>
      <c r="BK44">
        <v>846.16962000000001</v>
      </c>
      <c r="BL44">
        <v>704.37463000000002</v>
      </c>
      <c r="BM44" s="41">
        <v>0</v>
      </c>
      <c r="BN44" s="41">
        <v>0</v>
      </c>
      <c r="BO44" s="41">
        <v>0</v>
      </c>
      <c r="BP44" s="41">
        <v>0</v>
      </c>
      <c r="BQ44" s="41">
        <v>0</v>
      </c>
      <c r="BR44" s="41">
        <v>0</v>
      </c>
      <c r="BS44" s="41">
        <v>0</v>
      </c>
      <c r="BT44" s="41">
        <v>0</v>
      </c>
      <c r="BU44" s="41">
        <v>0</v>
      </c>
      <c r="BV44" s="41">
        <v>0</v>
      </c>
      <c r="BW44" s="41">
        <v>0</v>
      </c>
      <c r="BX44" s="41">
        <v>0</v>
      </c>
      <c r="BY44" s="41">
        <v>0</v>
      </c>
      <c r="BZ44" s="41">
        <v>0</v>
      </c>
      <c r="CA44" s="41">
        <v>0</v>
      </c>
      <c r="CB44" s="41">
        <v>0</v>
      </c>
      <c r="CC44" s="41">
        <v>0</v>
      </c>
      <c r="CD44" s="41">
        <v>0</v>
      </c>
      <c r="CE44" s="41">
        <v>0</v>
      </c>
      <c r="CF44" s="41">
        <v>0</v>
      </c>
    </row>
    <row r="45" spans="1:84" x14ac:dyDescent="0.35">
      <c r="A45" s="3" t="s">
        <v>32</v>
      </c>
      <c r="B45" s="43" t="s">
        <v>128</v>
      </c>
      <c r="C45" s="3" t="s">
        <v>122</v>
      </c>
      <c r="D45">
        <v>0</v>
      </c>
      <c r="E45">
        <v>0</v>
      </c>
      <c r="F45">
        <v>0</v>
      </c>
      <c r="G45">
        <v>0</v>
      </c>
      <c r="H45">
        <v>0</v>
      </c>
      <c r="I45">
        <v>0</v>
      </c>
      <c r="J45">
        <v>0</v>
      </c>
      <c r="K45">
        <v>0</v>
      </c>
      <c r="L45">
        <v>0</v>
      </c>
      <c r="M45">
        <v>0</v>
      </c>
      <c r="N45">
        <v>0</v>
      </c>
      <c r="O45">
        <v>0</v>
      </c>
      <c r="P45">
        <v>0</v>
      </c>
      <c r="Q45">
        <v>0</v>
      </c>
      <c r="R45">
        <v>0</v>
      </c>
      <c r="S45">
        <v>5.5999999999999995E-4</v>
      </c>
      <c r="T45">
        <v>1.6100000000000001E-3</v>
      </c>
      <c r="U45">
        <v>3.3899999999999998E-3</v>
      </c>
      <c r="V45">
        <v>6.0099999999999997E-3</v>
      </c>
      <c r="W45">
        <v>9.4999999999999998E-3</v>
      </c>
      <c r="X45">
        <v>1.3939999999999999E-2</v>
      </c>
      <c r="Y45">
        <v>1.9439999999999999E-2</v>
      </c>
      <c r="Z45">
        <v>2.5950000000000001E-2</v>
      </c>
      <c r="AA45">
        <v>3.3849999999999998E-2</v>
      </c>
      <c r="AB45">
        <v>4.3540000000000002E-2</v>
      </c>
      <c r="AC45">
        <v>5.525E-2</v>
      </c>
      <c r="AD45">
        <v>6.8970000000000004E-2</v>
      </c>
      <c r="AE45">
        <v>8.5019999999999998E-2</v>
      </c>
      <c r="AF45">
        <v>0.10227</v>
      </c>
      <c r="AG45">
        <v>0.11869</v>
      </c>
      <c r="AH45">
        <v>0.19442000000000001</v>
      </c>
      <c r="AI45">
        <v>0.39400000000000002</v>
      </c>
      <c r="AJ45">
        <v>0.80576000000000003</v>
      </c>
      <c r="AK45">
        <v>1.52233</v>
      </c>
      <c r="AL45">
        <v>2.6712799999999999</v>
      </c>
      <c r="AM45">
        <v>4.2516999999999996</v>
      </c>
      <c r="AN45">
        <v>6.3426099999999996</v>
      </c>
      <c r="AO45">
        <v>8.95702</v>
      </c>
      <c r="AP45">
        <v>12.034050000000001</v>
      </c>
      <c r="AQ45">
        <v>15.78403</v>
      </c>
      <c r="AR45">
        <v>19.576029999999999</v>
      </c>
      <c r="AS45">
        <v>24.101790000000001</v>
      </c>
      <c r="AT45">
        <v>27.18674</v>
      </c>
      <c r="AU45">
        <v>30.533439999999999</v>
      </c>
      <c r="AV45">
        <v>34.588529999999999</v>
      </c>
      <c r="AW45">
        <v>37.693519999999999</v>
      </c>
      <c r="AX45">
        <v>34.444220000000001</v>
      </c>
      <c r="AY45">
        <v>33.280949999999997</v>
      </c>
      <c r="AZ45">
        <v>33.806660000000001</v>
      </c>
      <c r="BA45">
        <v>36.132559999999998</v>
      </c>
      <c r="BB45">
        <v>28.515180000000001</v>
      </c>
      <c r="BC45">
        <v>30.124369999999999</v>
      </c>
      <c r="BD45">
        <v>31.698029999999999</v>
      </c>
      <c r="BE45">
        <v>21.011489999999998</v>
      </c>
      <c r="BF45">
        <v>11.97523</v>
      </c>
      <c r="BG45">
        <v>9.7535699999999999</v>
      </c>
      <c r="BH45">
        <v>6.9598100000000001</v>
      </c>
      <c r="BI45">
        <v>5.7810499999999996</v>
      </c>
      <c r="BJ45">
        <v>4.1795499999999999</v>
      </c>
      <c r="BK45">
        <v>2.2692100000000002</v>
      </c>
      <c r="BL45">
        <v>1.51617</v>
      </c>
      <c r="BM45" s="41">
        <v>0</v>
      </c>
      <c r="BN45" s="41">
        <v>0</v>
      </c>
      <c r="BO45" s="41">
        <v>0</v>
      </c>
      <c r="BP45" s="41">
        <v>0</v>
      </c>
      <c r="BQ45" s="41">
        <v>0</v>
      </c>
      <c r="BR45" s="41">
        <v>0</v>
      </c>
      <c r="BS45" s="41">
        <v>0</v>
      </c>
      <c r="BT45" s="41">
        <v>0</v>
      </c>
      <c r="BU45" s="41">
        <v>0</v>
      </c>
      <c r="BV45" s="41">
        <v>0</v>
      </c>
      <c r="BW45" s="41">
        <v>0</v>
      </c>
      <c r="BX45" s="41">
        <v>0</v>
      </c>
      <c r="BY45" s="41">
        <v>0</v>
      </c>
      <c r="BZ45" s="41">
        <v>0</v>
      </c>
      <c r="CA45" s="41">
        <v>0</v>
      </c>
      <c r="CB45" s="41">
        <v>0</v>
      </c>
      <c r="CC45" s="41">
        <v>0</v>
      </c>
      <c r="CD45" s="41">
        <v>0</v>
      </c>
      <c r="CE45" s="41">
        <v>0</v>
      </c>
      <c r="CF45" s="41">
        <v>0</v>
      </c>
    </row>
    <row r="46" spans="1:84" x14ac:dyDescent="0.35">
      <c r="A46" s="3" t="s">
        <v>32</v>
      </c>
      <c r="B46" s="43" t="s">
        <v>128</v>
      </c>
      <c r="C46" s="3" t="s">
        <v>116</v>
      </c>
      <c r="D46">
        <v>0</v>
      </c>
      <c r="E46">
        <v>0</v>
      </c>
      <c r="F46">
        <v>0</v>
      </c>
      <c r="G46">
        <v>0</v>
      </c>
      <c r="H46">
        <v>0</v>
      </c>
      <c r="I46">
        <v>0</v>
      </c>
      <c r="J46">
        <v>0</v>
      </c>
      <c r="K46">
        <v>0</v>
      </c>
      <c r="L46">
        <v>0</v>
      </c>
      <c r="M46">
        <v>0</v>
      </c>
      <c r="N46">
        <v>0</v>
      </c>
      <c r="O46">
        <v>0</v>
      </c>
      <c r="P46">
        <v>0</v>
      </c>
      <c r="Q46">
        <v>0</v>
      </c>
      <c r="R46">
        <v>0</v>
      </c>
      <c r="S46">
        <v>1.5900000000000001E-3</v>
      </c>
      <c r="T46">
        <v>3.46E-3</v>
      </c>
      <c r="U46">
        <v>6.0299999999999998E-3</v>
      </c>
      <c r="V46">
        <v>9.1900000000000003E-3</v>
      </c>
      <c r="W46">
        <v>1.281E-2</v>
      </c>
      <c r="X46">
        <v>1.6899999999999998E-2</v>
      </c>
      <c r="Y46">
        <v>2.1489999999999999E-2</v>
      </c>
      <c r="Z46">
        <v>2.647E-2</v>
      </c>
      <c r="AA46">
        <v>3.2210000000000003E-2</v>
      </c>
      <c r="AB46">
        <v>3.8960000000000002E-2</v>
      </c>
      <c r="AC46">
        <v>4.6829999999999997E-2</v>
      </c>
      <c r="AD46">
        <v>5.5669999999999997E-2</v>
      </c>
      <c r="AE46">
        <v>6.5750000000000003E-2</v>
      </c>
      <c r="AF46">
        <v>7.6039999999999996E-2</v>
      </c>
      <c r="AG46">
        <v>8.2250000000000004E-2</v>
      </c>
      <c r="AH46">
        <v>0.25469000000000003</v>
      </c>
      <c r="AI46">
        <v>0.64717999999999998</v>
      </c>
      <c r="AJ46">
        <v>1.3557300000000001</v>
      </c>
      <c r="AK46">
        <v>2.4181499999999998</v>
      </c>
      <c r="AL46">
        <v>3.8326799999999999</v>
      </c>
      <c r="AM46">
        <v>5.5626199999999999</v>
      </c>
      <c r="AN46">
        <v>7.5578000000000003</v>
      </c>
      <c r="AO46">
        <v>9.6888299999999994</v>
      </c>
      <c r="AP46">
        <v>11.779310000000001</v>
      </c>
      <c r="AQ46">
        <v>13.481339999999999</v>
      </c>
      <c r="AR46">
        <v>15.00511</v>
      </c>
      <c r="AS46">
        <v>16.578099999999999</v>
      </c>
      <c r="AT46">
        <v>16.859690000000001</v>
      </c>
      <c r="AU46">
        <v>17.16085</v>
      </c>
      <c r="AV46">
        <v>17.705639999999999</v>
      </c>
      <c r="AW46">
        <v>17.679880000000001</v>
      </c>
      <c r="AX46">
        <v>14.90343</v>
      </c>
      <c r="AY46">
        <v>13.39415</v>
      </c>
      <c r="AZ46">
        <v>12.772460000000001</v>
      </c>
      <c r="BA46">
        <v>12.84118</v>
      </c>
      <c r="BB46">
        <v>10.884930000000001</v>
      </c>
      <c r="BC46">
        <v>11.159319999999999</v>
      </c>
      <c r="BD46">
        <v>11.576090000000001</v>
      </c>
      <c r="BE46">
        <v>7.9732399999999997</v>
      </c>
      <c r="BF46">
        <v>4.9000599999999999</v>
      </c>
      <c r="BG46">
        <v>4.0279400000000001</v>
      </c>
      <c r="BH46">
        <v>3.1650700000000001</v>
      </c>
      <c r="BI46">
        <v>2.7469600000000001</v>
      </c>
      <c r="BJ46">
        <v>2.0145</v>
      </c>
      <c r="BK46">
        <v>1.3402700000000001</v>
      </c>
      <c r="BL46">
        <v>0.96304000000000001</v>
      </c>
      <c r="BM46" s="41">
        <v>0</v>
      </c>
      <c r="BN46" s="41">
        <v>0</v>
      </c>
      <c r="BO46" s="41">
        <v>0</v>
      </c>
      <c r="BP46" s="41">
        <v>0</v>
      </c>
      <c r="BQ46" s="41">
        <v>0</v>
      </c>
      <c r="BR46" s="41">
        <v>0</v>
      </c>
      <c r="BS46" s="41">
        <v>0</v>
      </c>
      <c r="BT46" s="41">
        <v>0</v>
      </c>
      <c r="BU46" s="41">
        <v>0</v>
      </c>
      <c r="BV46" s="41">
        <v>0</v>
      </c>
      <c r="BW46" s="41">
        <v>0</v>
      </c>
      <c r="BX46" s="41">
        <v>0</v>
      </c>
      <c r="BY46" s="41">
        <v>0</v>
      </c>
      <c r="BZ46" s="41">
        <v>0</v>
      </c>
      <c r="CA46" s="41">
        <v>0</v>
      </c>
      <c r="CB46" s="41">
        <v>0</v>
      </c>
      <c r="CC46" s="41">
        <v>0</v>
      </c>
      <c r="CD46" s="41">
        <v>0</v>
      </c>
      <c r="CE46" s="41">
        <v>0</v>
      </c>
      <c r="CF46" s="41">
        <v>0</v>
      </c>
    </row>
    <row r="47" spans="1:84" x14ac:dyDescent="0.35">
      <c r="A47" s="3" t="s">
        <v>32</v>
      </c>
      <c r="B47" s="43" t="s">
        <v>128</v>
      </c>
      <c r="C47" s="3" t="s">
        <v>117</v>
      </c>
      <c r="D47">
        <v>0</v>
      </c>
      <c r="E47">
        <v>0</v>
      </c>
      <c r="F47">
        <v>0</v>
      </c>
      <c r="G47">
        <v>0</v>
      </c>
      <c r="H47">
        <v>0</v>
      </c>
      <c r="I47">
        <v>0</v>
      </c>
      <c r="J47">
        <v>0</v>
      </c>
      <c r="K47">
        <v>0</v>
      </c>
      <c r="L47">
        <v>0</v>
      </c>
      <c r="M47">
        <v>0</v>
      </c>
      <c r="N47">
        <v>0</v>
      </c>
      <c r="O47">
        <v>0</v>
      </c>
      <c r="P47">
        <v>0</v>
      </c>
      <c r="Q47">
        <v>0</v>
      </c>
      <c r="R47">
        <v>0</v>
      </c>
      <c r="S47" s="141">
        <v>6.0000000000000002E-5</v>
      </c>
      <c r="T47">
        <v>2.7E-4</v>
      </c>
      <c r="U47">
        <v>6.4999999999999997E-4</v>
      </c>
      <c r="V47">
        <v>1.25E-3</v>
      </c>
      <c r="W47">
        <v>2.0799999999999998E-3</v>
      </c>
      <c r="X47">
        <v>3.16E-3</v>
      </c>
      <c r="Y47">
        <v>4.5100000000000001E-3</v>
      </c>
      <c r="Z47">
        <v>6.13E-3</v>
      </c>
      <c r="AA47">
        <v>8.09E-3</v>
      </c>
      <c r="AB47">
        <v>1.051E-2</v>
      </c>
      <c r="AC47">
        <v>1.3429999999999999E-2</v>
      </c>
      <c r="AD47">
        <v>1.686E-2</v>
      </c>
      <c r="AE47">
        <v>2.0879999999999999E-2</v>
      </c>
      <c r="AF47">
        <v>2.521E-2</v>
      </c>
      <c r="AG47">
        <v>2.9499999999999998E-2</v>
      </c>
      <c r="AH47">
        <v>4.1439999999999998E-2</v>
      </c>
      <c r="AI47">
        <v>7.7369999999999994E-2</v>
      </c>
      <c r="AJ47">
        <v>0.15831999999999999</v>
      </c>
      <c r="AK47">
        <v>0.31031999999999998</v>
      </c>
      <c r="AL47">
        <v>0.57240000000000002</v>
      </c>
      <c r="AM47">
        <v>0.94437000000000004</v>
      </c>
      <c r="AN47">
        <v>1.4517199999999999</v>
      </c>
      <c r="AO47">
        <v>2.1034000000000002</v>
      </c>
      <c r="AP47">
        <v>2.8875000000000002</v>
      </c>
      <c r="AQ47">
        <v>3.7833600000000001</v>
      </c>
      <c r="AR47">
        <v>4.7540100000000001</v>
      </c>
      <c r="AS47">
        <v>5.9085000000000001</v>
      </c>
      <c r="AT47">
        <v>6.7027900000000002</v>
      </c>
      <c r="AU47">
        <v>7.5485699999999998</v>
      </c>
      <c r="AV47">
        <v>8.5428700000000006</v>
      </c>
      <c r="AW47">
        <v>9.2548499999999994</v>
      </c>
      <c r="AX47">
        <v>8.3269300000000008</v>
      </c>
      <c r="AY47">
        <v>7.8212799999999998</v>
      </c>
      <c r="AZ47">
        <v>7.5875700000000004</v>
      </c>
      <c r="BA47">
        <v>7.3872900000000001</v>
      </c>
      <c r="BB47">
        <v>5.6667899999999998</v>
      </c>
      <c r="BC47">
        <v>5.2157099999999996</v>
      </c>
      <c r="BD47">
        <v>4.6278300000000003</v>
      </c>
      <c r="BE47">
        <v>2.5058400000000001</v>
      </c>
      <c r="BF47">
        <v>1.12253</v>
      </c>
      <c r="BG47">
        <v>0.88875000000000004</v>
      </c>
      <c r="BH47">
        <v>0.59975999999999996</v>
      </c>
      <c r="BI47">
        <v>0.52349000000000001</v>
      </c>
      <c r="BJ47">
        <v>0.41199999999999998</v>
      </c>
      <c r="BK47">
        <v>0.2152</v>
      </c>
      <c r="BL47">
        <v>0.14824999999999999</v>
      </c>
      <c r="BM47" s="41">
        <v>0</v>
      </c>
      <c r="BN47" s="41">
        <v>0</v>
      </c>
      <c r="BO47" s="41">
        <v>0</v>
      </c>
      <c r="BP47" s="41">
        <v>0</v>
      </c>
      <c r="BQ47" s="41">
        <v>0</v>
      </c>
      <c r="BR47" s="41">
        <v>0</v>
      </c>
      <c r="BS47" s="41">
        <v>0</v>
      </c>
      <c r="BT47" s="41">
        <v>0</v>
      </c>
      <c r="BU47" s="41">
        <v>0</v>
      </c>
      <c r="BV47" s="41">
        <v>0</v>
      </c>
      <c r="BW47" s="41">
        <v>0</v>
      </c>
      <c r="BX47" s="41">
        <v>0</v>
      </c>
      <c r="BY47" s="41">
        <v>0</v>
      </c>
      <c r="BZ47" s="41">
        <v>0</v>
      </c>
      <c r="CA47" s="41">
        <v>0</v>
      </c>
      <c r="CB47" s="41">
        <v>0</v>
      </c>
      <c r="CC47" s="41">
        <v>0</v>
      </c>
      <c r="CD47" s="41">
        <v>0</v>
      </c>
      <c r="CE47" s="41">
        <v>0</v>
      </c>
      <c r="CF47" s="41">
        <v>0</v>
      </c>
    </row>
    <row r="48" spans="1:84" x14ac:dyDescent="0.35">
      <c r="A48" s="3" t="s">
        <v>32</v>
      </c>
      <c r="B48" s="43" t="s">
        <v>128</v>
      </c>
      <c r="C48" s="3" t="s">
        <v>121</v>
      </c>
      <c r="D48">
        <v>0</v>
      </c>
      <c r="E48">
        <v>0</v>
      </c>
      <c r="F48">
        <v>0</v>
      </c>
      <c r="G48">
        <v>0</v>
      </c>
      <c r="H48">
        <v>0</v>
      </c>
      <c r="I48">
        <v>0</v>
      </c>
      <c r="J48">
        <v>0</v>
      </c>
      <c r="K48">
        <v>0</v>
      </c>
      <c r="L48">
        <v>0</v>
      </c>
      <c r="M48">
        <v>0</v>
      </c>
      <c r="N48">
        <v>0</v>
      </c>
      <c r="O48">
        <v>0</v>
      </c>
      <c r="P48">
        <v>0</v>
      </c>
      <c r="Q48" s="141">
        <v>4.0000000000000003E-5</v>
      </c>
      <c r="R48">
        <v>2.7E-4</v>
      </c>
      <c r="S48">
        <v>8.0000000000000004E-4</v>
      </c>
      <c r="T48">
        <v>1.82E-3</v>
      </c>
      <c r="U48">
        <v>3.3999999999999998E-3</v>
      </c>
      <c r="V48">
        <v>5.64E-3</v>
      </c>
      <c r="W48">
        <v>8.5599999999999999E-3</v>
      </c>
      <c r="X48">
        <v>1.2189999999999999E-2</v>
      </c>
      <c r="Y48">
        <v>1.651E-2</v>
      </c>
      <c r="Z48">
        <v>2.154E-2</v>
      </c>
      <c r="AA48">
        <v>2.7609999999999999E-2</v>
      </c>
      <c r="AB48">
        <v>3.508E-2</v>
      </c>
      <c r="AC48">
        <v>4.4269999999999997E-2</v>
      </c>
      <c r="AD48">
        <v>5.3879999999999997E-2</v>
      </c>
      <c r="AE48">
        <v>6.6280000000000006E-2</v>
      </c>
      <c r="AF48">
        <v>8.0089999999999995E-2</v>
      </c>
      <c r="AG48">
        <v>0.11734</v>
      </c>
      <c r="AH48">
        <v>0.23269999999999999</v>
      </c>
      <c r="AI48">
        <v>0.47136</v>
      </c>
      <c r="AJ48">
        <v>0.90297000000000005</v>
      </c>
      <c r="AK48">
        <v>1.59992</v>
      </c>
      <c r="AL48">
        <v>2.5949200000000001</v>
      </c>
      <c r="AM48">
        <v>3.9449000000000001</v>
      </c>
      <c r="AN48">
        <v>5.6038600000000001</v>
      </c>
      <c r="AO48">
        <v>8.4407800000000002</v>
      </c>
      <c r="AP48">
        <v>11.32873</v>
      </c>
      <c r="AQ48">
        <v>14.042759999999999</v>
      </c>
      <c r="AR48">
        <v>16.739280000000001</v>
      </c>
      <c r="AS48">
        <v>19.40296</v>
      </c>
      <c r="AT48">
        <v>22.19868</v>
      </c>
      <c r="AU48">
        <v>24.407250000000001</v>
      </c>
      <c r="AV48">
        <v>26.362380000000002</v>
      </c>
      <c r="AW48">
        <v>28.118929999999999</v>
      </c>
      <c r="AX48">
        <v>25.030799999999999</v>
      </c>
      <c r="AY48">
        <v>22.62689</v>
      </c>
      <c r="AZ48">
        <v>18.951789999999999</v>
      </c>
      <c r="BA48">
        <v>16.027049999999999</v>
      </c>
      <c r="BB48">
        <v>12.37148</v>
      </c>
      <c r="BC48">
        <v>10.156140000000001</v>
      </c>
      <c r="BD48">
        <v>7.2402499999999996</v>
      </c>
      <c r="BE48">
        <v>3.6334</v>
      </c>
      <c r="BF48">
        <v>1.7512700000000001</v>
      </c>
      <c r="BG48">
        <v>1.07274</v>
      </c>
      <c r="BH48">
        <v>0.87644999999999995</v>
      </c>
      <c r="BI48">
        <v>0.66061000000000003</v>
      </c>
      <c r="BJ48">
        <v>0.29105999999999999</v>
      </c>
      <c r="BK48">
        <v>0.18532000000000001</v>
      </c>
      <c r="BL48">
        <v>0.13092000000000001</v>
      </c>
      <c r="BM48" s="41">
        <v>0</v>
      </c>
      <c r="BN48" s="41">
        <v>0</v>
      </c>
      <c r="BO48" s="41">
        <v>0</v>
      </c>
      <c r="BP48" s="41">
        <v>0</v>
      </c>
      <c r="BQ48" s="41">
        <v>0</v>
      </c>
      <c r="BR48" s="41">
        <v>0</v>
      </c>
      <c r="BS48" s="41">
        <v>0</v>
      </c>
      <c r="BT48" s="41">
        <v>0</v>
      </c>
      <c r="BU48" s="41">
        <v>0</v>
      </c>
      <c r="BV48" s="41">
        <v>0</v>
      </c>
      <c r="BW48" s="41">
        <v>0</v>
      </c>
      <c r="BX48" s="41">
        <v>0</v>
      </c>
      <c r="BY48" s="41">
        <v>0</v>
      </c>
      <c r="BZ48" s="41">
        <v>0</v>
      </c>
      <c r="CA48" s="41">
        <v>0</v>
      </c>
      <c r="CB48" s="41">
        <v>0</v>
      </c>
      <c r="CC48" s="41">
        <v>0</v>
      </c>
      <c r="CD48" s="41">
        <v>0</v>
      </c>
      <c r="CE48" s="41">
        <v>0</v>
      </c>
      <c r="CF48" s="41">
        <v>0</v>
      </c>
    </row>
    <row r="49" spans="1:84" x14ac:dyDescent="0.35">
      <c r="A49" s="3" t="s">
        <v>32</v>
      </c>
      <c r="B49" s="43" t="s">
        <v>128</v>
      </c>
      <c r="C49" s="3" t="s">
        <v>118</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16.207599999999999</v>
      </c>
      <c r="AY49">
        <v>8.1930399999999999</v>
      </c>
      <c r="AZ49">
        <v>7.2518399999999996</v>
      </c>
      <c r="BA49">
        <v>6.3444700000000003</v>
      </c>
      <c r="BB49">
        <v>6.2667400000000004</v>
      </c>
      <c r="BC49">
        <v>0.15770000000000001</v>
      </c>
      <c r="BD49">
        <v>1.5795600000000001</v>
      </c>
      <c r="BE49">
        <v>8.1303900000000002</v>
      </c>
      <c r="BF49">
        <v>7.2838799999999999</v>
      </c>
      <c r="BG49">
        <v>5.2533700000000003</v>
      </c>
      <c r="BH49">
        <v>2.8392499999999998</v>
      </c>
      <c r="BI49">
        <v>1.07989</v>
      </c>
      <c r="BJ49">
        <v>0.85506000000000004</v>
      </c>
      <c r="BK49">
        <v>0.51685999999999999</v>
      </c>
      <c r="BL49">
        <v>0.37285000000000001</v>
      </c>
      <c r="BM49" s="41">
        <v>0</v>
      </c>
      <c r="BN49" s="41">
        <v>0</v>
      </c>
      <c r="BO49" s="41">
        <v>0</v>
      </c>
      <c r="BP49" s="41">
        <v>0</v>
      </c>
      <c r="BQ49" s="41">
        <v>0</v>
      </c>
      <c r="BR49" s="41">
        <v>0</v>
      </c>
      <c r="BS49" s="41">
        <v>0</v>
      </c>
      <c r="BT49" s="41">
        <v>0</v>
      </c>
      <c r="BU49" s="41">
        <v>0</v>
      </c>
      <c r="BV49" s="41">
        <v>0</v>
      </c>
      <c r="BW49" s="41">
        <v>0</v>
      </c>
      <c r="BX49" s="41">
        <v>0</v>
      </c>
      <c r="BY49" s="41">
        <v>0</v>
      </c>
      <c r="BZ49" s="41">
        <v>0</v>
      </c>
      <c r="CA49" s="41">
        <v>0</v>
      </c>
      <c r="CB49" s="41">
        <v>0</v>
      </c>
      <c r="CC49" s="41">
        <v>0</v>
      </c>
      <c r="CD49" s="41">
        <v>0</v>
      </c>
      <c r="CE49" s="41">
        <v>0</v>
      </c>
      <c r="CF49" s="41">
        <v>0</v>
      </c>
    </row>
    <row r="50" spans="1:84" x14ac:dyDescent="0.35">
      <c r="A50" s="3" t="s">
        <v>32</v>
      </c>
      <c r="B50" s="43" t="s">
        <v>128</v>
      </c>
      <c r="C50" s="3" t="s">
        <v>119</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s="41">
        <v>0</v>
      </c>
      <c r="BN50" s="41">
        <v>0</v>
      </c>
      <c r="BO50" s="41">
        <v>0</v>
      </c>
      <c r="BP50" s="41">
        <v>0</v>
      </c>
      <c r="BQ50" s="41">
        <v>0</v>
      </c>
      <c r="BR50" s="41">
        <v>0</v>
      </c>
      <c r="BS50" s="41">
        <v>0</v>
      </c>
      <c r="BT50" s="41">
        <v>0</v>
      </c>
      <c r="BU50" s="41">
        <v>0</v>
      </c>
      <c r="BV50" s="41">
        <v>0</v>
      </c>
      <c r="BW50" s="41">
        <v>0</v>
      </c>
      <c r="BX50" s="41">
        <v>0</v>
      </c>
      <c r="BY50" s="41">
        <v>0</v>
      </c>
      <c r="BZ50" s="41">
        <v>0</v>
      </c>
      <c r="CA50" s="41">
        <v>0</v>
      </c>
      <c r="CB50" s="41">
        <v>0</v>
      </c>
      <c r="CC50" s="41">
        <v>0</v>
      </c>
      <c r="CD50" s="41">
        <v>0</v>
      </c>
      <c r="CE50" s="41">
        <v>0</v>
      </c>
      <c r="CF50" s="41">
        <v>0</v>
      </c>
    </row>
    <row r="51" spans="1:84" x14ac:dyDescent="0.35">
      <c r="A51" s="3" t="s">
        <v>32</v>
      </c>
      <c r="B51" s="43" t="s">
        <v>128</v>
      </c>
      <c r="C51" s="3" t="s">
        <v>120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2.1003799999999999</v>
      </c>
      <c r="AS51">
        <v>5.03627</v>
      </c>
      <c r="AT51">
        <v>9.18065</v>
      </c>
      <c r="AU51">
        <v>14.926740000000001</v>
      </c>
      <c r="AV51">
        <v>20.987739999999999</v>
      </c>
      <c r="AW51">
        <v>34.684269999999998</v>
      </c>
      <c r="AX51">
        <v>69.201849999999993</v>
      </c>
      <c r="AY51">
        <v>127.65424</v>
      </c>
      <c r="AZ51">
        <v>188.16243</v>
      </c>
      <c r="BA51">
        <v>277.61162999999999</v>
      </c>
      <c r="BB51">
        <v>318.91131999999999</v>
      </c>
      <c r="BC51">
        <v>800.77191000000005</v>
      </c>
      <c r="BD51">
        <v>988.93187999999998</v>
      </c>
      <c r="BE51">
        <v>1685.27295</v>
      </c>
      <c r="BF51">
        <v>1847.2279100000001</v>
      </c>
      <c r="BG51">
        <v>2073.4270000000001</v>
      </c>
      <c r="BH51">
        <v>1734.1690699999999</v>
      </c>
      <c r="BI51">
        <v>1613.3380099999999</v>
      </c>
      <c r="BJ51">
        <v>1693.56592</v>
      </c>
      <c r="BK51">
        <v>1421.24963</v>
      </c>
      <c r="BL51">
        <v>1325.94604</v>
      </c>
      <c r="BM51" s="41">
        <v>0</v>
      </c>
      <c r="BN51" s="41">
        <v>0</v>
      </c>
      <c r="BO51" s="41">
        <v>0</v>
      </c>
      <c r="BP51" s="41">
        <v>0</v>
      </c>
      <c r="BQ51" s="41">
        <v>0</v>
      </c>
      <c r="BR51" s="41">
        <v>0</v>
      </c>
      <c r="BS51" s="41">
        <v>0</v>
      </c>
      <c r="BT51" s="41">
        <v>0</v>
      </c>
      <c r="BU51" s="41">
        <v>0</v>
      </c>
      <c r="BV51" s="41">
        <v>0</v>
      </c>
      <c r="BW51" s="41">
        <v>0</v>
      </c>
      <c r="BX51" s="41">
        <v>0</v>
      </c>
      <c r="BY51" s="41">
        <v>0</v>
      </c>
      <c r="BZ51" s="41">
        <v>0</v>
      </c>
      <c r="CA51" s="41">
        <v>0</v>
      </c>
      <c r="CB51" s="41">
        <v>0</v>
      </c>
      <c r="CC51" s="41">
        <v>0</v>
      </c>
      <c r="CD51" s="41">
        <v>0</v>
      </c>
      <c r="CE51" s="41">
        <v>0</v>
      </c>
      <c r="CF51" s="41">
        <v>0</v>
      </c>
    </row>
    <row r="52" spans="1:84" x14ac:dyDescent="0.35">
      <c r="A52" s="3" t="s">
        <v>32</v>
      </c>
      <c r="B52" s="3" t="s">
        <v>113</v>
      </c>
      <c r="C52" s="3" t="s">
        <v>122</v>
      </c>
      <c r="D52">
        <v>0</v>
      </c>
      <c r="E52">
        <v>0</v>
      </c>
      <c r="F52">
        <v>0</v>
      </c>
      <c r="G52">
        <v>0</v>
      </c>
      <c r="H52">
        <v>0</v>
      </c>
      <c r="I52">
        <v>0</v>
      </c>
      <c r="J52">
        <v>0</v>
      </c>
      <c r="K52">
        <v>0</v>
      </c>
      <c r="L52">
        <v>0</v>
      </c>
      <c r="M52">
        <v>0</v>
      </c>
      <c r="N52">
        <v>0</v>
      </c>
      <c r="O52">
        <v>0</v>
      </c>
      <c r="P52">
        <v>0</v>
      </c>
      <c r="Q52">
        <v>0</v>
      </c>
      <c r="R52">
        <v>0</v>
      </c>
      <c r="S52">
        <v>2.6700000000000001E-3</v>
      </c>
      <c r="T52">
        <v>7.7400000000000004E-3</v>
      </c>
      <c r="U52">
        <v>1.6279999999999999E-2</v>
      </c>
      <c r="V52">
        <v>2.8830000000000001E-2</v>
      </c>
      <c r="W52">
        <v>4.5620000000000001E-2</v>
      </c>
      <c r="X52">
        <v>6.6930000000000003E-2</v>
      </c>
      <c r="Y52">
        <v>9.3310000000000004E-2</v>
      </c>
      <c r="Z52">
        <v>0.12457</v>
      </c>
      <c r="AA52">
        <v>0.16250000000000001</v>
      </c>
      <c r="AB52">
        <v>0.20904</v>
      </c>
      <c r="AC52">
        <v>0.26522000000000001</v>
      </c>
      <c r="AD52">
        <v>0.33107999999999999</v>
      </c>
      <c r="AE52">
        <v>0.40816000000000002</v>
      </c>
      <c r="AF52">
        <v>0.49096000000000001</v>
      </c>
      <c r="AG52">
        <v>0.56979000000000002</v>
      </c>
      <c r="AH52">
        <v>0.93333999999999995</v>
      </c>
      <c r="AI52">
        <v>1.8914500000000001</v>
      </c>
      <c r="AJ52">
        <v>3.8681399999999999</v>
      </c>
      <c r="AK52">
        <v>7.3081100000000001</v>
      </c>
      <c r="AL52">
        <v>12.82375</v>
      </c>
      <c r="AM52">
        <v>20.410730000000001</v>
      </c>
      <c r="AN52">
        <v>30.4496</v>
      </c>
      <c r="AO52">
        <v>43.019449999999999</v>
      </c>
      <c r="AP52">
        <v>57.855170000000001</v>
      </c>
      <c r="AQ52">
        <v>76.009169999999997</v>
      </c>
      <c r="AR52">
        <v>94.462620000000001</v>
      </c>
      <c r="AS52">
        <v>116.55728000000001</v>
      </c>
      <c r="AT52">
        <v>131.75484</v>
      </c>
      <c r="AU52">
        <v>148.23468</v>
      </c>
      <c r="AV52">
        <v>168.16879</v>
      </c>
      <c r="AW52">
        <v>183.38235</v>
      </c>
      <c r="AX52">
        <v>167.47343000000001</v>
      </c>
      <c r="AY52">
        <v>161.73164</v>
      </c>
      <c r="AZ52">
        <v>164.1875</v>
      </c>
      <c r="BA52">
        <v>175.42528999999999</v>
      </c>
      <c r="BB52">
        <v>138.43415999999999</v>
      </c>
      <c r="BC52">
        <v>146.30144000000001</v>
      </c>
      <c r="BD52">
        <v>154.03935000000001</v>
      </c>
      <c r="BE52">
        <v>102.38691</v>
      </c>
      <c r="BF52">
        <v>58.455530000000003</v>
      </c>
      <c r="BG52">
        <v>47.719140000000003</v>
      </c>
      <c r="BH52">
        <v>34.098100000000002</v>
      </c>
      <c r="BI52">
        <v>28.372260000000001</v>
      </c>
      <c r="BJ52">
        <v>20.513999999999999</v>
      </c>
      <c r="BK52">
        <v>11.137829999999999</v>
      </c>
      <c r="BL52">
        <v>7.4415800000000001</v>
      </c>
      <c r="BM52" s="41">
        <v>0</v>
      </c>
      <c r="BN52" s="41">
        <v>0</v>
      </c>
      <c r="BO52" s="41">
        <v>0</v>
      </c>
      <c r="BP52" s="41">
        <v>0</v>
      </c>
      <c r="BQ52" s="41">
        <v>0</v>
      </c>
      <c r="BR52" s="41">
        <v>0</v>
      </c>
      <c r="BS52" s="41">
        <v>0</v>
      </c>
      <c r="BT52" s="41">
        <v>0</v>
      </c>
      <c r="BU52" s="41">
        <v>0</v>
      </c>
      <c r="BV52" s="41">
        <v>0</v>
      </c>
      <c r="BW52" s="41">
        <v>0</v>
      </c>
      <c r="BX52" s="41">
        <v>0</v>
      </c>
      <c r="BY52" s="41">
        <v>0</v>
      </c>
      <c r="BZ52" s="41">
        <v>0</v>
      </c>
      <c r="CA52" s="41">
        <v>0</v>
      </c>
      <c r="CB52" s="41">
        <v>0</v>
      </c>
      <c r="CC52" s="41">
        <v>0</v>
      </c>
      <c r="CD52" s="41">
        <v>0</v>
      </c>
      <c r="CE52" s="41">
        <v>0</v>
      </c>
      <c r="CF52" s="41">
        <v>0</v>
      </c>
    </row>
    <row r="53" spans="1:84" x14ac:dyDescent="0.35">
      <c r="A53" s="3" t="s">
        <v>32</v>
      </c>
      <c r="B53" s="3" t="s">
        <v>113</v>
      </c>
      <c r="C53" s="3" t="s">
        <v>116</v>
      </c>
      <c r="D53">
        <v>0</v>
      </c>
      <c r="E53">
        <v>0</v>
      </c>
      <c r="F53">
        <v>0</v>
      </c>
      <c r="G53">
        <v>0</v>
      </c>
      <c r="H53">
        <v>0</v>
      </c>
      <c r="I53">
        <v>0</v>
      </c>
      <c r="J53">
        <v>0</v>
      </c>
      <c r="K53">
        <v>0</v>
      </c>
      <c r="L53">
        <v>0</v>
      </c>
      <c r="M53">
        <v>0</v>
      </c>
      <c r="N53">
        <v>0</v>
      </c>
      <c r="O53">
        <v>0</v>
      </c>
      <c r="P53">
        <v>0</v>
      </c>
      <c r="Q53">
        <v>0</v>
      </c>
      <c r="R53">
        <v>0</v>
      </c>
      <c r="S53">
        <v>7.6600000000000001E-3</v>
      </c>
      <c r="T53">
        <v>1.6670000000000001E-2</v>
      </c>
      <c r="U53">
        <v>2.9080000000000002E-2</v>
      </c>
      <c r="V53">
        <v>4.4299999999999999E-2</v>
      </c>
      <c r="W53">
        <v>6.1760000000000002E-2</v>
      </c>
      <c r="X53">
        <v>8.1519999999999995E-2</v>
      </c>
      <c r="Y53">
        <v>0.10365000000000001</v>
      </c>
      <c r="Z53">
        <v>0.12765000000000001</v>
      </c>
      <c r="AA53">
        <v>0.15536</v>
      </c>
      <c r="AB53">
        <v>0.18787999999999999</v>
      </c>
      <c r="AC53">
        <v>0.22585</v>
      </c>
      <c r="AD53">
        <v>0.26850000000000002</v>
      </c>
      <c r="AE53">
        <v>0.31712000000000001</v>
      </c>
      <c r="AF53">
        <v>0.36673</v>
      </c>
      <c r="AG53">
        <v>0.3967</v>
      </c>
      <c r="AH53">
        <v>1.22834</v>
      </c>
      <c r="AI53">
        <v>3.1212800000000001</v>
      </c>
      <c r="AJ53">
        <v>6.5385499999999999</v>
      </c>
      <c r="AK53">
        <v>11.662509999999999</v>
      </c>
      <c r="AL53">
        <v>18.484629999999999</v>
      </c>
      <c r="AM53">
        <v>26.827999999999999</v>
      </c>
      <c r="AN53">
        <v>36.451979999999999</v>
      </c>
      <c r="AO53">
        <v>46.750030000000002</v>
      </c>
      <c r="AP53">
        <v>56.892189999999999</v>
      </c>
      <c r="AQ53">
        <v>65.218800000000002</v>
      </c>
      <c r="AR53">
        <v>72.735560000000007</v>
      </c>
      <c r="AS53">
        <v>80.533569999999997</v>
      </c>
      <c r="AT53">
        <v>82.070949999999996</v>
      </c>
      <c r="AU53">
        <v>83.680160000000001</v>
      </c>
      <c r="AV53">
        <v>86.460409999999996</v>
      </c>
      <c r="AW53">
        <v>86.384640000000005</v>
      </c>
      <c r="AX53">
        <v>72.764660000000006</v>
      </c>
      <c r="AY53">
        <v>65.346630000000005</v>
      </c>
      <c r="AZ53">
        <v>62.254300000000001</v>
      </c>
      <c r="BA53">
        <v>62.537480000000002</v>
      </c>
      <c r="BB53">
        <v>52.978140000000003</v>
      </c>
      <c r="BC53">
        <v>54.31129</v>
      </c>
      <c r="BD53">
        <v>56.347560000000001</v>
      </c>
      <c r="BE53">
        <v>38.909520000000001</v>
      </c>
      <c r="BF53">
        <v>23.949200000000001</v>
      </c>
      <c r="BG53">
        <v>19.729700000000001</v>
      </c>
      <c r="BH53">
        <v>15.52394</v>
      </c>
      <c r="BI53">
        <v>13.496980000000001</v>
      </c>
      <c r="BJ53">
        <v>9.8987300000000005</v>
      </c>
      <c r="BK53">
        <v>6.5857999999999999</v>
      </c>
      <c r="BL53">
        <v>4.7321</v>
      </c>
      <c r="BM53" s="41">
        <v>0</v>
      </c>
      <c r="BN53" s="41">
        <v>0</v>
      </c>
      <c r="BO53" s="41">
        <v>0</v>
      </c>
      <c r="BP53" s="41">
        <v>0</v>
      </c>
      <c r="BQ53" s="41">
        <v>0</v>
      </c>
      <c r="BR53" s="41">
        <v>0</v>
      </c>
      <c r="BS53" s="41">
        <v>0</v>
      </c>
      <c r="BT53" s="41">
        <v>0</v>
      </c>
      <c r="BU53" s="41">
        <v>0</v>
      </c>
      <c r="BV53" s="41">
        <v>0</v>
      </c>
      <c r="BW53" s="41">
        <v>0</v>
      </c>
      <c r="BX53" s="41">
        <v>0</v>
      </c>
      <c r="BY53" s="41">
        <v>0</v>
      </c>
      <c r="BZ53" s="41">
        <v>0</v>
      </c>
      <c r="CA53" s="41">
        <v>0</v>
      </c>
      <c r="CB53" s="41">
        <v>0</v>
      </c>
      <c r="CC53" s="41">
        <v>0</v>
      </c>
      <c r="CD53" s="41">
        <v>0</v>
      </c>
      <c r="CE53" s="41">
        <v>0</v>
      </c>
      <c r="CF53" s="41">
        <v>0</v>
      </c>
    </row>
    <row r="54" spans="1:84" x14ac:dyDescent="0.35">
      <c r="A54" s="3" t="s">
        <v>32</v>
      </c>
      <c r="B54" s="3" t="s">
        <v>113</v>
      </c>
      <c r="C54" s="3" t="s">
        <v>117</v>
      </c>
      <c r="D54">
        <v>0</v>
      </c>
      <c r="E54">
        <v>0</v>
      </c>
      <c r="F54">
        <v>0</v>
      </c>
      <c r="G54">
        <v>0</v>
      </c>
      <c r="H54">
        <v>0</v>
      </c>
      <c r="I54">
        <v>0</v>
      </c>
      <c r="J54">
        <v>0</v>
      </c>
      <c r="K54">
        <v>0</v>
      </c>
      <c r="L54">
        <v>0</v>
      </c>
      <c r="M54">
        <v>0</v>
      </c>
      <c r="N54">
        <v>0</v>
      </c>
      <c r="O54">
        <v>0</v>
      </c>
      <c r="P54">
        <v>0</v>
      </c>
      <c r="Q54">
        <v>0</v>
      </c>
      <c r="R54">
        <v>0</v>
      </c>
      <c r="S54">
        <v>3.1E-4</v>
      </c>
      <c r="T54">
        <v>1.32E-3</v>
      </c>
      <c r="U54">
        <v>3.1700000000000001E-3</v>
      </c>
      <c r="V54">
        <v>6.0699999999999999E-3</v>
      </c>
      <c r="W54">
        <v>1.01E-2</v>
      </c>
      <c r="X54">
        <v>1.533E-2</v>
      </c>
      <c r="Y54">
        <v>2.188E-2</v>
      </c>
      <c r="Z54">
        <v>2.972E-2</v>
      </c>
      <c r="AA54">
        <v>3.925E-2</v>
      </c>
      <c r="AB54">
        <v>5.0970000000000001E-2</v>
      </c>
      <c r="AC54">
        <v>6.5129999999999993E-2</v>
      </c>
      <c r="AD54">
        <v>8.1769999999999995E-2</v>
      </c>
      <c r="AE54">
        <v>0.10124</v>
      </c>
      <c r="AF54">
        <v>0.12222</v>
      </c>
      <c r="AG54">
        <v>0.14302999999999999</v>
      </c>
      <c r="AH54">
        <v>0.20097000000000001</v>
      </c>
      <c r="AI54">
        <v>0.37519000000000002</v>
      </c>
      <c r="AJ54">
        <v>0.76768000000000003</v>
      </c>
      <c r="AK54">
        <v>1.5047299999999999</v>
      </c>
      <c r="AL54">
        <v>2.7755399999999999</v>
      </c>
      <c r="AM54">
        <v>4.5792400000000004</v>
      </c>
      <c r="AN54">
        <v>7.0396099999999997</v>
      </c>
      <c r="AO54">
        <v>10.20378</v>
      </c>
      <c r="AP54">
        <v>14.020189999999999</v>
      </c>
      <c r="AQ54">
        <v>18.398</v>
      </c>
      <c r="AR54">
        <v>23.160879999999999</v>
      </c>
      <c r="AS54">
        <v>28.842780000000001</v>
      </c>
      <c r="AT54">
        <v>32.782490000000003</v>
      </c>
      <c r="AU54">
        <v>36.976959999999998</v>
      </c>
      <c r="AV54">
        <v>41.90249</v>
      </c>
      <c r="AW54">
        <v>45.415660000000003</v>
      </c>
      <c r="AX54">
        <v>40.825119999999998</v>
      </c>
      <c r="AY54">
        <v>38.312179999999998</v>
      </c>
      <c r="AZ54">
        <v>37.1265</v>
      </c>
      <c r="BA54">
        <v>36.106699999999996</v>
      </c>
      <c r="BB54">
        <v>27.669830000000001</v>
      </c>
      <c r="BC54">
        <v>25.45571</v>
      </c>
      <c r="BD54">
        <v>22.576049999999999</v>
      </c>
      <c r="BE54">
        <v>12.25163</v>
      </c>
      <c r="BF54">
        <v>5.4949300000000001</v>
      </c>
      <c r="BG54">
        <v>4.3592700000000004</v>
      </c>
      <c r="BH54">
        <v>2.9453299999999998</v>
      </c>
      <c r="BI54">
        <v>2.5752700000000002</v>
      </c>
      <c r="BJ54">
        <v>2.02685</v>
      </c>
      <c r="BK54">
        <v>1.0586899999999999</v>
      </c>
      <c r="BL54">
        <v>0.72931000000000001</v>
      </c>
      <c r="BM54" s="41">
        <v>0</v>
      </c>
      <c r="BN54" s="41">
        <v>0</v>
      </c>
      <c r="BO54" s="41">
        <v>0</v>
      </c>
      <c r="BP54" s="41">
        <v>0</v>
      </c>
      <c r="BQ54" s="41">
        <v>0</v>
      </c>
      <c r="BR54" s="41">
        <v>0</v>
      </c>
      <c r="BS54" s="41">
        <v>0</v>
      </c>
      <c r="BT54" s="41">
        <v>0</v>
      </c>
      <c r="BU54" s="41">
        <v>0</v>
      </c>
      <c r="BV54" s="41">
        <v>0</v>
      </c>
      <c r="BW54" s="41">
        <v>0</v>
      </c>
      <c r="BX54" s="41">
        <v>0</v>
      </c>
      <c r="BY54" s="41">
        <v>0</v>
      </c>
      <c r="BZ54" s="41">
        <v>0</v>
      </c>
      <c r="CA54" s="41">
        <v>0</v>
      </c>
      <c r="CB54" s="41">
        <v>0</v>
      </c>
      <c r="CC54" s="41">
        <v>0</v>
      </c>
      <c r="CD54" s="41">
        <v>0</v>
      </c>
      <c r="CE54" s="41">
        <v>0</v>
      </c>
      <c r="CF54" s="41">
        <v>0</v>
      </c>
    </row>
    <row r="55" spans="1:84" x14ac:dyDescent="0.35">
      <c r="A55" s="3" t="s">
        <v>32</v>
      </c>
      <c r="B55" s="3" t="s">
        <v>113</v>
      </c>
      <c r="C55" s="3" t="s">
        <v>121</v>
      </c>
      <c r="D55">
        <v>0</v>
      </c>
      <c r="E55">
        <v>0</v>
      </c>
      <c r="F55">
        <v>0</v>
      </c>
      <c r="G55">
        <v>0</v>
      </c>
      <c r="H55">
        <v>0</v>
      </c>
      <c r="I55">
        <v>0</v>
      </c>
      <c r="J55">
        <v>0</v>
      </c>
      <c r="K55">
        <v>0</v>
      </c>
      <c r="L55">
        <v>0</v>
      </c>
      <c r="M55">
        <v>0</v>
      </c>
      <c r="N55">
        <v>0</v>
      </c>
      <c r="O55">
        <v>0</v>
      </c>
      <c r="P55">
        <v>0</v>
      </c>
      <c r="Q55">
        <v>1.7000000000000001E-4</v>
      </c>
      <c r="R55">
        <v>1.2700000000000001E-3</v>
      </c>
      <c r="S55">
        <v>3.8600000000000001E-3</v>
      </c>
      <c r="T55">
        <v>8.7299999999999999E-3</v>
      </c>
      <c r="U55">
        <v>1.636E-2</v>
      </c>
      <c r="V55">
        <v>2.7119999999999998E-2</v>
      </c>
      <c r="W55">
        <v>4.1160000000000002E-2</v>
      </c>
      <c r="X55">
        <v>5.8590000000000003E-2</v>
      </c>
      <c r="Y55">
        <v>7.9390000000000002E-2</v>
      </c>
      <c r="Z55">
        <v>0.10357</v>
      </c>
      <c r="AA55">
        <v>0.13274</v>
      </c>
      <c r="AB55">
        <v>0.16866999999999999</v>
      </c>
      <c r="AC55">
        <v>0.21288000000000001</v>
      </c>
      <c r="AD55">
        <v>0.25907999999999998</v>
      </c>
      <c r="AE55">
        <v>0.31872</v>
      </c>
      <c r="AF55">
        <v>0.38508999999999999</v>
      </c>
      <c r="AG55">
        <v>0.56386999999999998</v>
      </c>
      <c r="AH55">
        <v>1.1181099999999999</v>
      </c>
      <c r="AI55">
        <v>2.2650199999999998</v>
      </c>
      <c r="AJ55">
        <v>4.3394700000000004</v>
      </c>
      <c r="AK55">
        <v>7.6900399999999998</v>
      </c>
      <c r="AL55">
        <v>12.47368</v>
      </c>
      <c r="AM55">
        <v>18.96472</v>
      </c>
      <c r="AN55">
        <v>26.943090000000002</v>
      </c>
      <c r="AO55">
        <v>40.577710000000003</v>
      </c>
      <c r="AP55">
        <v>54.515300000000003</v>
      </c>
      <c r="AQ55">
        <v>67.67653</v>
      </c>
      <c r="AR55">
        <v>80.815029999999993</v>
      </c>
      <c r="AS55">
        <v>93.848299999999995</v>
      </c>
      <c r="AT55">
        <v>107.56887</v>
      </c>
      <c r="AU55">
        <v>118.44683999999999</v>
      </c>
      <c r="AV55">
        <v>128.09737000000001</v>
      </c>
      <c r="AW55">
        <v>136.69582</v>
      </c>
      <c r="AX55">
        <v>121.59614999999999</v>
      </c>
      <c r="AY55">
        <v>109.87219</v>
      </c>
      <c r="AZ55">
        <v>91.950839999999999</v>
      </c>
      <c r="BA55">
        <v>77.715999999999994</v>
      </c>
      <c r="BB55">
        <v>59.965310000000002</v>
      </c>
      <c r="BC55">
        <v>49.198050000000002</v>
      </c>
      <c r="BD55">
        <v>35.06926</v>
      </c>
      <c r="BE55">
        <v>17.6281</v>
      </c>
      <c r="BF55">
        <v>8.5043000000000006</v>
      </c>
      <c r="BG55">
        <v>5.2163300000000001</v>
      </c>
      <c r="BH55">
        <v>4.2658699999999996</v>
      </c>
      <c r="BI55">
        <v>3.2228500000000002</v>
      </c>
      <c r="BJ55">
        <v>1.4191499999999999</v>
      </c>
      <c r="BK55">
        <v>0.90346000000000004</v>
      </c>
      <c r="BL55">
        <v>0.63844999999999996</v>
      </c>
      <c r="BM55" s="41">
        <v>0</v>
      </c>
      <c r="BN55" s="41">
        <v>0</v>
      </c>
      <c r="BO55" s="41">
        <v>0</v>
      </c>
      <c r="BP55" s="41">
        <v>0</v>
      </c>
      <c r="BQ55" s="41">
        <v>0</v>
      </c>
      <c r="BR55" s="41">
        <v>0</v>
      </c>
      <c r="BS55" s="41">
        <v>0</v>
      </c>
      <c r="BT55" s="41">
        <v>0</v>
      </c>
      <c r="BU55" s="41">
        <v>0</v>
      </c>
      <c r="BV55" s="41">
        <v>0</v>
      </c>
      <c r="BW55" s="41">
        <v>0</v>
      </c>
      <c r="BX55" s="41">
        <v>0</v>
      </c>
      <c r="BY55" s="41">
        <v>0</v>
      </c>
      <c r="BZ55" s="41">
        <v>0</v>
      </c>
      <c r="CA55" s="41">
        <v>0</v>
      </c>
      <c r="CB55" s="41">
        <v>0</v>
      </c>
      <c r="CC55" s="41">
        <v>0</v>
      </c>
      <c r="CD55" s="41">
        <v>0</v>
      </c>
      <c r="CE55" s="41">
        <v>0</v>
      </c>
      <c r="CF55" s="41">
        <v>0</v>
      </c>
    </row>
    <row r="56" spans="1:84" x14ac:dyDescent="0.35">
      <c r="A56" s="3" t="s">
        <v>32</v>
      </c>
      <c r="B56" s="3" t="s">
        <v>113</v>
      </c>
      <c r="C56" s="3" t="s">
        <v>118</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78.948750000000004</v>
      </c>
      <c r="AY56">
        <v>39.885629999999999</v>
      </c>
      <c r="AZ56">
        <v>35.278060000000004</v>
      </c>
      <c r="BA56">
        <v>30.847860000000001</v>
      </c>
      <c r="BB56">
        <v>30.458089999999999</v>
      </c>
      <c r="BC56">
        <v>0.76651999999999998</v>
      </c>
      <c r="BD56">
        <v>7.681</v>
      </c>
      <c r="BE56">
        <v>39.639510000000001</v>
      </c>
      <c r="BF56">
        <v>35.570129999999999</v>
      </c>
      <c r="BG56">
        <v>25.712910000000001</v>
      </c>
      <c r="BH56">
        <v>13.91489</v>
      </c>
      <c r="BI56">
        <v>5.3022400000000003</v>
      </c>
      <c r="BJ56">
        <v>4.1992399999999996</v>
      </c>
      <c r="BK56">
        <v>2.5383800000000001</v>
      </c>
      <c r="BL56">
        <v>1.83111</v>
      </c>
      <c r="BM56" s="41">
        <v>0</v>
      </c>
      <c r="BN56" s="41">
        <v>0</v>
      </c>
      <c r="BO56" s="41">
        <v>0</v>
      </c>
      <c r="BP56" s="41">
        <v>0</v>
      </c>
      <c r="BQ56" s="41">
        <v>0</v>
      </c>
      <c r="BR56" s="41">
        <v>0</v>
      </c>
      <c r="BS56" s="41">
        <v>0</v>
      </c>
      <c r="BT56" s="41">
        <v>0</v>
      </c>
      <c r="BU56" s="41">
        <v>0</v>
      </c>
      <c r="BV56" s="41">
        <v>0</v>
      </c>
      <c r="BW56" s="41">
        <v>0</v>
      </c>
      <c r="BX56" s="41">
        <v>0</v>
      </c>
      <c r="BY56" s="41">
        <v>0</v>
      </c>
      <c r="BZ56" s="41">
        <v>0</v>
      </c>
      <c r="CA56" s="41">
        <v>0</v>
      </c>
      <c r="CB56" s="41">
        <v>0</v>
      </c>
      <c r="CC56" s="41">
        <v>0</v>
      </c>
      <c r="CD56" s="41">
        <v>0</v>
      </c>
      <c r="CE56" s="41">
        <v>0</v>
      </c>
      <c r="CF56" s="41">
        <v>0</v>
      </c>
    </row>
    <row r="57" spans="1:84" x14ac:dyDescent="0.35">
      <c r="A57" s="3" t="s">
        <v>32</v>
      </c>
      <c r="B57" s="3" t="s">
        <v>113</v>
      </c>
      <c r="C57" s="3" t="s">
        <v>119</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s="41">
        <v>0</v>
      </c>
      <c r="BN57" s="41">
        <v>0</v>
      </c>
      <c r="BO57" s="41">
        <v>0</v>
      </c>
      <c r="BP57" s="41">
        <v>0</v>
      </c>
      <c r="BQ57" s="41">
        <v>0</v>
      </c>
      <c r="BR57" s="41">
        <v>0</v>
      </c>
      <c r="BS57" s="41">
        <v>0</v>
      </c>
      <c r="BT57" s="41">
        <v>0</v>
      </c>
      <c r="BU57" s="41">
        <v>0</v>
      </c>
      <c r="BV57" s="41">
        <v>0</v>
      </c>
      <c r="BW57" s="41">
        <v>0</v>
      </c>
      <c r="BX57" s="41">
        <v>0</v>
      </c>
      <c r="BY57" s="41">
        <v>0</v>
      </c>
      <c r="BZ57" s="41">
        <v>0</v>
      </c>
      <c r="CA57" s="41">
        <v>0</v>
      </c>
      <c r="CB57" s="41">
        <v>0</v>
      </c>
      <c r="CC57" s="41">
        <v>0</v>
      </c>
      <c r="CD57" s="41">
        <v>0</v>
      </c>
      <c r="CE57" s="41">
        <v>0</v>
      </c>
      <c r="CF57" s="41">
        <v>0</v>
      </c>
    </row>
    <row r="58" spans="1:84" x14ac:dyDescent="0.35">
      <c r="A58" s="3" t="s">
        <v>32</v>
      </c>
      <c r="B58" s="3" t="s">
        <v>113</v>
      </c>
      <c r="C58" s="3" t="s">
        <v>120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2.94082</v>
      </c>
      <c r="AS58">
        <v>7.0420299999999996</v>
      </c>
      <c r="AT58">
        <v>12.814360000000001</v>
      </c>
      <c r="AU58">
        <v>20.848569999999999</v>
      </c>
      <c r="AV58">
        <v>29.36214</v>
      </c>
      <c r="AW58">
        <v>48.69746</v>
      </c>
      <c r="AX58">
        <v>97.381979999999999</v>
      </c>
      <c r="AY58">
        <v>259.24196999999998</v>
      </c>
      <c r="AZ58">
        <v>400.30901999999998</v>
      </c>
      <c r="BA58">
        <v>603.89673000000005</v>
      </c>
      <c r="BB58">
        <v>701.46600000000001</v>
      </c>
      <c r="BC58">
        <v>945.85834</v>
      </c>
      <c r="BD58">
        <v>1064.30981</v>
      </c>
      <c r="BE58">
        <v>1234.6986099999999</v>
      </c>
      <c r="BF58">
        <v>1218.0043900000001</v>
      </c>
      <c r="BG58">
        <v>1334.3790300000001</v>
      </c>
      <c r="BH58">
        <v>1174.78369</v>
      </c>
      <c r="BI58">
        <v>1125.9332300000001</v>
      </c>
      <c r="BJ58">
        <v>1168.0983900000001</v>
      </c>
      <c r="BK58">
        <v>998.99725000000001</v>
      </c>
      <c r="BL58">
        <v>932.21367999999995</v>
      </c>
      <c r="BM58" s="41">
        <v>0</v>
      </c>
      <c r="BN58" s="41">
        <v>0</v>
      </c>
      <c r="BO58" s="41">
        <v>0</v>
      </c>
      <c r="BP58" s="41">
        <v>0</v>
      </c>
      <c r="BQ58" s="41">
        <v>0</v>
      </c>
      <c r="BR58" s="41">
        <v>0</v>
      </c>
      <c r="BS58" s="41">
        <v>0</v>
      </c>
      <c r="BT58" s="41">
        <v>0</v>
      </c>
      <c r="BU58" s="41">
        <v>0</v>
      </c>
      <c r="BV58" s="41">
        <v>0</v>
      </c>
      <c r="BW58" s="41">
        <v>0</v>
      </c>
      <c r="BX58" s="41">
        <v>0</v>
      </c>
      <c r="BY58" s="41">
        <v>0</v>
      </c>
      <c r="BZ58" s="41">
        <v>0</v>
      </c>
      <c r="CA58" s="41">
        <v>0</v>
      </c>
      <c r="CB58" s="41">
        <v>0</v>
      </c>
      <c r="CC58" s="41">
        <v>0</v>
      </c>
      <c r="CD58" s="41">
        <v>0</v>
      </c>
      <c r="CE58" s="41">
        <v>0</v>
      </c>
      <c r="CF58" s="41">
        <v>0</v>
      </c>
    </row>
    <row r="59" spans="1:84" x14ac:dyDescent="0.35">
      <c r="A59" s="3" t="s">
        <v>32</v>
      </c>
      <c r="B59" s="3" t="s">
        <v>114</v>
      </c>
      <c r="C59" s="3" t="s">
        <v>122</v>
      </c>
      <c r="D59">
        <v>0</v>
      </c>
      <c r="E59">
        <v>0</v>
      </c>
      <c r="F59">
        <v>0</v>
      </c>
      <c r="G59">
        <v>0</v>
      </c>
      <c r="H59">
        <v>0</v>
      </c>
      <c r="I59">
        <v>0</v>
      </c>
      <c r="J59">
        <v>0</v>
      </c>
      <c r="K59">
        <v>0</v>
      </c>
      <c r="L59">
        <v>0</v>
      </c>
      <c r="M59">
        <v>0</v>
      </c>
      <c r="N59">
        <v>0</v>
      </c>
      <c r="O59">
        <v>0</v>
      </c>
      <c r="P59">
        <v>0</v>
      </c>
      <c r="Q59">
        <v>0</v>
      </c>
      <c r="R59">
        <v>0</v>
      </c>
      <c r="S59">
        <v>7.7499999999999999E-3</v>
      </c>
      <c r="T59">
        <v>2.249E-2</v>
      </c>
      <c r="U59">
        <v>4.7300000000000002E-2</v>
      </c>
      <c r="V59">
        <v>8.3760000000000001E-2</v>
      </c>
      <c r="W59">
        <v>0.13253000000000001</v>
      </c>
      <c r="X59">
        <v>0.19445000000000001</v>
      </c>
      <c r="Y59">
        <v>0.27109</v>
      </c>
      <c r="Z59">
        <v>0.3619</v>
      </c>
      <c r="AA59">
        <v>0.47209000000000001</v>
      </c>
      <c r="AB59">
        <v>0.60729999999999995</v>
      </c>
      <c r="AC59">
        <v>0.77051000000000003</v>
      </c>
      <c r="AD59">
        <v>0.96184000000000003</v>
      </c>
      <c r="AE59">
        <v>1.1857800000000001</v>
      </c>
      <c r="AF59">
        <v>1.4263399999999999</v>
      </c>
      <c r="AG59">
        <v>1.65534</v>
      </c>
      <c r="AH59">
        <v>2.7115100000000001</v>
      </c>
      <c r="AI59">
        <v>5.4950200000000002</v>
      </c>
      <c r="AJ59">
        <v>11.23767</v>
      </c>
      <c r="AK59">
        <v>21.231400000000001</v>
      </c>
      <c r="AL59">
        <v>37.255380000000002</v>
      </c>
      <c r="AM59">
        <v>59.29692</v>
      </c>
      <c r="AN59">
        <v>88.465649999999997</v>
      </c>
      <c r="AO59">
        <v>125.04518</v>
      </c>
      <c r="AP59">
        <v>168.35588000000001</v>
      </c>
      <c r="AQ59">
        <v>221.60245</v>
      </c>
      <c r="AR59">
        <v>276.02136000000002</v>
      </c>
      <c r="AS59">
        <v>341.43488000000002</v>
      </c>
      <c r="AT59">
        <v>386.90737999999999</v>
      </c>
      <c r="AU59">
        <v>436.22543000000002</v>
      </c>
      <c r="AV59">
        <v>495.84399000000002</v>
      </c>
      <c r="AW59">
        <v>541.07892000000004</v>
      </c>
      <c r="AX59">
        <v>493.41525000000001</v>
      </c>
      <c r="AY59">
        <v>476.03253000000001</v>
      </c>
      <c r="AZ59">
        <v>482.79030999999998</v>
      </c>
      <c r="BA59">
        <v>515.68158000000005</v>
      </c>
      <c r="BB59">
        <v>407.05315999999999</v>
      </c>
      <c r="BC59">
        <v>430.69146999999998</v>
      </c>
      <c r="BD59">
        <v>454.14352000000002</v>
      </c>
      <c r="BE59">
        <v>303.85937999999999</v>
      </c>
      <c r="BF59">
        <v>174.20231999999999</v>
      </c>
      <c r="BG59">
        <v>142.94756000000001</v>
      </c>
      <c r="BH59">
        <v>102.46732</v>
      </c>
      <c r="BI59">
        <v>85.611909999999995</v>
      </c>
      <c r="BJ59">
        <v>61.912179999999999</v>
      </c>
      <c r="BK59">
        <v>33.616399999999999</v>
      </c>
      <c r="BL59">
        <v>22.461089999999999</v>
      </c>
      <c r="BM59" s="41">
        <v>0</v>
      </c>
      <c r="BN59" s="41">
        <v>0</v>
      </c>
      <c r="BO59" s="41">
        <v>0</v>
      </c>
      <c r="BP59" s="41">
        <v>0</v>
      </c>
      <c r="BQ59" s="41">
        <v>0</v>
      </c>
      <c r="BR59" s="41">
        <v>0</v>
      </c>
      <c r="BS59" s="41">
        <v>0</v>
      </c>
      <c r="BT59" s="41">
        <v>0</v>
      </c>
      <c r="BU59" s="41">
        <v>0</v>
      </c>
      <c r="BV59" s="41">
        <v>0</v>
      </c>
      <c r="BW59" s="41">
        <v>0</v>
      </c>
      <c r="BX59" s="41">
        <v>0</v>
      </c>
      <c r="BY59" s="41">
        <v>0</v>
      </c>
      <c r="BZ59" s="41">
        <v>0</v>
      </c>
      <c r="CA59" s="41">
        <v>0</v>
      </c>
      <c r="CB59" s="41">
        <v>0</v>
      </c>
      <c r="CC59" s="41">
        <v>0</v>
      </c>
      <c r="CD59" s="41">
        <v>0</v>
      </c>
      <c r="CE59" s="41">
        <v>0</v>
      </c>
      <c r="CF59" s="41">
        <v>0</v>
      </c>
    </row>
    <row r="60" spans="1:84" x14ac:dyDescent="0.35">
      <c r="A60" s="3" t="s">
        <v>32</v>
      </c>
      <c r="B60" s="3" t="s">
        <v>114</v>
      </c>
      <c r="C60" s="3" t="s">
        <v>116</v>
      </c>
      <c r="D60">
        <v>0</v>
      </c>
      <c r="E60">
        <v>0</v>
      </c>
      <c r="F60">
        <v>0</v>
      </c>
      <c r="G60">
        <v>0</v>
      </c>
      <c r="H60">
        <v>0</v>
      </c>
      <c r="I60">
        <v>0</v>
      </c>
      <c r="J60">
        <v>0</v>
      </c>
      <c r="K60">
        <v>0</v>
      </c>
      <c r="L60">
        <v>0</v>
      </c>
      <c r="M60">
        <v>0</v>
      </c>
      <c r="N60">
        <v>0</v>
      </c>
      <c r="O60">
        <v>0</v>
      </c>
      <c r="P60">
        <v>0</v>
      </c>
      <c r="Q60">
        <v>0</v>
      </c>
      <c r="R60">
        <v>0</v>
      </c>
      <c r="S60">
        <v>2.2519999999999998E-2</v>
      </c>
      <c r="T60">
        <v>4.8980000000000003E-2</v>
      </c>
      <c r="U60">
        <v>8.5430000000000006E-2</v>
      </c>
      <c r="V60">
        <v>0.13016</v>
      </c>
      <c r="W60">
        <v>0.18146000000000001</v>
      </c>
      <c r="X60">
        <v>0.23949999999999999</v>
      </c>
      <c r="Y60">
        <v>0.30452000000000001</v>
      </c>
      <c r="Z60">
        <v>0.37502000000000002</v>
      </c>
      <c r="AA60">
        <v>0.45644000000000001</v>
      </c>
      <c r="AB60">
        <v>0.55198999999999998</v>
      </c>
      <c r="AC60">
        <v>0.66352999999999995</v>
      </c>
      <c r="AD60">
        <v>0.78883000000000003</v>
      </c>
      <c r="AE60">
        <v>0.93167999999999995</v>
      </c>
      <c r="AF60">
        <v>1.07744</v>
      </c>
      <c r="AG60">
        <v>1.1654800000000001</v>
      </c>
      <c r="AH60">
        <v>3.6088200000000001</v>
      </c>
      <c r="AI60">
        <v>9.1701999999999995</v>
      </c>
      <c r="AJ60">
        <v>19.209980000000002</v>
      </c>
      <c r="AK60">
        <v>34.26397</v>
      </c>
      <c r="AL60">
        <v>54.307079999999999</v>
      </c>
      <c r="AM60">
        <v>78.819519999999997</v>
      </c>
      <c r="AN60">
        <v>107.09910000000001</v>
      </c>
      <c r="AO60">
        <v>137.42088000000001</v>
      </c>
      <c r="AP60">
        <v>167.41767999999999</v>
      </c>
      <c r="AQ60">
        <v>192.28008</v>
      </c>
      <c r="AR60">
        <v>214.91119</v>
      </c>
      <c r="AS60">
        <v>238.53416000000001</v>
      </c>
      <c r="AT60">
        <v>243.67239000000001</v>
      </c>
      <c r="AU60">
        <v>248.96025</v>
      </c>
      <c r="AV60">
        <v>257.71460000000002</v>
      </c>
      <c r="AW60">
        <v>257.64044000000001</v>
      </c>
      <c r="AX60">
        <v>216.63406000000001</v>
      </c>
      <c r="AY60">
        <v>194.25772000000001</v>
      </c>
      <c r="AZ60">
        <v>184.72864999999999</v>
      </c>
      <c r="BA60">
        <v>185.29039</v>
      </c>
      <c r="BB60">
        <v>156.80045000000001</v>
      </c>
      <c r="BC60">
        <v>160.77218999999999</v>
      </c>
      <c r="BD60">
        <v>166.84225000000001</v>
      </c>
      <c r="BE60">
        <v>115.9144</v>
      </c>
      <c r="BF60">
        <v>71.604290000000006</v>
      </c>
      <c r="BG60">
        <v>59.2804</v>
      </c>
      <c r="BH60">
        <v>46.783949999999997</v>
      </c>
      <c r="BI60">
        <v>40.845190000000002</v>
      </c>
      <c r="BJ60">
        <v>29.960850000000001</v>
      </c>
      <c r="BK60">
        <v>19.934609999999999</v>
      </c>
      <c r="BL60">
        <v>14.32408</v>
      </c>
      <c r="BM60" s="41">
        <v>0</v>
      </c>
      <c r="BN60" s="41">
        <v>0</v>
      </c>
      <c r="BO60" s="41">
        <v>0</v>
      </c>
      <c r="BP60" s="41">
        <v>0</v>
      </c>
      <c r="BQ60" s="41">
        <v>0</v>
      </c>
      <c r="BR60" s="41">
        <v>0</v>
      </c>
      <c r="BS60" s="41">
        <v>0</v>
      </c>
      <c r="BT60" s="41">
        <v>0</v>
      </c>
      <c r="BU60" s="41">
        <v>0</v>
      </c>
      <c r="BV60" s="41">
        <v>0</v>
      </c>
      <c r="BW60" s="41">
        <v>0</v>
      </c>
      <c r="BX60" s="41">
        <v>0</v>
      </c>
      <c r="BY60" s="41">
        <v>0</v>
      </c>
      <c r="BZ60" s="41">
        <v>0</v>
      </c>
      <c r="CA60" s="41">
        <v>0</v>
      </c>
      <c r="CB60" s="41">
        <v>0</v>
      </c>
      <c r="CC60" s="41">
        <v>0</v>
      </c>
      <c r="CD60" s="41">
        <v>0</v>
      </c>
      <c r="CE60" s="41">
        <v>0</v>
      </c>
      <c r="CF60" s="41">
        <v>0</v>
      </c>
    </row>
    <row r="61" spans="1:84" x14ac:dyDescent="0.35">
      <c r="A61" s="3" t="s">
        <v>32</v>
      </c>
      <c r="B61" s="3" t="s">
        <v>114</v>
      </c>
      <c r="C61" s="3" t="s">
        <v>117</v>
      </c>
      <c r="D61">
        <v>0</v>
      </c>
      <c r="E61">
        <v>0</v>
      </c>
      <c r="F61">
        <v>0</v>
      </c>
      <c r="G61">
        <v>0</v>
      </c>
      <c r="H61">
        <v>0</v>
      </c>
      <c r="I61">
        <v>0</v>
      </c>
      <c r="J61">
        <v>0</v>
      </c>
      <c r="K61">
        <v>0</v>
      </c>
      <c r="L61">
        <v>0</v>
      </c>
      <c r="M61">
        <v>0</v>
      </c>
      <c r="N61">
        <v>0</v>
      </c>
      <c r="O61">
        <v>0</v>
      </c>
      <c r="P61">
        <v>0</v>
      </c>
      <c r="Q61">
        <v>0</v>
      </c>
      <c r="R61">
        <v>0</v>
      </c>
      <c r="S61">
        <v>9.3999999999999997E-4</v>
      </c>
      <c r="T61">
        <v>3.9100000000000003E-3</v>
      </c>
      <c r="U61">
        <v>9.4299999999999991E-3</v>
      </c>
      <c r="V61">
        <v>1.806E-2</v>
      </c>
      <c r="W61">
        <v>3.006E-2</v>
      </c>
      <c r="X61">
        <v>4.5589999999999999E-2</v>
      </c>
      <c r="Y61">
        <v>6.5079999999999999E-2</v>
      </c>
      <c r="Z61">
        <v>8.8400000000000006E-2</v>
      </c>
      <c r="AA61">
        <v>0.11675000000000001</v>
      </c>
      <c r="AB61">
        <v>0.15162</v>
      </c>
      <c r="AC61">
        <v>0.19374</v>
      </c>
      <c r="AD61">
        <v>0.24321999999999999</v>
      </c>
      <c r="AE61">
        <v>0.30114999999999997</v>
      </c>
      <c r="AF61">
        <v>0.36354999999999998</v>
      </c>
      <c r="AG61">
        <v>0.42544999999999999</v>
      </c>
      <c r="AH61">
        <v>0.59777000000000002</v>
      </c>
      <c r="AI61">
        <v>1.1160000000000001</v>
      </c>
      <c r="AJ61">
        <v>2.28348</v>
      </c>
      <c r="AK61">
        <v>4.4758399999999998</v>
      </c>
      <c r="AL61">
        <v>8.2558699999999998</v>
      </c>
      <c r="AM61">
        <v>13.620990000000001</v>
      </c>
      <c r="AN61">
        <v>20.940259999999999</v>
      </c>
      <c r="AO61">
        <v>30.366029999999999</v>
      </c>
      <c r="AP61">
        <v>41.766669999999998</v>
      </c>
      <c r="AQ61">
        <v>54.904910000000001</v>
      </c>
      <c r="AR61">
        <v>69.258170000000007</v>
      </c>
      <c r="AS61">
        <v>86.443719999999999</v>
      </c>
      <c r="AT61">
        <v>98.467920000000007</v>
      </c>
      <c r="AU61">
        <v>111.27330000000001</v>
      </c>
      <c r="AV61">
        <v>126.31091000000001</v>
      </c>
      <c r="AW61">
        <v>136.95399</v>
      </c>
      <c r="AX61">
        <v>122.84889</v>
      </c>
      <c r="AY61">
        <v>115.07668</v>
      </c>
      <c r="AZ61">
        <v>111.26791</v>
      </c>
      <c r="BA61">
        <v>107.97009</v>
      </c>
      <c r="BB61">
        <v>82.568700000000007</v>
      </c>
      <c r="BC61">
        <v>75.894099999999995</v>
      </c>
      <c r="BD61">
        <v>67.219409999999996</v>
      </c>
      <c r="BE61">
        <v>36.671149999999997</v>
      </c>
      <c r="BF61">
        <v>16.49203</v>
      </c>
      <c r="BG61">
        <v>13.141819999999999</v>
      </c>
      <c r="BH61">
        <v>8.9027799999999999</v>
      </c>
      <c r="BI61">
        <v>7.8161899999999997</v>
      </c>
      <c r="BJ61">
        <v>6.1520900000000003</v>
      </c>
      <c r="BK61">
        <v>3.2136499999999999</v>
      </c>
      <c r="BL61">
        <v>2.2138900000000001</v>
      </c>
      <c r="BM61" s="41">
        <v>0</v>
      </c>
      <c r="BN61" s="41">
        <v>0</v>
      </c>
      <c r="BO61" s="41">
        <v>0</v>
      </c>
      <c r="BP61" s="41">
        <v>0</v>
      </c>
      <c r="BQ61" s="41">
        <v>0</v>
      </c>
      <c r="BR61" s="41">
        <v>0</v>
      </c>
      <c r="BS61" s="41">
        <v>0</v>
      </c>
      <c r="BT61" s="41">
        <v>0</v>
      </c>
      <c r="BU61" s="41">
        <v>0</v>
      </c>
      <c r="BV61" s="41">
        <v>0</v>
      </c>
      <c r="BW61" s="41">
        <v>0</v>
      </c>
      <c r="BX61" s="41">
        <v>0</v>
      </c>
      <c r="BY61" s="41">
        <v>0</v>
      </c>
      <c r="BZ61" s="41">
        <v>0</v>
      </c>
      <c r="CA61" s="41">
        <v>0</v>
      </c>
      <c r="CB61" s="41">
        <v>0</v>
      </c>
      <c r="CC61" s="41">
        <v>0</v>
      </c>
      <c r="CD61" s="41">
        <v>0</v>
      </c>
      <c r="CE61" s="41">
        <v>0</v>
      </c>
      <c r="CF61" s="41">
        <v>0</v>
      </c>
    </row>
    <row r="62" spans="1:84" x14ac:dyDescent="0.35">
      <c r="A62" s="3" t="s">
        <v>32</v>
      </c>
      <c r="B62" s="3" t="s">
        <v>114</v>
      </c>
      <c r="C62" s="3" t="s">
        <v>121</v>
      </c>
      <c r="D62">
        <v>0</v>
      </c>
      <c r="E62">
        <v>0</v>
      </c>
      <c r="F62">
        <v>0</v>
      </c>
      <c r="G62">
        <v>0</v>
      </c>
      <c r="H62">
        <v>0</v>
      </c>
      <c r="I62">
        <v>0</v>
      </c>
      <c r="J62">
        <v>0</v>
      </c>
      <c r="K62">
        <v>0</v>
      </c>
      <c r="L62">
        <v>0</v>
      </c>
      <c r="M62">
        <v>0</v>
      </c>
      <c r="N62">
        <v>0</v>
      </c>
      <c r="O62">
        <v>0</v>
      </c>
      <c r="P62">
        <v>0</v>
      </c>
      <c r="Q62">
        <v>4.8999999999999998E-4</v>
      </c>
      <c r="R62">
        <v>3.7000000000000002E-3</v>
      </c>
      <c r="S62">
        <v>1.123E-2</v>
      </c>
      <c r="T62">
        <v>2.5420000000000002E-2</v>
      </c>
      <c r="U62">
        <v>4.7640000000000002E-2</v>
      </c>
      <c r="V62">
        <v>7.9009999999999997E-2</v>
      </c>
      <c r="W62">
        <v>0.11996</v>
      </c>
      <c r="X62">
        <v>0.17077000000000001</v>
      </c>
      <c r="Y62">
        <v>0.23143</v>
      </c>
      <c r="Z62">
        <v>0.30192000000000002</v>
      </c>
      <c r="AA62">
        <v>0.38699</v>
      </c>
      <c r="AB62">
        <v>0.49176999999999998</v>
      </c>
      <c r="AC62">
        <v>0.62070000000000003</v>
      </c>
      <c r="AD62">
        <v>0.75546000000000002</v>
      </c>
      <c r="AE62">
        <v>0.92945999999999995</v>
      </c>
      <c r="AF62">
        <v>1.1225099999999999</v>
      </c>
      <c r="AG62">
        <v>1.6417999999999999</v>
      </c>
      <c r="AH62">
        <v>3.2544599999999999</v>
      </c>
      <c r="AI62">
        <v>6.5937099999999997</v>
      </c>
      <c r="AJ62">
        <v>12.635719999999999</v>
      </c>
      <c r="AK62">
        <v>22.399930000000001</v>
      </c>
      <c r="AL62">
        <v>36.341470000000001</v>
      </c>
      <c r="AM62">
        <v>55.264389999999999</v>
      </c>
      <c r="AN62">
        <v>78.530889999999999</v>
      </c>
      <c r="AO62">
        <v>118.18834</v>
      </c>
      <c r="AP62">
        <v>158.99030999999999</v>
      </c>
      <c r="AQ62">
        <v>197.73112</v>
      </c>
      <c r="AR62">
        <v>236.5865</v>
      </c>
      <c r="AS62">
        <v>275.31155000000001</v>
      </c>
      <c r="AT62">
        <v>316.25342000000001</v>
      </c>
      <c r="AU62">
        <v>348.85039999999998</v>
      </c>
      <c r="AV62">
        <v>377.90863000000002</v>
      </c>
      <c r="AW62">
        <v>403.43322999999998</v>
      </c>
      <c r="AX62">
        <v>358.22806000000003</v>
      </c>
      <c r="AY62">
        <v>323.41574000000003</v>
      </c>
      <c r="AZ62">
        <v>270.21978999999999</v>
      </c>
      <c r="BA62">
        <v>228.16318000000001</v>
      </c>
      <c r="BB62">
        <v>175.93153000000001</v>
      </c>
      <c r="BC62">
        <v>144.12923000000001</v>
      </c>
      <c r="BD62">
        <v>102.68828999999999</v>
      </c>
      <c r="BE62">
        <v>51.821599999999997</v>
      </c>
      <c r="BF62">
        <v>25.05246</v>
      </c>
      <c r="BG62">
        <v>15.413539999999999</v>
      </c>
      <c r="BH62">
        <v>12.63189</v>
      </c>
      <c r="BI62">
        <v>9.5960800000000006</v>
      </c>
      <c r="BJ62">
        <v>4.2199900000000001</v>
      </c>
      <c r="BK62">
        <v>2.6856800000000001</v>
      </c>
      <c r="BL62">
        <v>1.8993800000000001</v>
      </c>
      <c r="BM62" s="41">
        <v>0</v>
      </c>
      <c r="BN62" s="41">
        <v>0</v>
      </c>
      <c r="BO62" s="41">
        <v>0</v>
      </c>
      <c r="BP62" s="41">
        <v>0</v>
      </c>
      <c r="BQ62" s="41">
        <v>0</v>
      </c>
      <c r="BR62" s="41">
        <v>0</v>
      </c>
      <c r="BS62" s="41">
        <v>0</v>
      </c>
      <c r="BT62" s="41">
        <v>0</v>
      </c>
      <c r="BU62" s="41">
        <v>0</v>
      </c>
      <c r="BV62" s="41">
        <v>0</v>
      </c>
      <c r="BW62" s="41">
        <v>0</v>
      </c>
      <c r="BX62" s="41">
        <v>0</v>
      </c>
      <c r="BY62" s="41">
        <v>0</v>
      </c>
      <c r="BZ62" s="41">
        <v>0</v>
      </c>
      <c r="CA62" s="41">
        <v>0</v>
      </c>
      <c r="CB62" s="41">
        <v>0</v>
      </c>
      <c r="CC62" s="41">
        <v>0</v>
      </c>
      <c r="CD62" s="41">
        <v>0</v>
      </c>
      <c r="CE62" s="41">
        <v>0</v>
      </c>
      <c r="CF62" s="41">
        <v>0</v>
      </c>
    </row>
    <row r="63" spans="1:84" x14ac:dyDescent="0.35">
      <c r="A63" s="3" t="s">
        <v>32</v>
      </c>
      <c r="B63" s="3" t="s">
        <v>114</v>
      </c>
      <c r="C63" s="3" t="s">
        <v>118</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234.06020000000001</v>
      </c>
      <c r="AY63">
        <v>118.10942</v>
      </c>
      <c r="AZ63">
        <v>104.32113</v>
      </c>
      <c r="BA63">
        <v>91.141540000000006</v>
      </c>
      <c r="BB63">
        <v>89.925479999999993</v>
      </c>
      <c r="BC63">
        <v>2.2638199999999999</v>
      </c>
      <c r="BD63">
        <v>22.705259999999999</v>
      </c>
      <c r="BE63">
        <v>117.90810999999999</v>
      </c>
      <c r="BF63">
        <v>106.20863</v>
      </c>
      <c r="BG63">
        <v>77.174310000000006</v>
      </c>
      <c r="BH63">
        <v>41.886589999999998</v>
      </c>
      <c r="BI63">
        <v>16.0307</v>
      </c>
      <c r="BJ63">
        <v>12.70246</v>
      </c>
      <c r="BK63">
        <v>7.6789699999999996</v>
      </c>
      <c r="BL63">
        <v>5.5399000000000003</v>
      </c>
      <c r="BM63" s="41">
        <v>0</v>
      </c>
      <c r="BN63" s="41">
        <v>0</v>
      </c>
      <c r="BO63" s="41">
        <v>0</v>
      </c>
      <c r="BP63" s="41">
        <v>0</v>
      </c>
      <c r="BQ63" s="41">
        <v>0</v>
      </c>
      <c r="BR63" s="41">
        <v>0</v>
      </c>
      <c r="BS63" s="41">
        <v>0</v>
      </c>
      <c r="BT63" s="41">
        <v>0</v>
      </c>
      <c r="BU63" s="41">
        <v>0</v>
      </c>
      <c r="BV63" s="41">
        <v>0</v>
      </c>
      <c r="BW63" s="41">
        <v>0</v>
      </c>
      <c r="BX63" s="41">
        <v>0</v>
      </c>
      <c r="BY63" s="41">
        <v>0</v>
      </c>
      <c r="BZ63" s="41">
        <v>0</v>
      </c>
      <c r="CA63" s="41">
        <v>0</v>
      </c>
      <c r="CB63" s="41">
        <v>0</v>
      </c>
      <c r="CC63" s="41">
        <v>0</v>
      </c>
      <c r="CD63" s="41">
        <v>0</v>
      </c>
      <c r="CE63" s="41">
        <v>0</v>
      </c>
      <c r="CF63" s="41">
        <v>0</v>
      </c>
    </row>
    <row r="64" spans="1:84" x14ac:dyDescent="0.35">
      <c r="A64" s="3" t="s">
        <v>32</v>
      </c>
      <c r="B64" s="3" t="s">
        <v>114</v>
      </c>
      <c r="C64" s="3" t="s">
        <v>119</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s="41">
        <v>0</v>
      </c>
      <c r="BN64" s="41">
        <v>0</v>
      </c>
      <c r="BO64" s="41">
        <v>0</v>
      </c>
      <c r="BP64" s="41">
        <v>0</v>
      </c>
      <c r="BQ64" s="41">
        <v>0</v>
      </c>
      <c r="BR64" s="41">
        <v>0</v>
      </c>
      <c r="BS64" s="41">
        <v>0</v>
      </c>
      <c r="BT64" s="41">
        <v>0</v>
      </c>
      <c r="BU64" s="41">
        <v>0</v>
      </c>
      <c r="BV64" s="41">
        <v>0</v>
      </c>
      <c r="BW64" s="41">
        <v>0</v>
      </c>
      <c r="BX64" s="41">
        <v>0</v>
      </c>
      <c r="BY64" s="41">
        <v>0</v>
      </c>
      <c r="BZ64" s="41">
        <v>0</v>
      </c>
      <c r="CA64" s="41">
        <v>0</v>
      </c>
      <c r="CB64" s="41">
        <v>0</v>
      </c>
      <c r="CC64" s="41">
        <v>0</v>
      </c>
      <c r="CD64" s="41">
        <v>0</v>
      </c>
      <c r="CE64" s="41">
        <v>0</v>
      </c>
      <c r="CF64" s="41">
        <v>0</v>
      </c>
    </row>
    <row r="65" spans="1:84" x14ac:dyDescent="0.35">
      <c r="A65" s="3" t="s">
        <v>32</v>
      </c>
      <c r="B65" s="3" t="s">
        <v>114</v>
      </c>
      <c r="C65" s="3" t="s">
        <v>120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5.1001000000000003</v>
      </c>
      <c r="AS65">
        <v>12.15114</v>
      </c>
      <c r="AT65">
        <v>21.979959999999998</v>
      </c>
      <c r="AU65">
        <v>35.681139999999999</v>
      </c>
      <c r="AV65">
        <v>50.158009999999997</v>
      </c>
      <c r="AW65">
        <v>83.301910000000007</v>
      </c>
      <c r="AX65">
        <v>166.34460000000001</v>
      </c>
      <c r="AY65">
        <v>551.34051999999997</v>
      </c>
      <c r="AZ65">
        <v>829.51349000000005</v>
      </c>
      <c r="BA65">
        <v>1199.8326400000001</v>
      </c>
      <c r="BB65">
        <v>1320.4418900000001</v>
      </c>
      <c r="BC65">
        <v>1546.6953100000001</v>
      </c>
      <c r="BD65">
        <v>1602.93848</v>
      </c>
      <c r="BE65">
        <v>1592.32581</v>
      </c>
      <c r="BF65">
        <v>1509.65356</v>
      </c>
      <c r="BG65">
        <v>1669.00208</v>
      </c>
      <c r="BH65">
        <v>1551.5150100000001</v>
      </c>
      <c r="BI65">
        <v>1505.39771</v>
      </c>
      <c r="BJ65">
        <v>1514.3333700000001</v>
      </c>
      <c r="BK65">
        <v>1259.4925499999999</v>
      </c>
      <c r="BL65">
        <v>1129.9892600000001</v>
      </c>
      <c r="BM65" s="41">
        <v>0</v>
      </c>
      <c r="BN65" s="41">
        <v>0</v>
      </c>
      <c r="BO65" s="41">
        <v>0</v>
      </c>
      <c r="BP65" s="41">
        <v>0</v>
      </c>
      <c r="BQ65" s="41">
        <v>0</v>
      </c>
      <c r="BR65" s="41">
        <v>0</v>
      </c>
      <c r="BS65" s="41">
        <v>0</v>
      </c>
      <c r="BT65" s="41">
        <v>0</v>
      </c>
      <c r="BU65" s="41">
        <v>0</v>
      </c>
      <c r="BV65" s="41">
        <v>0</v>
      </c>
      <c r="BW65" s="41">
        <v>0</v>
      </c>
      <c r="BX65" s="41">
        <v>0</v>
      </c>
      <c r="BY65" s="41">
        <v>0</v>
      </c>
      <c r="BZ65" s="41">
        <v>0</v>
      </c>
      <c r="CA65" s="41">
        <v>0</v>
      </c>
      <c r="CB65" s="41">
        <v>0</v>
      </c>
      <c r="CC65" s="41">
        <v>0</v>
      </c>
      <c r="CD65" s="41">
        <v>0</v>
      </c>
      <c r="CE65" s="41">
        <v>0</v>
      </c>
      <c r="CF65" s="41">
        <v>0</v>
      </c>
    </row>
    <row r="66" spans="1:84" x14ac:dyDescent="0.35">
      <c r="A66" s="3" t="s">
        <v>32</v>
      </c>
      <c r="B66" s="3" t="s">
        <v>100</v>
      </c>
      <c r="C66" s="3" t="s">
        <v>122</v>
      </c>
      <c r="D66">
        <v>0</v>
      </c>
      <c r="E66">
        <v>0</v>
      </c>
      <c r="F66">
        <v>0</v>
      </c>
      <c r="G66">
        <v>0</v>
      </c>
      <c r="H66">
        <v>0</v>
      </c>
      <c r="I66">
        <v>0</v>
      </c>
      <c r="J66">
        <v>0</v>
      </c>
      <c r="K66">
        <v>0</v>
      </c>
      <c r="L66">
        <v>0</v>
      </c>
      <c r="M66">
        <v>0</v>
      </c>
      <c r="N66">
        <v>0</v>
      </c>
      <c r="O66">
        <v>0</v>
      </c>
      <c r="P66">
        <v>0</v>
      </c>
      <c r="Q66">
        <v>0</v>
      </c>
      <c r="R66">
        <v>0</v>
      </c>
      <c r="S66">
        <v>1.2919999999999999E-2</v>
      </c>
      <c r="T66">
        <v>3.7499999999999999E-2</v>
      </c>
      <c r="U66">
        <v>7.8850000000000003E-2</v>
      </c>
      <c r="V66">
        <v>0.13963</v>
      </c>
      <c r="W66">
        <v>0.22094</v>
      </c>
      <c r="X66">
        <v>0.32417000000000001</v>
      </c>
      <c r="Y66">
        <v>0.45193</v>
      </c>
      <c r="Z66">
        <v>0.60331000000000001</v>
      </c>
      <c r="AA66">
        <v>0.78700999999999999</v>
      </c>
      <c r="AB66">
        <v>1.01241</v>
      </c>
      <c r="AC66">
        <v>1.2845</v>
      </c>
      <c r="AD66">
        <v>1.60347</v>
      </c>
      <c r="AE66">
        <v>1.97678</v>
      </c>
      <c r="AF66">
        <v>2.3778100000000002</v>
      </c>
      <c r="AG66">
        <v>2.7595800000000001</v>
      </c>
      <c r="AH66">
        <v>4.5202999999999998</v>
      </c>
      <c r="AI66">
        <v>9.1606199999999998</v>
      </c>
      <c r="AJ66">
        <v>18.734059999999999</v>
      </c>
      <c r="AK66">
        <v>35.394370000000002</v>
      </c>
      <c r="AL66">
        <v>62.107579999999999</v>
      </c>
      <c r="AM66">
        <v>98.852549999999994</v>
      </c>
      <c r="AN66">
        <v>147.48692</v>
      </c>
      <c r="AO66">
        <v>208.59116</v>
      </c>
      <c r="AP66">
        <v>281.21364999999997</v>
      </c>
      <c r="AQ66">
        <v>370.99538999999999</v>
      </c>
      <c r="AR66">
        <v>463.31677000000002</v>
      </c>
      <c r="AS66">
        <v>574.81830000000002</v>
      </c>
      <c r="AT66">
        <v>653.30242999999996</v>
      </c>
      <c r="AU66">
        <v>738.50176999999996</v>
      </c>
      <c r="AV66">
        <v>841.55346999999995</v>
      </c>
      <c r="AW66">
        <v>919.23315000000002</v>
      </c>
      <c r="AX66">
        <v>836.60509999999999</v>
      </c>
      <c r="AY66">
        <v>806.10834</v>
      </c>
      <c r="AZ66">
        <v>816.52599999999995</v>
      </c>
      <c r="BA66">
        <v>872.08051</v>
      </c>
      <c r="BB66">
        <v>688.96973000000003</v>
      </c>
      <c r="BC66">
        <v>730.82892000000004</v>
      </c>
      <c r="BD66">
        <v>772.60968000000003</v>
      </c>
      <c r="BE66">
        <v>522.68042000000003</v>
      </c>
      <c r="BF66">
        <v>301.73723999999999</v>
      </c>
      <c r="BG66">
        <v>249.61405999999999</v>
      </c>
      <c r="BH66">
        <v>179.81174999999999</v>
      </c>
      <c r="BI66">
        <v>151.23085</v>
      </c>
      <c r="BJ66">
        <v>109.4053</v>
      </c>
      <c r="BK66">
        <v>59.410879999999999</v>
      </c>
      <c r="BL66">
        <v>39.699939999999998</v>
      </c>
      <c r="BM66" s="41">
        <v>0</v>
      </c>
      <c r="BN66" s="41">
        <v>0</v>
      </c>
      <c r="BO66" s="41">
        <v>0</v>
      </c>
      <c r="BP66" s="41">
        <v>0</v>
      </c>
      <c r="BQ66" s="41">
        <v>0</v>
      </c>
      <c r="BR66" s="41">
        <v>0</v>
      </c>
      <c r="BS66" s="41">
        <v>0</v>
      </c>
      <c r="BT66" s="41">
        <v>0</v>
      </c>
      <c r="BU66" s="41">
        <v>0</v>
      </c>
      <c r="BV66" s="41">
        <v>0</v>
      </c>
      <c r="BW66" s="41">
        <v>0</v>
      </c>
      <c r="BX66" s="41">
        <v>0</v>
      </c>
      <c r="BY66" s="41">
        <v>0</v>
      </c>
      <c r="BZ66" s="41">
        <v>0</v>
      </c>
      <c r="CA66" s="41">
        <v>0</v>
      </c>
      <c r="CB66" s="41">
        <v>0</v>
      </c>
      <c r="CC66" s="41">
        <v>0</v>
      </c>
      <c r="CD66" s="41">
        <v>0</v>
      </c>
      <c r="CE66" s="41">
        <v>0</v>
      </c>
      <c r="CF66" s="41">
        <v>0</v>
      </c>
    </row>
    <row r="67" spans="1:84" x14ac:dyDescent="0.35">
      <c r="A67" s="3" t="s">
        <v>32</v>
      </c>
      <c r="B67" s="3" t="s">
        <v>100</v>
      </c>
      <c r="C67" s="3" t="s">
        <v>116</v>
      </c>
      <c r="D67">
        <v>0</v>
      </c>
      <c r="E67">
        <v>0</v>
      </c>
      <c r="F67">
        <v>0</v>
      </c>
      <c r="G67">
        <v>0</v>
      </c>
      <c r="H67">
        <v>0</v>
      </c>
      <c r="I67">
        <v>0</v>
      </c>
      <c r="J67">
        <v>0</v>
      </c>
      <c r="K67">
        <v>0</v>
      </c>
      <c r="L67">
        <v>0</v>
      </c>
      <c r="M67">
        <v>0</v>
      </c>
      <c r="N67">
        <v>0</v>
      </c>
      <c r="O67">
        <v>0</v>
      </c>
      <c r="P67">
        <v>0</v>
      </c>
      <c r="Q67">
        <v>0</v>
      </c>
      <c r="R67">
        <v>0</v>
      </c>
      <c r="S67">
        <v>3.8249999999999999E-2</v>
      </c>
      <c r="T67">
        <v>8.3210000000000006E-2</v>
      </c>
      <c r="U67">
        <v>0.14512</v>
      </c>
      <c r="V67">
        <v>0.22112000000000001</v>
      </c>
      <c r="W67">
        <v>0.30825999999999998</v>
      </c>
      <c r="X67">
        <v>0.40686</v>
      </c>
      <c r="Y67">
        <v>0.51732</v>
      </c>
      <c r="Z67">
        <v>0.63709000000000005</v>
      </c>
      <c r="AA67">
        <v>0.77539999999999998</v>
      </c>
      <c r="AB67">
        <v>0.93772</v>
      </c>
      <c r="AC67">
        <v>1.12721</v>
      </c>
      <c r="AD67">
        <v>1.34006</v>
      </c>
      <c r="AE67">
        <v>1.58273</v>
      </c>
      <c r="AF67">
        <v>1.8303499999999999</v>
      </c>
      <c r="AG67">
        <v>1.9799100000000001</v>
      </c>
      <c r="AH67">
        <v>6.1306500000000002</v>
      </c>
      <c r="AI67">
        <v>15.5783</v>
      </c>
      <c r="AJ67">
        <v>32.633839999999999</v>
      </c>
      <c r="AK67">
        <v>58.207509999999999</v>
      </c>
      <c r="AL67">
        <v>92.256680000000003</v>
      </c>
      <c r="AM67">
        <v>133.89834999999999</v>
      </c>
      <c r="AN67">
        <v>181.94919999999999</v>
      </c>
      <c r="AO67">
        <v>233.59599</v>
      </c>
      <c r="AP67">
        <v>284.96381000000002</v>
      </c>
      <c r="AQ67">
        <v>328.02292</v>
      </c>
      <c r="AR67">
        <v>367.57852000000003</v>
      </c>
      <c r="AS67">
        <v>409.17489999999998</v>
      </c>
      <c r="AT67">
        <v>419.20015999999998</v>
      </c>
      <c r="AU67">
        <v>429.38443000000001</v>
      </c>
      <c r="AV67">
        <v>445.57790999999997</v>
      </c>
      <c r="AW67">
        <v>445.82666</v>
      </c>
      <c r="AX67">
        <v>373.96609000000001</v>
      </c>
      <c r="AY67">
        <v>334.64154000000002</v>
      </c>
      <c r="AZ67">
        <v>317.39316000000002</v>
      </c>
      <c r="BA67">
        <v>317.70263999999997</v>
      </c>
      <c r="BB67">
        <v>268.48989999999998</v>
      </c>
      <c r="BC67">
        <v>275.52872000000002</v>
      </c>
      <c r="BD67">
        <v>286.04959000000002</v>
      </c>
      <c r="BE67">
        <v>200.74782999999999</v>
      </c>
      <c r="BF67">
        <v>124.74429000000001</v>
      </c>
      <c r="BG67">
        <v>104.05907999999999</v>
      </c>
      <c r="BH67">
        <v>82.50291</v>
      </c>
      <c r="BI67">
        <v>72.511769999999999</v>
      </c>
      <c r="BJ67">
        <v>53.204329999999999</v>
      </c>
      <c r="BK67">
        <v>35.404020000000003</v>
      </c>
      <c r="BL67">
        <v>25.442139999999998</v>
      </c>
      <c r="BM67" s="41">
        <v>0</v>
      </c>
      <c r="BN67" s="41">
        <v>0</v>
      </c>
      <c r="BO67" s="41">
        <v>0</v>
      </c>
      <c r="BP67" s="41">
        <v>0</v>
      </c>
      <c r="BQ67" s="41">
        <v>0</v>
      </c>
      <c r="BR67" s="41">
        <v>0</v>
      </c>
      <c r="BS67" s="41">
        <v>0</v>
      </c>
      <c r="BT67" s="41">
        <v>0</v>
      </c>
      <c r="BU67" s="41">
        <v>0</v>
      </c>
      <c r="BV67" s="41">
        <v>0</v>
      </c>
      <c r="BW67" s="41">
        <v>0</v>
      </c>
      <c r="BX67" s="41">
        <v>0</v>
      </c>
      <c r="BY67" s="41">
        <v>0</v>
      </c>
      <c r="BZ67" s="41">
        <v>0</v>
      </c>
      <c r="CA67" s="41">
        <v>0</v>
      </c>
      <c r="CB67" s="41">
        <v>0</v>
      </c>
      <c r="CC67" s="41">
        <v>0</v>
      </c>
      <c r="CD67" s="41">
        <v>0</v>
      </c>
      <c r="CE67" s="41">
        <v>0</v>
      </c>
      <c r="CF67" s="41">
        <v>0</v>
      </c>
    </row>
    <row r="68" spans="1:84" x14ac:dyDescent="0.35">
      <c r="A68" s="3" t="s">
        <v>32</v>
      </c>
      <c r="B68" s="3" t="s">
        <v>100</v>
      </c>
      <c r="C68" s="3" t="s">
        <v>117</v>
      </c>
      <c r="D68">
        <v>0</v>
      </c>
      <c r="E68">
        <v>0</v>
      </c>
      <c r="F68">
        <v>0</v>
      </c>
      <c r="G68">
        <v>0</v>
      </c>
      <c r="H68">
        <v>0</v>
      </c>
      <c r="I68">
        <v>0</v>
      </c>
      <c r="J68">
        <v>0</v>
      </c>
      <c r="K68">
        <v>0</v>
      </c>
      <c r="L68">
        <v>0</v>
      </c>
      <c r="M68">
        <v>0</v>
      </c>
      <c r="N68">
        <v>0</v>
      </c>
      <c r="O68">
        <v>0</v>
      </c>
      <c r="P68">
        <v>0</v>
      </c>
      <c r="Q68">
        <v>0</v>
      </c>
      <c r="R68">
        <v>0</v>
      </c>
      <c r="S68">
        <v>1.6199999999999999E-3</v>
      </c>
      <c r="T68">
        <v>6.79E-3</v>
      </c>
      <c r="U68">
        <v>1.636E-2</v>
      </c>
      <c r="V68">
        <v>3.1329999999999997E-2</v>
      </c>
      <c r="W68">
        <v>5.2139999999999999E-2</v>
      </c>
      <c r="X68">
        <v>7.9089999999999994E-2</v>
      </c>
      <c r="Y68">
        <v>0.1129</v>
      </c>
      <c r="Z68">
        <v>0.15334</v>
      </c>
      <c r="AA68">
        <v>0.20252999999999999</v>
      </c>
      <c r="AB68">
        <v>0.26301999999999998</v>
      </c>
      <c r="AC68">
        <v>0.33609</v>
      </c>
      <c r="AD68">
        <v>0.42193000000000003</v>
      </c>
      <c r="AE68">
        <v>0.52242</v>
      </c>
      <c r="AF68">
        <v>0.63066</v>
      </c>
      <c r="AG68">
        <v>0.73804999999999998</v>
      </c>
      <c r="AH68">
        <v>1.0369900000000001</v>
      </c>
      <c r="AI68">
        <v>1.93598</v>
      </c>
      <c r="AJ68">
        <v>3.9612799999999999</v>
      </c>
      <c r="AK68">
        <v>7.7644799999999998</v>
      </c>
      <c r="AL68">
        <v>14.32189</v>
      </c>
      <c r="AM68">
        <v>23.629049999999999</v>
      </c>
      <c r="AN68">
        <v>36.32799</v>
      </c>
      <c r="AO68">
        <v>52.708500000000001</v>
      </c>
      <c r="AP68">
        <v>72.588009999999997</v>
      </c>
      <c r="AQ68">
        <v>95.62527</v>
      </c>
      <c r="AR68">
        <v>120.91101999999999</v>
      </c>
      <c r="AS68">
        <v>151.32151999999999</v>
      </c>
      <c r="AT68">
        <v>172.8279</v>
      </c>
      <c r="AU68">
        <v>195.75233</v>
      </c>
      <c r="AV68">
        <v>222.70490000000001</v>
      </c>
      <c r="AW68">
        <v>241.60796999999999</v>
      </c>
      <c r="AX68">
        <v>216.09277</v>
      </c>
      <c r="AY68">
        <v>201.89646999999999</v>
      </c>
      <c r="AZ68">
        <v>194.57300000000001</v>
      </c>
      <c r="BA68">
        <v>188.18029999999999</v>
      </c>
      <c r="BB68">
        <v>143.45747</v>
      </c>
      <c r="BC68">
        <v>131.7345</v>
      </c>
      <c r="BD68">
        <v>116.3981</v>
      </c>
      <c r="BE68">
        <v>64.041880000000006</v>
      </c>
      <c r="BF68">
        <v>28.92529</v>
      </c>
      <c r="BG68">
        <v>23.203130000000002</v>
      </c>
      <c r="BH68">
        <v>15.781079999999999</v>
      </c>
      <c r="BI68">
        <v>13.94557</v>
      </c>
      <c r="BJ68">
        <v>10.977790000000001</v>
      </c>
      <c r="BK68">
        <v>5.7351799999999997</v>
      </c>
      <c r="BL68">
        <v>3.95139</v>
      </c>
      <c r="BM68" s="41">
        <v>0</v>
      </c>
      <c r="BN68" s="41">
        <v>0</v>
      </c>
      <c r="BO68" s="41">
        <v>0</v>
      </c>
      <c r="BP68" s="41">
        <v>0</v>
      </c>
      <c r="BQ68" s="41">
        <v>0</v>
      </c>
      <c r="BR68" s="41">
        <v>0</v>
      </c>
      <c r="BS68" s="41">
        <v>0</v>
      </c>
      <c r="BT68" s="41">
        <v>0</v>
      </c>
      <c r="BU68" s="41">
        <v>0</v>
      </c>
      <c r="BV68" s="41">
        <v>0</v>
      </c>
      <c r="BW68" s="41">
        <v>0</v>
      </c>
      <c r="BX68" s="41">
        <v>0</v>
      </c>
      <c r="BY68" s="41">
        <v>0</v>
      </c>
      <c r="BZ68" s="41">
        <v>0</v>
      </c>
      <c r="CA68" s="41">
        <v>0</v>
      </c>
      <c r="CB68" s="41">
        <v>0</v>
      </c>
      <c r="CC68" s="41">
        <v>0</v>
      </c>
      <c r="CD68" s="41">
        <v>0</v>
      </c>
      <c r="CE68" s="41">
        <v>0</v>
      </c>
      <c r="CF68" s="41">
        <v>0</v>
      </c>
    </row>
    <row r="69" spans="1:84" x14ac:dyDescent="0.35">
      <c r="A69" s="3" t="s">
        <v>32</v>
      </c>
      <c r="B69" s="3" t="s">
        <v>100</v>
      </c>
      <c r="C69" s="3" t="s">
        <v>121</v>
      </c>
      <c r="D69">
        <v>0</v>
      </c>
      <c r="E69">
        <v>0</v>
      </c>
      <c r="F69">
        <v>0</v>
      </c>
      <c r="G69">
        <v>0</v>
      </c>
      <c r="H69">
        <v>0</v>
      </c>
      <c r="I69">
        <v>0</v>
      </c>
      <c r="J69">
        <v>0</v>
      </c>
      <c r="K69">
        <v>0</v>
      </c>
      <c r="L69">
        <v>0</v>
      </c>
      <c r="M69">
        <v>0</v>
      </c>
      <c r="N69">
        <v>0</v>
      </c>
      <c r="O69">
        <v>0</v>
      </c>
      <c r="P69">
        <v>0</v>
      </c>
      <c r="Q69">
        <v>8.0000000000000004E-4</v>
      </c>
      <c r="R69">
        <v>6.1900000000000002E-3</v>
      </c>
      <c r="S69">
        <v>1.8839999999999999E-2</v>
      </c>
      <c r="T69">
        <v>4.2700000000000002E-2</v>
      </c>
      <c r="U69">
        <v>8.0089999999999995E-2</v>
      </c>
      <c r="V69">
        <v>0.13286999999999999</v>
      </c>
      <c r="W69">
        <v>0.20180000000000001</v>
      </c>
      <c r="X69">
        <v>0.28732999999999997</v>
      </c>
      <c r="Y69">
        <v>0.38945999999999997</v>
      </c>
      <c r="Z69">
        <v>0.50814999999999999</v>
      </c>
      <c r="AA69">
        <v>0.65137999999999996</v>
      </c>
      <c r="AB69">
        <v>0.82779999999999998</v>
      </c>
      <c r="AC69">
        <v>1.04495</v>
      </c>
      <c r="AD69">
        <v>1.2718799999999999</v>
      </c>
      <c r="AE69">
        <v>1.56508</v>
      </c>
      <c r="AF69">
        <v>1.88893</v>
      </c>
      <c r="AG69">
        <v>2.75813</v>
      </c>
      <c r="AH69">
        <v>5.4645200000000003</v>
      </c>
      <c r="AI69">
        <v>11.073869999999999</v>
      </c>
      <c r="AJ69">
        <v>21.228840000000002</v>
      </c>
      <c r="AK69">
        <v>37.653320000000001</v>
      </c>
      <c r="AL69">
        <v>61.107259999999997</v>
      </c>
      <c r="AM69">
        <v>92.954589999999996</v>
      </c>
      <c r="AN69">
        <v>132.12998999999999</v>
      </c>
      <c r="AO69">
        <v>198.62289000000001</v>
      </c>
      <c r="AP69">
        <v>267.63861000000003</v>
      </c>
      <c r="AQ69">
        <v>333.59769</v>
      </c>
      <c r="AR69">
        <v>400.08960000000002</v>
      </c>
      <c r="AS69">
        <v>466.71832000000001</v>
      </c>
      <c r="AT69">
        <v>537.54625999999996</v>
      </c>
      <c r="AU69">
        <v>594.23870999999997</v>
      </c>
      <c r="AV69">
        <v>645.17352000000005</v>
      </c>
      <c r="AW69">
        <v>689.10973999999999</v>
      </c>
      <c r="AX69">
        <v>610.30316000000005</v>
      </c>
      <c r="AY69">
        <v>550.30853000000002</v>
      </c>
      <c r="AZ69">
        <v>458.65258999999998</v>
      </c>
      <c r="BA69">
        <v>386.76593000000003</v>
      </c>
      <c r="BB69">
        <v>297.98633000000001</v>
      </c>
      <c r="BC69">
        <v>243.53413</v>
      </c>
      <c r="BD69">
        <v>173.32079999999999</v>
      </c>
      <c r="BE69">
        <v>88.042940000000002</v>
      </c>
      <c r="BF69">
        <v>42.710970000000003</v>
      </c>
      <c r="BG69">
        <v>26.404399999999999</v>
      </c>
      <c r="BH69">
        <v>21.71153</v>
      </c>
      <c r="BI69">
        <v>16.639240000000001</v>
      </c>
      <c r="BJ69">
        <v>7.30328</v>
      </c>
      <c r="BK69">
        <v>4.6459099999999998</v>
      </c>
      <c r="BL69">
        <v>3.2896800000000002</v>
      </c>
      <c r="BM69" s="41">
        <v>0</v>
      </c>
      <c r="BN69" s="41">
        <v>0</v>
      </c>
      <c r="BO69" s="41">
        <v>0</v>
      </c>
      <c r="BP69" s="41">
        <v>0</v>
      </c>
      <c r="BQ69" s="41">
        <v>0</v>
      </c>
      <c r="BR69" s="41">
        <v>0</v>
      </c>
      <c r="BS69" s="41">
        <v>0</v>
      </c>
      <c r="BT69" s="41">
        <v>0</v>
      </c>
      <c r="BU69" s="41">
        <v>0</v>
      </c>
      <c r="BV69" s="41">
        <v>0</v>
      </c>
      <c r="BW69" s="41">
        <v>0</v>
      </c>
      <c r="BX69" s="41">
        <v>0</v>
      </c>
      <c r="BY69" s="41">
        <v>0</v>
      </c>
      <c r="BZ69" s="41">
        <v>0</v>
      </c>
      <c r="CA69" s="41">
        <v>0</v>
      </c>
      <c r="CB69" s="41">
        <v>0</v>
      </c>
      <c r="CC69" s="41">
        <v>0</v>
      </c>
      <c r="CD69" s="41">
        <v>0</v>
      </c>
      <c r="CE69" s="41">
        <v>0</v>
      </c>
      <c r="CF69" s="41">
        <v>0</v>
      </c>
    </row>
    <row r="70" spans="1:84" x14ac:dyDescent="0.35">
      <c r="A70" s="3" t="s">
        <v>32</v>
      </c>
      <c r="B70" s="3" t="s">
        <v>100</v>
      </c>
      <c r="C70" s="3" t="s">
        <v>118</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398.75252999999998</v>
      </c>
      <c r="AY70">
        <v>200.88013000000001</v>
      </c>
      <c r="AZ70">
        <v>177.05998</v>
      </c>
      <c r="BA70">
        <v>154.50713999999999</v>
      </c>
      <c r="BB70">
        <v>152.48982000000001</v>
      </c>
      <c r="BC70">
        <v>3.8423600000000002</v>
      </c>
      <c r="BD70">
        <v>38.59102</v>
      </c>
      <c r="BE70">
        <v>202.48801</v>
      </c>
      <c r="BF70">
        <v>183.56168</v>
      </c>
      <c r="BG70">
        <v>134.46128999999999</v>
      </c>
      <c r="BH70">
        <v>73.313929999999999</v>
      </c>
      <c r="BI70">
        <v>28.255230000000001</v>
      </c>
      <c r="BJ70">
        <v>22.406970000000001</v>
      </c>
      <c r="BK70">
        <v>13.54782</v>
      </c>
      <c r="BL70">
        <v>9.7758400000000005</v>
      </c>
      <c r="BM70" s="41">
        <v>0</v>
      </c>
      <c r="BN70" s="41">
        <v>0</v>
      </c>
      <c r="BO70" s="41">
        <v>0</v>
      </c>
      <c r="BP70" s="41">
        <v>0</v>
      </c>
      <c r="BQ70" s="41">
        <v>0</v>
      </c>
      <c r="BR70" s="41">
        <v>0</v>
      </c>
      <c r="BS70" s="41">
        <v>0</v>
      </c>
      <c r="BT70" s="41">
        <v>0</v>
      </c>
      <c r="BU70" s="41">
        <v>0</v>
      </c>
      <c r="BV70" s="41">
        <v>0</v>
      </c>
      <c r="BW70" s="41">
        <v>0</v>
      </c>
      <c r="BX70" s="41">
        <v>0</v>
      </c>
      <c r="BY70" s="41">
        <v>0</v>
      </c>
      <c r="BZ70" s="41">
        <v>0</v>
      </c>
      <c r="CA70" s="41">
        <v>0</v>
      </c>
      <c r="CB70" s="41">
        <v>0</v>
      </c>
      <c r="CC70" s="41">
        <v>0</v>
      </c>
      <c r="CD70" s="41">
        <v>0</v>
      </c>
      <c r="CE70" s="41">
        <v>0</v>
      </c>
      <c r="CF70" s="41">
        <v>0</v>
      </c>
    </row>
    <row r="71" spans="1:84" x14ac:dyDescent="0.35">
      <c r="A71" s="3" t="s">
        <v>32</v>
      </c>
      <c r="B71" s="3" t="s">
        <v>100</v>
      </c>
      <c r="C71" s="3" t="s">
        <v>119</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s="41">
        <v>0</v>
      </c>
      <c r="BN71" s="41">
        <v>0</v>
      </c>
      <c r="BO71" s="41">
        <v>0</v>
      </c>
      <c r="BP71" s="41">
        <v>0</v>
      </c>
      <c r="BQ71" s="41">
        <v>0</v>
      </c>
      <c r="BR71" s="41">
        <v>0</v>
      </c>
      <c r="BS71" s="41">
        <v>0</v>
      </c>
      <c r="BT71" s="41">
        <v>0</v>
      </c>
      <c r="BU71" s="41">
        <v>0</v>
      </c>
      <c r="BV71" s="41">
        <v>0</v>
      </c>
      <c r="BW71" s="41">
        <v>0</v>
      </c>
      <c r="BX71" s="41">
        <v>0</v>
      </c>
      <c r="BY71" s="41">
        <v>0</v>
      </c>
      <c r="BZ71" s="41">
        <v>0</v>
      </c>
      <c r="CA71" s="41">
        <v>0</v>
      </c>
      <c r="CB71" s="41">
        <v>0</v>
      </c>
      <c r="CC71" s="41">
        <v>0</v>
      </c>
      <c r="CD71" s="41">
        <v>0</v>
      </c>
      <c r="CE71" s="41">
        <v>0</v>
      </c>
      <c r="CF71" s="41">
        <v>0</v>
      </c>
    </row>
    <row r="72" spans="1:84" x14ac:dyDescent="0.35">
      <c r="A72" s="3" t="s">
        <v>32</v>
      </c>
      <c r="B72" s="3" t="s">
        <v>100</v>
      </c>
      <c r="C72" s="3" t="s">
        <v>120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2.8774299999999999</v>
      </c>
      <c r="AS72">
        <v>6.83711</v>
      </c>
      <c r="AT72">
        <v>12.30158</v>
      </c>
      <c r="AU72">
        <v>19.941410000000001</v>
      </c>
      <c r="AV72">
        <v>28.055859999999999</v>
      </c>
      <c r="AW72">
        <v>46.748089999999998</v>
      </c>
      <c r="AX72">
        <v>93.520870000000002</v>
      </c>
      <c r="AY72">
        <v>606.51593000000003</v>
      </c>
      <c r="AZ72">
        <v>888.89484000000004</v>
      </c>
      <c r="BA72">
        <v>1229.9322500000001</v>
      </c>
      <c r="BB72">
        <v>1289.8332499999999</v>
      </c>
      <c r="BC72">
        <v>1387.7731900000001</v>
      </c>
      <c r="BD72">
        <v>1307.79773</v>
      </c>
      <c r="BE72">
        <v>1147.94983</v>
      </c>
      <c r="BF72">
        <v>1093.7258300000001</v>
      </c>
      <c r="BG72">
        <v>1274.04431</v>
      </c>
      <c r="BH72">
        <v>1263.58997</v>
      </c>
      <c r="BI72">
        <v>1234.75134</v>
      </c>
      <c r="BJ72">
        <v>1177.2790500000001</v>
      </c>
      <c r="BK72">
        <v>941.91907000000003</v>
      </c>
      <c r="BL72">
        <v>811.55364999999995</v>
      </c>
      <c r="BM72" s="41">
        <v>0</v>
      </c>
      <c r="BN72" s="41">
        <v>0</v>
      </c>
      <c r="BO72" s="41">
        <v>0</v>
      </c>
      <c r="BP72" s="41">
        <v>0</v>
      </c>
      <c r="BQ72" s="41">
        <v>0</v>
      </c>
      <c r="BR72" s="41">
        <v>0</v>
      </c>
      <c r="BS72" s="41">
        <v>0</v>
      </c>
      <c r="BT72" s="41">
        <v>0</v>
      </c>
      <c r="BU72" s="41">
        <v>0</v>
      </c>
      <c r="BV72" s="41">
        <v>0</v>
      </c>
      <c r="BW72" s="41">
        <v>0</v>
      </c>
      <c r="BX72" s="41">
        <v>0</v>
      </c>
      <c r="BY72" s="41">
        <v>0</v>
      </c>
      <c r="BZ72" s="41">
        <v>0</v>
      </c>
      <c r="CA72" s="41">
        <v>0</v>
      </c>
      <c r="CB72" s="41">
        <v>0</v>
      </c>
      <c r="CC72" s="41">
        <v>0</v>
      </c>
      <c r="CD72" s="41">
        <v>0</v>
      </c>
      <c r="CE72" s="41">
        <v>0</v>
      </c>
      <c r="CF72" s="41">
        <v>0</v>
      </c>
    </row>
    <row r="73" spans="1:84" x14ac:dyDescent="0.35">
      <c r="A73" s="3" t="s">
        <v>32</v>
      </c>
      <c r="B73" s="3" t="s">
        <v>99</v>
      </c>
      <c r="C73" s="3" t="s">
        <v>122</v>
      </c>
      <c r="D73">
        <v>0</v>
      </c>
      <c r="E73">
        <v>0</v>
      </c>
      <c r="F73">
        <v>0</v>
      </c>
      <c r="G73">
        <v>0</v>
      </c>
      <c r="H73">
        <v>0</v>
      </c>
      <c r="I73">
        <v>0</v>
      </c>
      <c r="J73">
        <v>0</v>
      </c>
      <c r="K73">
        <v>0</v>
      </c>
      <c r="L73">
        <v>0</v>
      </c>
      <c r="M73">
        <v>0</v>
      </c>
      <c r="N73">
        <v>0</v>
      </c>
      <c r="O73">
        <v>0</v>
      </c>
      <c r="P73">
        <v>0</v>
      </c>
      <c r="Q73">
        <v>0</v>
      </c>
      <c r="R73">
        <v>0</v>
      </c>
      <c r="S73">
        <v>1.332E-2</v>
      </c>
      <c r="T73">
        <v>3.866E-2</v>
      </c>
      <c r="U73">
        <v>8.1290000000000001E-2</v>
      </c>
      <c r="V73">
        <v>0.14394000000000001</v>
      </c>
      <c r="W73">
        <v>0.22777</v>
      </c>
      <c r="X73">
        <v>0.33418999999999999</v>
      </c>
      <c r="Y73">
        <v>0.46589999999999998</v>
      </c>
      <c r="Z73">
        <v>0.62195999999999996</v>
      </c>
      <c r="AA73">
        <v>0.81133</v>
      </c>
      <c r="AB73">
        <v>1.0437000000000001</v>
      </c>
      <c r="AC73">
        <v>1.3242100000000001</v>
      </c>
      <c r="AD73">
        <v>1.65303</v>
      </c>
      <c r="AE73">
        <v>2.0378799999999999</v>
      </c>
      <c r="AF73">
        <v>2.4512999999999998</v>
      </c>
      <c r="AG73">
        <v>2.8448699999999998</v>
      </c>
      <c r="AH73">
        <v>4.6600099999999998</v>
      </c>
      <c r="AI73">
        <v>9.4437599999999993</v>
      </c>
      <c r="AJ73">
        <v>19.313089999999999</v>
      </c>
      <c r="AK73">
        <v>36.488340000000001</v>
      </c>
      <c r="AL73">
        <v>64.027209999999997</v>
      </c>
      <c r="AM73">
        <v>101.90788000000001</v>
      </c>
      <c r="AN73">
        <v>152.05562</v>
      </c>
      <c r="AO73">
        <v>215.2079</v>
      </c>
      <c r="AP73">
        <v>290.62054000000001</v>
      </c>
      <c r="AQ73">
        <v>384.50432999999998</v>
      </c>
      <c r="AR73">
        <v>326.16678000000002</v>
      </c>
      <c r="AS73">
        <v>220.02271999999999</v>
      </c>
      <c r="AT73">
        <v>73.753590000000003</v>
      </c>
      <c r="AU73">
        <v>0</v>
      </c>
      <c r="AV73">
        <v>0</v>
      </c>
      <c r="AW73">
        <v>0</v>
      </c>
      <c r="AX73">
        <v>196.62711999999999</v>
      </c>
      <c r="AY73">
        <v>332.28922</v>
      </c>
      <c r="AZ73">
        <v>465.21274</v>
      </c>
      <c r="BA73">
        <v>615.85821999999996</v>
      </c>
      <c r="BB73">
        <v>547.77599999999995</v>
      </c>
      <c r="BC73">
        <v>640.66858000000002</v>
      </c>
      <c r="BD73">
        <v>719.56793000000005</v>
      </c>
      <c r="BE73">
        <v>514.03510000000006</v>
      </c>
      <c r="BF73">
        <v>309.34453999999999</v>
      </c>
      <c r="BG73">
        <v>276.86007999999998</v>
      </c>
      <c r="BH73">
        <v>200.85079999999999</v>
      </c>
      <c r="BI73">
        <v>170.57503</v>
      </c>
      <c r="BJ73">
        <v>123.48018</v>
      </c>
      <c r="BK73">
        <v>67.068250000000006</v>
      </c>
      <c r="BL73">
        <v>44.825279999999999</v>
      </c>
      <c r="BM73" s="41">
        <v>0</v>
      </c>
      <c r="BN73" s="41">
        <v>0</v>
      </c>
      <c r="BO73" s="41">
        <v>0</v>
      </c>
      <c r="BP73" s="41">
        <v>0</v>
      </c>
      <c r="BQ73" s="41">
        <v>0</v>
      </c>
      <c r="BR73" s="41">
        <v>0</v>
      </c>
      <c r="BS73" s="41">
        <v>0</v>
      </c>
      <c r="BT73" s="41">
        <v>0</v>
      </c>
      <c r="BU73" s="41">
        <v>0</v>
      </c>
      <c r="BV73" s="41">
        <v>0</v>
      </c>
      <c r="BW73" s="41">
        <v>0</v>
      </c>
      <c r="BX73" s="41">
        <v>0</v>
      </c>
      <c r="BY73" s="41">
        <v>0</v>
      </c>
      <c r="BZ73" s="41">
        <v>0</v>
      </c>
      <c r="CA73" s="41">
        <v>0</v>
      </c>
      <c r="CB73" s="41">
        <v>0</v>
      </c>
      <c r="CC73" s="41">
        <v>0</v>
      </c>
      <c r="CD73" s="41">
        <v>0</v>
      </c>
      <c r="CE73" s="41">
        <v>0</v>
      </c>
      <c r="CF73" s="41">
        <v>0</v>
      </c>
    </row>
    <row r="74" spans="1:84" x14ac:dyDescent="0.35">
      <c r="A74" s="3" t="s">
        <v>32</v>
      </c>
      <c r="B74" s="3" t="s">
        <v>99</v>
      </c>
      <c r="C74" s="3" t="s">
        <v>116</v>
      </c>
      <c r="D74">
        <v>0</v>
      </c>
      <c r="E74">
        <v>0</v>
      </c>
      <c r="F74">
        <v>0</v>
      </c>
      <c r="G74">
        <v>0</v>
      </c>
      <c r="H74">
        <v>0</v>
      </c>
      <c r="I74">
        <v>0</v>
      </c>
      <c r="J74">
        <v>0</v>
      </c>
      <c r="K74">
        <v>0</v>
      </c>
      <c r="L74">
        <v>0</v>
      </c>
      <c r="M74">
        <v>0</v>
      </c>
      <c r="N74">
        <v>0</v>
      </c>
      <c r="O74">
        <v>0</v>
      </c>
      <c r="P74">
        <v>0</v>
      </c>
      <c r="Q74">
        <v>0</v>
      </c>
      <c r="R74">
        <v>0</v>
      </c>
      <c r="S74">
        <v>4.0669999999999998E-2</v>
      </c>
      <c r="T74">
        <v>8.8469999999999993E-2</v>
      </c>
      <c r="U74">
        <v>0.15429000000000001</v>
      </c>
      <c r="V74">
        <v>0.2351</v>
      </c>
      <c r="W74">
        <v>0.32774999999999999</v>
      </c>
      <c r="X74">
        <v>0.43257000000000001</v>
      </c>
      <c r="Y74">
        <v>0.55001</v>
      </c>
      <c r="Z74">
        <v>0.67735000000000001</v>
      </c>
      <c r="AA74">
        <v>0.82440999999999998</v>
      </c>
      <c r="AB74">
        <v>0.99697999999999998</v>
      </c>
      <c r="AC74">
        <v>1.19845</v>
      </c>
      <c r="AD74">
        <v>1.42476</v>
      </c>
      <c r="AE74">
        <v>1.6827700000000001</v>
      </c>
      <c r="AF74">
        <v>1.94604</v>
      </c>
      <c r="AG74">
        <v>2.1050499999999999</v>
      </c>
      <c r="AH74">
        <v>6.5181300000000002</v>
      </c>
      <c r="AI74">
        <v>16.562889999999999</v>
      </c>
      <c r="AJ74">
        <v>34.696399999999997</v>
      </c>
      <c r="AK74">
        <v>61.886400000000002</v>
      </c>
      <c r="AL74">
        <v>98.087569999999999</v>
      </c>
      <c r="AM74">
        <v>142.36113</v>
      </c>
      <c r="AN74">
        <v>193.46179000000001</v>
      </c>
      <c r="AO74">
        <v>248.55524</v>
      </c>
      <c r="AP74">
        <v>303.72057999999998</v>
      </c>
      <c r="AQ74">
        <v>350.61725000000001</v>
      </c>
      <c r="AR74">
        <v>266.86739999999998</v>
      </c>
      <c r="AS74">
        <v>161.05045000000001</v>
      </c>
      <c r="AT74">
        <v>48.325899999999997</v>
      </c>
      <c r="AU74">
        <v>0</v>
      </c>
      <c r="AV74">
        <v>0</v>
      </c>
      <c r="AW74">
        <v>0</v>
      </c>
      <c r="AX74">
        <v>88.215000000000003</v>
      </c>
      <c r="AY74">
        <v>138.66098</v>
      </c>
      <c r="AZ74">
        <v>182.04843</v>
      </c>
      <c r="BA74">
        <v>226.12262999999999</v>
      </c>
      <c r="BB74">
        <v>215.1651</v>
      </c>
      <c r="BC74">
        <v>243.52538000000001</v>
      </c>
      <c r="BD74">
        <v>268.37270999999998</v>
      </c>
      <c r="BE74">
        <v>198.83563000000001</v>
      </c>
      <c r="BF74">
        <v>128.75539000000001</v>
      </c>
      <c r="BG74">
        <v>116.47714000000001</v>
      </c>
      <c r="BH74">
        <v>92.941280000000006</v>
      </c>
      <c r="BI74">
        <v>82.481470000000002</v>
      </c>
      <c r="BJ74">
        <v>60.550150000000002</v>
      </c>
      <c r="BK74">
        <v>40.300660000000001</v>
      </c>
      <c r="BL74">
        <v>28.966280000000001</v>
      </c>
      <c r="BM74" s="41">
        <v>0</v>
      </c>
      <c r="BN74" s="41">
        <v>0</v>
      </c>
      <c r="BO74" s="41">
        <v>0</v>
      </c>
      <c r="BP74" s="41">
        <v>0</v>
      </c>
      <c r="BQ74" s="41">
        <v>0</v>
      </c>
      <c r="BR74" s="41">
        <v>0</v>
      </c>
      <c r="BS74" s="41">
        <v>0</v>
      </c>
      <c r="BT74" s="41">
        <v>0</v>
      </c>
      <c r="BU74" s="41">
        <v>0</v>
      </c>
      <c r="BV74" s="41">
        <v>0</v>
      </c>
      <c r="BW74" s="41">
        <v>0</v>
      </c>
      <c r="BX74" s="41">
        <v>0</v>
      </c>
      <c r="BY74" s="41">
        <v>0</v>
      </c>
      <c r="BZ74" s="41">
        <v>0</v>
      </c>
      <c r="CA74" s="41">
        <v>0</v>
      </c>
      <c r="CB74" s="41">
        <v>0</v>
      </c>
      <c r="CC74" s="41">
        <v>0</v>
      </c>
      <c r="CD74" s="41">
        <v>0</v>
      </c>
      <c r="CE74" s="41">
        <v>0</v>
      </c>
      <c r="CF74" s="41">
        <v>0</v>
      </c>
    </row>
    <row r="75" spans="1:84" x14ac:dyDescent="0.35">
      <c r="A75" s="3" t="s">
        <v>32</v>
      </c>
      <c r="B75" s="3" t="s">
        <v>99</v>
      </c>
      <c r="C75" s="3" t="s">
        <v>117</v>
      </c>
      <c r="D75">
        <v>0</v>
      </c>
      <c r="E75">
        <v>0</v>
      </c>
      <c r="F75">
        <v>0</v>
      </c>
      <c r="G75">
        <v>0</v>
      </c>
      <c r="H75">
        <v>0</v>
      </c>
      <c r="I75">
        <v>0</v>
      </c>
      <c r="J75">
        <v>0</v>
      </c>
      <c r="K75">
        <v>0</v>
      </c>
      <c r="L75">
        <v>0</v>
      </c>
      <c r="M75">
        <v>0</v>
      </c>
      <c r="N75">
        <v>0</v>
      </c>
      <c r="O75">
        <v>0</v>
      </c>
      <c r="P75">
        <v>0</v>
      </c>
      <c r="Q75">
        <v>0</v>
      </c>
      <c r="R75">
        <v>0</v>
      </c>
      <c r="S75">
        <v>1.7899999999999999E-3</v>
      </c>
      <c r="T75">
        <v>7.4700000000000001E-3</v>
      </c>
      <c r="U75">
        <v>1.8020000000000001E-2</v>
      </c>
      <c r="V75">
        <v>3.4500000000000003E-2</v>
      </c>
      <c r="W75">
        <v>5.7419999999999999E-2</v>
      </c>
      <c r="X75">
        <v>8.7099999999999997E-2</v>
      </c>
      <c r="Y75">
        <v>0.12434000000000001</v>
      </c>
      <c r="Z75">
        <v>0.16886999999999999</v>
      </c>
      <c r="AA75">
        <v>0.22303999999999999</v>
      </c>
      <c r="AB75">
        <v>0.28965999999999997</v>
      </c>
      <c r="AC75">
        <v>0.37012</v>
      </c>
      <c r="AD75">
        <v>0.46466000000000002</v>
      </c>
      <c r="AE75">
        <v>0.57532000000000005</v>
      </c>
      <c r="AF75">
        <v>0.69452000000000003</v>
      </c>
      <c r="AG75">
        <v>0.81279000000000001</v>
      </c>
      <c r="AH75">
        <v>1.1419900000000001</v>
      </c>
      <c r="AI75">
        <v>2.1320100000000002</v>
      </c>
      <c r="AJ75">
        <v>4.3623900000000004</v>
      </c>
      <c r="AK75">
        <v>8.5506799999999998</v>
      </c>
      <c r="AL75">
        <v>15.772080000000001</v>
      </c>
      <c r="AM75">
        <v>26.021640000000001</v>
      </c>
      <c r="AN75">
        <v>40.008960000000002</v>
      </c>
      <c r="AO75">
        <v>58.088900000000002</v>
      </c>
      <c r="AP75">
        <v>80.12518</v>
      </c>
      <c r="AQ75">
        <v>105.84341999999999</v>
      </c>
      <c r="AR75">
        <v>90.882660000000001</v>
      </c>
      <c r="AS75">
        <v>61.450209999999998</v>
      </c>
      <c r="AT75">
        <v>20.392769999999999</v>
      </c>
      <c r="AU75">
        <v>0</v>
      </c>
      <c r="AV75">
        <v>0</v>
      </c>
      <c r="AW75">
        <v>0</v>
      </c>
      <c r="AX75">
        <v>51.152630000000002</v>
      </c>
      <c r="AY75">
        <v>84.095789999999994</v>
      </c>
      <c r="AZ75">
        <v>112.40940999999999</v>
      </c>
      <c r="BA75">
        <v>135.15262000000001</v>
      </c>
      <c r="BB75">
        <v>116.09227</v>
      </c>
      <c r="BC75">
        <v>117.64302000000001</v>
      </c>
      <c r="BD75">
        <v>110.21941</v>
      </c>
      <c r="BE75">
        <v>63.981020000000001</v>
      </c>
      <c r="BF75">
        <v>30.089220000000001</v>
      </c>
      <c r="BG75">
        <v>26.236049999999999</v>
      </c>
      <c r="BH75">
        <v>17.93674</v>
      </c>
      <c r="BI75">
        <v>15.999309999999999</v>
      </c>
      <c r="BJ75">
        <v>12.59695</v>
      </c>
      <c r="BK75">
        <v>6.5825399999999998</v>
      </c>
      <c r="BL75">
        <v>4.5361099999999999</v>
      </c>
      <c r="BM75" s="41">
        <v>0</v>
      </c>
      <c r="BN75" s="41">
        <v>0</v>
      </c>
      <c r="BO75" s="41">
        <v>0</v>
      </c>
      <c r="BP75" s="41">
        <v>0</v>
      </c>
      <c r="BQ75" s="41">
        <v>0</v>
      </c>
      <c r="BR75" s="41">
        <v>0</v>
      </c>
      <c r="BS75" s="41">
        <v>0</v>
      </c>
      <c r="BT75" s="41">
        <v>0</v>
      </c>
      <c r="BU75" s="41">
        <v>0</v>
      </c>
      <c r="BV75" s="41">
        <v>0</v>
      </c>
      <c r="BW75" s="41">
        <v>0</v>
      </c>
      <c r="BX75" s="41">
        <v>0</v>
      </c>
      <c r="BY75" s="41">
        <v>0</v>
      </c>
      <c r="BZ75" s="41">
        <v>0</v>
      </c>
      <c r="CA75" s="41">
        <v>0</v>
      </c>
      <c r="CB75" s="41">
        <v>0</v>
      </c>
      <c r="CC75" s="41">
        <v>0</v>
      </c>
      <c r="CD75" s="41">
        <v>0</v>
      </c>
      <c r="CE75" s="41">
        <v>0</v>
      </c>
      <c r="CF75" s="41">
        <v>0</v>
      </c>
    </row>
    <row r="76" spans="1:84" x14ac:dyDescent="0.35">
      <c r="A76" s="3" t="s">
        <v>32</v>
      </c>
      <c r="B76" s="3" t="s">
        <v>99</v>
      </c>
      <c r="C76" s="3" t="s">
        <v>121</v>
      </c>
      <c r="D76">
        <v>0</v>
      </c>
      <c r="E76">
        <v>0</v>
      </c>
      <c r="F76">
        <v>0</v>
      </c>
      <c r="G76">
        <v>0</v>
      </c>
      <c r="H76">
        <v>0</v>
      </c>
      <c r="I76">
        <v>0</v>
      </c>
      <c r="J76">
        <v>0</v>
      </c>
      <c r="K76">
        <v>0</v>
      </c>
      <c r="L76">
        <v>0</v>
      </c>
      <c r="M76">
        <v>0</v>
      </c>
      <c r="N76">
        <v>0</v>
      </c>
      <c r="O76">
        <v>0</v>
      </c>
      <c r="P76">
        <v>0</v>
      </c>
      <c r="Q76">
        <v>8.3000000000000001E-4</v>
      </c>
      <c r="R76">
        <v>6.5199999999999998E-3</v>
      </c>
      <c r="S76">
        <v>1.9879999999999998E-2</v>
      </c>
      <c r="T76">
        <v>4.5130000000000003E-2</v>
      </c>
      <c r="U76">
        <v>8.4709999999999994E-2</v>
      </c>
      <c r="V76">
        <v>0.14061999999999999</v>
      </c>
      <c r="W76">
        <v>0.21365000000000001</v>
      </c>
      <c r="X76">
        <v>0.30427999999999999</v>
      </c>
      <c r="Y76">
        <v>0.41250999999999999</v>
      </c>
      <c r="Z76">
        <v>0.53830999999999996</v>
      </c>
      <c r="AA76">
        <v>0.69011999999999996</v>
      </c>
      <c r="AB76">
        <v>0.87710999999999995</v>
      </c>
      <c r="AC76">
        <v>1.1073299999999999</v>
      </c>
      <c r="AD76">
        <v>1.3479099999999999</v>
      </c>
      <c r="AE76">
        <v>1.6589799999999999</v>
      </c>
      <c r="AF76">
        <v>2.0006300000000001</v>
      </c>
      <c r="AG76">
        <v>2.915</v>
      </c>
      <c r="AH76">
        <v>5.7716000000000003</v>
      </c>
      <c r="AI76">
        <v>11.699450000000001</v>
      </c>
      <c r="AJ76">
        <v>22.438359999999999</v>
      </c>
      <c r="AK76">
        <v>39.825400000000002</v>
      </c>
      <c r="AL76">
        <v>64.657489999999996</v>
      </c>
      <c r="AM76">
        <v>98.393870000000007</v>
      </c>
      <c r="AN76">
        <v>139.91677999999999</v>
      </c>
      <c r="AO76">
        <v>210.01833999999999</v>
      </c>
      <c r="AP76">
        <v>283.59426999999999</v>
      </c>
      <c r="AQ76">
        <v>354.49734000000001</v>
      </c>
      <c r="AR76">
        <v>288.69263000000001</v>
      </c>
      <c r="AS76">
        <v>182.52994000000001</v>
      </c>
      <c r="AT76">
        <v>61.611199999999997</v>
      </c>
      <c r="AU76">
        <v>0</v>
      </c>
      <c r="AV76">
        <v>0</v>
      </c>
      <c r="AW76">
        <v>0</v>
      </c>
      <c r="AX76">
        <v>143.47879</v>
      </c>
      <c r="AY76">
        <v>227.07868999999999</v>
      </c>
      <c r="AZ76">
        <v>261.69330000000002</v>
      </c>
      <c r="BA76">
        <v>273.59942999999998</v>
      </c>
      <c r="BB76">
        <v>237.21283</v>
      </c>
      <c r="BC76">
        <v>213.01134999999999</v>
      </c>
      <c r="BD76">
        <v>160.50073</v>
      </c>
      <c r="BE76">
        <v>85.684489999999997</v>
      </c>
      <c r="BF76">
        <v>43.1479</v>
      </c>
      <c r="BG76">
        <v>28.702919999999999</v>
      </c>
      <c r="BH76">
        <v>23.711680000000001</v>
      </c>
      <c r="BI76">
        <v>18.401620000000001</v>
      </c>
      <c r="BJ76">
        <v>8.0578400000000006</v>
      </c>
      <c r="BK76">
        <v>5.12338</v>
      </c>
      <c r="BL76">
        <v>3.6335299999999999</v>
      </c>
      <c r="BM76" s="41">
        <v>0</v>
      </c>
      <c r="BN76" s="41">
        <v>0</v>
      </c>
      <c r="BO76" s="41">
        <v>0</v>
      </c>
      <c r="BP76" s="41">
        <v>0</v>
      </c>
      <c r="BQ76" s="41">
        <v>0</v>
      </c>
      <c r="BR76" s="41">
        <v>0</v>
      </c>
      <c r="BS76" s="41">
        <v>0</v>
      </c>
      <c r="BT76" s="41">
        <v>0</v>
      </c>
      <c r="BU76" s="41">
        <v>0</v>
      </c>
      <c r="BV76" s="41">
        <v>0</v>
      </c>
      <c r="BW76" s="41">
        <v>0</v>
      </c>
      <c r="BX76" s="41">
        <v>0</v>
      </c>
      <c r="BY76" s="41">
        <v>0</v>
      </c>
      <c r="BZ76" s="41">
        <v>0</v>
      </c>
      <c r="CA76" s="41">
        <v>0</v>
      </c>
      <c r="CB76" s="41">
        <v>0</v>
      </c>
      <c r="CC76" s="41">
        <v>0</v>
      </c>
      <c r="CD76" s="41">
        <v>0</v>
      </c>
      <c r="CE76" s="41">
        <v>0</v>
      </c>
      <c r="CF76" s="41">
        <v>0</v>
      </c>
    </row>
    <row r="77" spans="1:84" x14ac:dyDescent="0.35">
      <c r="A77" s="3" t="s">
        <v>32</v>
      </c>
      <c r="B77" s="3" t="s">
        <v>99</v>
      </c>
      <c r="C77" s="3" t="s">
        <v>118</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459.79111</v>
      </c>
      <c r="AS77">
        <v>592.66552999999999</v>
      </c>
      <c r="AT77">
        <v>698.03467000000001</v>
      </c>
      <c r="AU77">
        <v>656.49426000000005</v>
      </c>
      <c r="AV77">
        <v>479.25069999999999</v>
      </c>
      <c r="AW77">
        <v>517.98737000000006</v>
      </c>
      <c r="AX77">
        <v>93.966030000000003</v>
      </c>
      <c r="AY77">
        <v>83.091549999999998</v>
      </c>
      <c r="AZ77">
        <v>101.30316000000001</v>
      </c>
      <c r="BA77">
        <v>109.62605000000001</v>
      </c>
      <c r="BB77">
        <v>121.79163</v>
      </c>
      <c r="BC77">
        <v>3.38165</v>
      </c>
      <c r="BD77">
        <v>36.05592</v>
      </c>
      <c r="BE77">
        <v>199.66501</v>
      </c>
      <c r="BF77">
        <v>188.59914000000001</v>
      </c>
      <c r="BG77">
        <v>149.59343999999999</v>
      </c>
      <c r="BH77">
        <v>82.098820000000003</v>
      </c>
      <c r="BI77">
        <v>31.963640000000002</v>
      </c>
      <c r="BJ77">
        <v>25.37641</v>
      </c>
      <c r="BK77">
        <v>15.34854</v>
      </c>
      <c r="BL77">
        <v>11.079040000000001</v>
      </c>
      <c r="BM77" s="41">
        <v>0</v>
      </c>
      <c r="BN77" s="41">
        <v>0</v>
      </c>
      <c r="BO77" s="41">
        <v>0</v>
      </c>
      <c r="BP77" s="41">
        <v>0</v>
      </c>
      <c r="BQ77" s="41">
        <v>0</v>
      </c>
      <c r="BR77" s="41">
        <v>0</v>
      </c>
      <c r="BS77" s="41">
        <v>0</v>
      </c>
      <c r="BT77" s="41">
        <v>0</v>
      </c>
      <c r="BU77" s="41">
        <v>0</v>
      </c>
      <c r="BV77" s="41">
        <v>0</v>
      </c>
      <c r="BW77" s="41">
        <v>0</v>
      </c>
      <c r="BX77" s="41">
        <v>0</v>
      </c>
      <c r="BY77" s="41">
        <v>0</v>
      </c>
      <c r="BZ77" s="41">
        <v>0</v>
      </c>
      <c r="CA77" s="41">
        <v>0</v>
      </c>
      <c r="CB77" s="41">
        <v>0</v>
      </c>
      <c r="CC77" s="41">
        <v>0</v>
      </c>
      <c r="CD77" s="41">
        <v>0</v>
      </c>
      <c r="CE77" s="41">
        <v>0</v>
      </c>
      <c r="CF77" s="41">
        <v>0</v>
      </c>
    </row>
    <row r="78" spans="1:84" x14ac:dyDescent="0.35">
      <c r="A78" s="3" t="s">
        <v>32</v>
      </c>
      <c r="B78" s="3" t="s">
        <v>99</v>
      </c>
      <c r="C78" s="3" t="s">
        <v>119</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s="41">
        <v>0</v>
      </c>
      <c r="BN78" s="41">
        <v>0</v>
      </c>
      <c r="BO78" s="41">
        <v>0</v>
      </c>
      <c r="BP78" s="41">
        <v>0</v>
      </c>
      <c r="BQ78" s="41">
        <v>0</v>
      </c>
      <c r="BR78" s="41">
        <v>0</v>
      </c>
      <c r="BS78" s="41">
        <v>0</v>
      </c>
      <c r="BT78" s="41">
        <v>0</v>
      </c>
      <c r="BU78" s="41">
        <v>0</v>
      </c>
      <c r="BV78" s="41">
        <v>0</v>
      </c>
      <c r="BW78" s="41">
        <v>0</v>
      </c>
      <c r="BX78" s="41">
        <v>0</v>
      </c>
      <c r="BY78" s="41">
        <v>0</v>
      </c>
      <c r="BZ78" s="41">
        <v>0</v>
      </c>
      <c r="CA78" s="41">
        <v>0</v>
      </c>
      <c r="CB78" s="41">
        <v>0</v>
      </c>
      <c r="CC78" s="41">
        <v>0</v>
      </c>
      <c r="CD78" s="41">
        <v>0</v>
      </c>
      <c r="CE78" s="41">
        <v>0</v>
      </c>
      <c r="CF78" s="41">
        <v>0</v>
      </c>
    </row>
    <row r="79" spans="1:84" x14ac:dyDescent="0.35">
      <c r="A79" s="3" t="s">
        <v>32</v>
      </c>
      <c r="B79" s="3" t="s">
        <v>99</v>
      </c>
      <c r="C79" s="3" t="s">
        <v>120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2.4937399999999998</v>
      </c>
      <c r="AS79">
        <v>593.36194</v>
      </c>
      <c r="AT79">
        <v>1330.3974599999999</v>
      </c>
      <c r="AU79">
        <v>2095.50488</v>
      </c>
      <c r="AV79">
        <v>2947.1894499999999</v>
      </c>
      <c r="AW79">
        <v>3599.1931199999999</v>
      </c>
      <c r="AX79">
        <v>4180.2929700000004</v>
      </c>
      <c r="AY79">
        <v>4235.8837899999999</v>
      </c>
      <c r="AZ79">
        <v>4079.9372600000002</v>
      </c>
      <c r="BA79">
        <v>4040.64941</v>
      </c>
      <c r="BB79">
        <v>3238.39282</v>
      </c>
      <c r="BC79">
        <v>2739.2114299999998</v>
      </c>
      <c r="BD79">
        <v>2241.2526899999998</v>
      </c>
      <c r="BE79">
        <v>1616.5813000000001</v>
      </c>
      <c r="BF79">
        <v>1235.3891599999999</v>
      </c>
      <c r="BG79">
        <v>994.46136000000001</v>
      </c>
      <c r="BH79">
        <v>1003.8809199999999</v>
      </c>
      <c r="BI79">
        <v>971.94385</v>
      </c>
      <c r="BJ79">
        <v>886.53234999999995</v>
      </c>
      <c r="BK79">
        <v>686.86084000000005</v>
      </c>
      <c r="BL79">
        <v>576.16576999999995</v>
      </c>
      <c r="BM79" s="41">
        <v>0</v>
      </c>
      <c r="BN79" s="41">
        <v>0</v>
      </c>
      <c r="BO79" s="41">
        <v>0</v>
      </c>
      <c r="BP79" s="41">
        <v>0</v>
      </c>
      <c r="BQ79" s="41">
        <v>0</v>
      </c>
      <c r="BR79" s="41">
        <v>0</v>
      </c>
      <c r="BS79" s="41">
        <v>0</v>
      </c>
      <c r="BT79" s="41">
        <v>0</v>
      </c>
      <c r="BU79" s="41">
        <v>0</v>
      </c>
      <c r="BV79" s="41">
        <v>0</v>
      </c>
      <c r="BW79" s="41">
        <v>0</v>
      </c>
      <c r="BX79" s="41">
        <v>0</v>
      </c>
      <c r="BY79" s="41">
        <v>0</v>
      </c>
      <c r="BZ79" s="41">
        <v>0</v>
      </c>
      <c r="CA79" s="41">
        <v>0</v>
      </c>
      <c r="CB79" s="41">
        <v>0</v>
      </c>
      <c r="CC79" s="41">
        <v>0</v>
      </c>
      <c r="CD79" s="41">
        <v>0</v>
      </c>
      <c r="CE79" s="41">
        <v>0</v>
      </c>
      <c r="CF79" s="41">
        <v>0</v>
      </c>
    </row>
    <row r="80" spans="1:84" x14ac:dyDescent="0.35">
      <c r="A80" s="3" t="s">
        <v>32</v>
      </c>
      <c r="B80" s="3" t="s">
        <v>115</v>
      </c>
      <c r="C80" s="3" t="s">
        <v>122</v>
      </c>
      <c r="D80">
        <v>0</v>
      </c>
      <c r="E80">
        <v>0</v>
      </c>
      <c r="F80">
        <v>0</v>
      </c>
      <c r="G80">
        <v>0</v>
      </c>
      <c r="H80">
        <v>0</v>
      </c>
      <c r="I80">
        <v>0</v>
      </c>
      <c r="J80">
        <v>0</v>
      </c>
      <c r="K80">
        <v>0</v>
      </c>
      <c r="L80">
        <v>0</v>
      </c>
      <c r="M80">
        <v>0</v>
      </c>
      <c r="N80">
        <v>0</v>
      </c>
      <c r="O80">
        <v>0</v>
      </c>
      <c r="P80">
        <v>0</v>
      </c>
      <c r="Q80">
        <v>0</v>
      </c>
      <c r="R80">
        <v>0</v>
      </c>
      <c r="S80">
        <v>1.474E-2</v>
      </c>
      <c r="T80">
        <v>4.2790000000000002E-2</v>
      </c>
      <c r="U80">
        <v>8.9980000000000004E-2</v>
      </c>
      <c r="V80">
        <v>0.15934000000000001</v>
      </c>
      <c r="W80">
        <v>0.25213000000000002</v>
      </c>
      <c r="X80">
        <v>0.36993999999999999</v>
      </c>
      <c r="Y80">
        <v>0.51573999999999998</v>
      </c>
      <c r="Z80">
        <v>0.68849000000000005</v>
      </c>
      <c r="AA80">
        <v>0.89812000000000003</v>
      </c>
      <c r="AB80">
        <v>1.1553500000000001</v>
      </c>
      <c r="AC80">
        <v>1.4658500000000001</v>
      </c>
      <c r="AD80">
        <v>1.8298399999999999</v>
      </c>
      <c r="AE80">
        <v>2.2558699999999998</v>
      </c>
      <c r="AF80">
        <v>2.7135099999999999</v>
      </c>
      <c r="AG80">
        <v>3.1491799999999999</v>
      </c>
      <c r="AH80">
        <v>5.1412199999999997</v>
      </c>
      <c r="AI80">
        <v>10.333500000000001</v>
      </c>
      <c r="AJ80">
        <v>20.829370000000001</v>
      </c>
      <c r="AK80">
        <v>38.66131</v>
      </c>
      <c r="AL80">
        <v>66.756339999999994</v>
      </c>
      <c r="AM80">
        <v>98.448310000000006</v>
      </c>
      <c r="AN80">
        <v>123.02994</v>
      </c>
      <c r="AO80">
        <v>126.76447</v>
      </c>
      <c r="AP80">
        <v>98.140879999999996</v>
      </c>
      <c r="AQ80">
        <v>25.5975</v>
      </c>
      <c r="AR80">
        <v>68.098820000000003</v>
      </c>
      <c r="AS80">
        <v>66.782129999999995</v>
      </c>
      <c r="AT80">
        <v>21.456759999999999</v>
      </c>
      <c r="AU80">
        <v>0</v>
      </c>
      <c r="AV80">
        <v>0</v>
      </c>
      <c r="AW80">
        <v>0</v>
      </c>
      <c r="AX80">
        <v>2.1920500000000001</v>
      </c>
      <c r="AY80">
        <v>30.82199</v>
      </c>
      <c r="AZ80">
        <v>88.601389999999995</v>
      </c>
      <c r="BA80">
        <v>185.28438</v>
      </c>
      <c r="BB80">
        <v>212.46019000000001</v>
      </c>
      <c r="BC80">
        <v>315.19824</v>
      </c>
      <c r="BD80">
        <v>416.00313999999997</v>
      </c>
      <c r="BE80">
        <v>344.48061999999999</v>
      </c>
      <c r="BF80">
        <v>244.95506</v>
      </c>
      <c r="BG80">
        <v>410.38360999999998</v>
      </c>
      <c r="BH80">
        <v>304.50198</v>
      </c>
      <c r="BI80">
        <v>265.88004000000001</v>
      </c>
      <c r="BJ80">
        <v>193.11812</v>
      </c>
      <c r="BK80">
        <v>104.96133</v>
      </c>
      <c r="BL80">
        <v>70.191770000000005</v>
      </c>
      <c r="BM80" s="41">
        <v>0</v>
      </c>
      <c r="BN80" s="41">
        <v>0</v>
      </c>
      <c r="BO80" s="41">
        <v>0</v>
      </c>
      <c r="BP80" s="41">
        <v>0</v>
      </c>
      <c r="BQ80" s="41">
        <v>0</v>
      </c>
      <c r="BR80" s="41">
        <v>0</v>
      </c>
      <c r="BS80" s="41">
        <v>0</v>
      </c>
      <c r="BT80" s="41">
        <v>0</v>
      </c>
      <c r="BU80" s="41">
        <v>0</v>
      </c>
      <c r="BV80" s="41">
        <v>0</v>
      </c>
      <c r="BW80" s="41">
        <v>0</v>
      </c>
      <c r="BX80" s="41">
        <v>0</v>
      </c>
      <c r="BY80" s="41">
        <v>0</v>
      </c>
      <c r="BZ80" s="41">
        <v>0</v>
      </c>
      <c r="CA80" s="41">
        <v>0</v>
      </c>
      <c r="CB80" s="41">
        <v>0</v>
      </c>
      <c r="CC80" s="41">
        <v>0</v>
      </c>
      <c r="CD80" s="41">
        <v>0</v>
      </c>
      <c r="CE80" s="41">
        <v>0</v>
      </c>
      <c r="CF80" s="41">
        <v>0</v>
      </c>
    </row>
    <row r="81" spans="1:84" x14ac:dyDescent="0.35">
      <c r="A81" s="3" t="s">
        <v>32</v>
      </c>
      <c r="B81" s="3" t="s">
        <v>115</v>
      </c>
      <c r="C81" s="3" t="s">
        <v>116</v>
      </c>
      <c r="D81">
        <v>0</v>
      </c>
      <c r="E81">
        <v>0</v>
      </c>
      <c r="F81">
        <v>0</v>
      </c>
      <c r="G81">
        <v>0</v>
      </c>
      <c r="H81">
        <v>0</v>
      </c>
      <c r="I81">
        <v>0</v>
      </c>
      <c r="J81">
        <v>0</v>
      </c>
      <c r="K81">
        <v>0</v>
      </c>
      <c r="L81">
        <v>0</v>
      </c>
      <c r="M81">
        <v>0</v>
      </c>
      <c r="N81">
        <v>0</v>
      </c>
      <c r="O81">
        <v>0</v>
      </c>
      <c r="P81">
        <v>0</v>
      </c>
      <c r="Q81">
        <v>0</v>
      </c>
      <c r="R81">
        <v>0</v>
      </c>
      <c r="S81">
        <v>5.2339999999999998E-2</v>
      </c>
      <c r="T81">
        <v>0.11385000000000001</v>
      </c>
      <c r="U81">
        <v>0.19857</v>
      </c>
      <c r="V81">
        <v>0.30256</v>
      </c>
      <c r="W81">
        <v>0.42180000000000001</v>
      </c>
      <c r="X81">
        <v>0.55669999999999997</v>
      </c>
      <c r="Y81">
        <v>0.70784000000000002</v>
      </c>
      <c r="Z81">
        <v>0.87172000000000005</v>
      </c>
      <c r="AA81">
        <v>1.06097</v>
      </c>
      <c r="AB81">
        <v>1.2830699999999999</v>
      </c>
      <c r="AC81">
        <v>1.54234</v>
      </c>
      <c r="AD81">
        <v>1.8335900000000001</v>
      </c>
      <c r="AE81">
        <v>2.1656300000000002</v>
      </c>
      <c r="AF81">
        <v>2.5044499999999998</v>
      </c>
      <c r="AG81">
        <v>2.7090900000000002</v>
      </c>
      <c r="AH81">
        <v>8.3604400000000005</v>
      </c>
      <c r="AI81">
        <v>21.068200000000001</v>
      </c>
      <c r="AJ81">
        <v>43.484299999999998</v>
      </c>
      <c r="AK81">
        <v>76.136399999999995</v>
      </c>
      <c r="AL81">
        <v>118.62712000000001</v>
      </c>
      <c r="AM81">
        <v>159.35126</v>
      </c>
      <c r="AN81">
        <v>180.76065</v>
      </c>
      <c r="AO81">
        <v>167.64801</v>
      </c>
      <c r="AP81">
        <v>115.75199000000001</v>
      </c>
      <c r="AQ81">
        <v>25.741669999999999</v>
      </c>
      <c r="AR81">
        <v>57.496250000000003</v>
      </c>
      <c r="AS81">
        <v>50.095509999999997</v>
      </c>
      <c r="AT81">
        <v>14.41488</v>
      </c>
      <c r="AU81">
        <v>0</v>
      </c>
      <c r="AV81">
        <v>0</v>
      </c>
      <c r="AW81">
        <v>0</v>
      </c>
      <c r="AX81">
        <v>0.98821000000000003</v>
      </c>
      <c r="AY81">
        <v>12.888949999999999</v>
      </c>
      <c r="AZ81">
        <v>34.782040000000002</v>
      </c>
      <c r="BA81">
        <v>68.334500000000006</v>
      </c>
      <c r="BB81">
        <v>83.867159999999998</v>
      </c>
      <c r="BC81">
        <v>120.52883</v>
      </c>
      <c r="BD81">
        <v>156.08716999999999</v>
      </c>
      <c r="BE81">
        <v>134.11578</v>
      </c>
      <c r="BF81">
        <v>103.19323</v>
      </c>
      <c r="BG81">
        <v>181.52549999999999</v>
      </c>
      <c r="BH81">
        <v>147.46521000000001</v>
      </c>
      <c r="BI81">
        <v>134.38406000000001</v>
      </c>
      <c r="BJ81">
        <v>98.88409</v>
      </c>
      <c r="BK81">
        <v>65.857929999999996</v>
      </c>
      <c r="BL81">
        <v>47.363799999999998</v>
      </c>
      <c r="BM81" s="41">
        <v>0</v>
      </c>
      <c r="BN81" s="41">
        <v>0</v>
      </c>
      <c r="BO81" s="41">
        <v>0</v>
      </c>
      <c r="BP81" s="41">
        <v>0</v>
      </c>
      <c r="BQ81" s="41">
        <v>0</v>
      </c>
      <c r="BR81" s="41">
        <v>0</v>
      </c>
      <c r="BS81" s="41">
        <v>0</v>
      </c>
      <c r="BT81" s="41">
        <v>0</v>
      </c>
      <c r="BU81" s="41">
        <v>0</v>
      </c>
      <c r="BV81" s="41">
        <v>0</v>
      </c>
      <c r="BW81" s="41">
        <v>0</v>
      </c>
      <c r="BX81" s="41">
        <v>0</v>
      </c>
      <c r="BY81" s="41">
        <v>0</v>
      </c>
      <c r="BZ81" s="41">
        <v>0</v>
      </c>
      <c r="CA81" s="41">
        <v>0</v>
      </c>
      <c r="CB81" s="41">
        <v>0</v>
      </c>
      <c r="CC81" s="41">
        <v>0</v>
      </c>
      <c r="CD81" s="41">
        <v>0</v>
      </c>
      <c r="CE81" s="41">
        <v>0</v>
      </c>
      <c r="CF81" s="41">
        <v>0</v>
      </c>
    </row>
    <row r="82" spans="1:84" x14ac:dyDescent="0.35">
      <c r="A82" s="3" t="s">
        <v>32</v>
      </c>
      <c r="B82" s="3" t="s">
        <v>115</v>
      </c>
      <c r="C82" s="3" t="s">
        <v>117</v>
      </c>
      <c r="D82">
        <v>0</v>
      </c>
      <c r="E82">
        <v>0</v>
      </c>
      <c r="F82">
        <v>0</v>
      </c>
      <c r="G82">
        <v>0</v>
      </c>
      <c r="H82">
        <v>0</v>
      </c>
      <c r="I82">
        <v>0</v>
      </c>
      <c r="J82">
        <v>0</v>
      </c>
      <c r="K82">
        <v>0</v>
      </c>
      <c r="L82">
        <v>0</v>
      </c>
      <c r="M82">
        <v>0</v>
      </c>
      <c r="N82">
        <v>0</v>
      </c>
      <c r="O82">
        <v>0</v>
      </c>
      <c r="P82">
        <v>0</v>
      </c>
      <c r="Q82">
        <v>0</v>
      </c>
      <c r="R82">
        <v>0</v>
      </c>
      <c r="S82">
        <v>2.7699999999999999E-3</v>
      </c>
      <c r="T82">
        <v>1.158E-2</v>
      </c>
      <c r="U82">
        <v>2.792E-2</v>
      </c>
      <c r="V82">
        <v>5.3469999999999997E-2</v>
      </c>
      <c r="W82">
        <v>8.8980000000000004E-2</v>
      </c>
      <c r="X82">
        <v>0.13497000000000001</v>
      </c>
      <c r="Y82">
        <v>0.19267000000000001</v>
      </c>
      <c r="Z82">
        <v>0.26168000000000002</v>
      </c>
      <c r="AA82">
        <v>0.34560999999999997</v>
      </c>
      <c r="AB82">
        <v>0.44884000000000002</v>
      </c>
      <c r="AC82">
        <v>0.57352999999999998</v>
      </c>
      <c r="AD82">
        <v>0.72001999999999999</v>
      </c>
      <c r="AE82">
        <v>0.89149</v>
      </c>
      <c r="AF82">
        <v>1.0762100000000001</v>
      </c>
      <c r="AG82">
        <v>1.2594700000000001</v>
      </c>
      <c r="AH82">
        <v>1.7636700000000001</v>
      </c>
      <c r="AI82">
        <v>3.26505</v>
      </c>
      <c r="AJ82">
        <v>6.5796900000000003</v>
      </c>
      <c r="AK82">
        <v>12.648999999999999</v>
      </c>
      <c r="AL82">
        <v>22.91131</v>
      </c>
      <c r="AM82">
        <v>34.943660000000001</v>
      </c>
      <c r="AN82">
        <v>44.682569999999998</v>
      </c>
      <c r="AO82">
        <v>46.396340000000002</v>
      </c>
      <c r="AP82">
        <v>35.570010000000003</v>
      </c>
      <c r="AQ82">
        <v>8.8094199999999994</v>
      </c>
      <c r="AR82">
        <v>20.39847</v>
      </c>
      <c r="AS82">
        <v>19.6845</v>
      </c>
      <c r="AT82">
        <v>6.25115</v>
      </c>
      <c r="AU82">
        <v>0</v>
      </c>
      <c r="AV82">
        <v>0</v>
      </c>
      <c r="AW82">
        <v>0</v>
      </c>
      <c r="AX82">
        <v>0.57574999999999998</v>
      </c>
      <c r="AY82">
        <v>7.8319099999999997</v>
      </c>
      <c r="AZ82">
        <v>21.546289999999999</v>
      </c>
      <c r="BA82">
        <v>41.047620000000002</v>
      </c>
      <c r="BB82">
        <v>45.519309999999997</v>
      </c>
      <c r="BC82">
        <v>58.656579999999998</v>
      </c>
      <c r="BD82">
        <v>64.581209999999999</v>
      </c>
      <c r="BE82">
        <v>43.490459999999999</v>
      </c>
      <c r="BF82">
        <v>24.458970000000001</v>
      </c>
      <c r="BG82">
        <v>43.201419999999999</v>
      </c>
      <c r="BH82">
        <v>29.85191</v>
      </c>
      <c r="BI82">
        <v>27.26709</v>
      </c>
      <c r="BJ82">
        <v>21.480869999999999</v>
      </c>
      <c r="BK82">
        <v>11.232860000000001</v>
      </c>
      <c r="BL82">
        <v>7.7462299999999997</v>
      </c>
      <c r="BM82" s="41">
        <v>0</v>
      </c>
      <c r="BN82" s="41">
        <v>0</v>
      </c>
      <c r="BO82" s="41">
        <v>0</v>
      </c>
      <c r="BP82" s="41">
        <v>0</v>
      </c>
      <c r="BQ82" s="41">
        <v>0</v>
      </c>
      <c r="BR82" s="41">
        <v>0</v>
      </c>
      <c r="BS82" s="41">
        <v>0</v>
      </c>
      <c r="BT82" s="41">
        <v>0</v>
      </c>
      <c r="BU82" s="41">
        <v>0</v>
      </c>
      <c r="BV82" s="41">
        <v>0</v>
      </c>
      <c r="BW82" s="41">
        <v>0</v>
      </c>
      <c r="BX82" s="41">
        <v>0</v>
      </c>
      <c r="BY82" s="41">
        <v>0</v>
      </c>
      <c r="BZ82" s="41">
        <v>0</v>
      </c>
      <c r="CA82" s="41">
        <v>0</v>
      </c>
      <c r="CB82" s="41">
        <v>0</v>
      </c>
      <c r="CC82" s="41">
        <v>0</v>
      </c>
      <c r="CD82" s="41">
        <v>0</v>
      </c>
      <c r="CE82" s="41">
        <v>0</v>
      </c>
      <c r="CF82" s="41">
        <v>0</v>
      </c>
    </row>
    <row r="83" spans="1:84" x14ac:dyDescent="0.35">
      <c r="A83" s="3" t="s">
        <v>32</v>
      </c>
      <c r="B83" s="3" t="s">
        <v>115</v>
      </c>
      <c r="C83" s="3" t="s">
        <v>121</v>
      </c>
      <c r="D83">
        <v>0</v>
      </c>
      <c r="E83">
        <v>0</v>
      </c>
      <c r="F83">
        <v>0</v>
      </c>
      <c r="G83">
        <v>0</v>
      </c>
      <c r="H83">
        <v>0</v>
      </c>
      <c r="I83">
        <v>0</v>
      </c>
      <c r="J83">
        <v>0</v>
      </c>
      <c r="K83">
        <v>0</v>
      </c>
      <c r="L83">
        <v>0</v>
      </c>
      <c r="M83">
        <v>0</v>
      </c>
      <c r="N83">
        <v>0</v>
      </c>
      <c r="O83">
        <v>0</v>
      </c>
      <c r="P83">
        <v>0</v>
      </c>
      <c r="Q83">
        <v>1.06E-3</v>
      </c>
      <c r="R83">
        <v>8.7799999999999996E-3</v>
      </c>
      <c r="S83">
        <v>2.7E-2</v>
      </c>
      <c r="T83">
        <v>6.157E-2</v>
      </c>
      <c r="U83">
        <v>0.11584999999999999</v>
      </c>
      <c r="V83">
        <v>0.19259000000000001</v>
      </c>
      <c r="W83">
        <v>0.29288999999999998</v>
      </c>
      <c r="X83">
        <v>0.41747000000000001</v>
      </c>
      <c r="Y83">
        <v>0.56628000000000001</v>
      </c>
      <c r="Z83">
        <v>0.73928000000000005</v>
      </c>
      <c r="AA83">
        <v>0.94808999999999999</v>
      </c>
      <c r="AB83">
        <v>1.2052700000000001</v>
      </c>
      <c r="AC83">
        <v>1.5222</v>
      </c>
      <c r="AD83">
        <v>1.85328</v>
      </c>
      <c r="AE83">
        <v>2.2822900000000002</v>
      </c>
      <c r="AF83">
        <v>2.7459500000000001</v>
      </c>
      <c r="AG83">
        <v>3.9766900000000001</v>
      </c>
      <c r="AH83">
        <v>7.8328800000000003</v>
      </c>
      <c r="AI83">
        <v>15.75835</v>
      </c>
      <c r="AJ83">
        <v>29.812380000000001</v>
      </c>
      <c r="AK83">
        <v>52.02373</v>
      </c>
      <c r="AL83">
        <v>83.085560000000001</v>
      </c>
      <c r="AM83">
        <v>117.09421</v>
      </c>
      <c r="AN83">
        <v>138.90792999999999</v>
      </c>
      <c r="AO83">
        <v>149.10688999999999</v>
      </c>
      <c r="AP83">
        <v>113.22877</v>
      </c>
      <c r="AQ83">
        <v>27.005299999999998</v>
      </c>
      <c r="AR83">
        <v>62.689250000000001</v>
      </c>
      <c r="AS83">
        <v>56.843679999999999</v>
      </c>
      <c r="AT83">
        <v>18.310410000000001</v>
      </c>
      <c r="AU83">
        <v>0</v>
      </c>
      <c r="AV83">
        <v>0</v>
      </c>
      <c r="AW83">
        <v>0</v>
      </c>
      <c r="AX83">
        <v>1.6011</v>
      </c>
      <c r="AY83">
        <v>21.059069999999998</v>
      </c>
      <c r="AZ83">
        <v>49.853000000000002</v>
      </c>
      <c r="BA83">
        <v>82.380579999999995</v>
      </c>
      <c r="BB83">
        <v>92.079130000000006</v>
      </c>
      <c r="BC83">
        <v>104.66907999999999</v>
      </c>
      <c r="BD83">
        <v>92.432329999999993</v>
      </c>
      <c r="BE83">
        <v>56.96452</v>
      </c>
      <c r="BF83">
        <v>33.812950000000001</v>
      </c>
      <c r="BG83">
        <v>41.778640000000003</v>
      </c>
      <c r="BH83">
        <v>34.856110000000001</v>
      </c>
      <c r="BI83">
        <v>27.994959999999999</v>
      </c>
      <c r="BJ83">
        <v>12.175850000000001</v>
      </c>
      <c r="BK83">
        <v>7.7311100000000001</v>
      </c>
      <c r="BL83">
        <v>5.5087700000000002</v>
      </c>
      <c r="BM83" s="41">
        <v>0</v>
      </c>
      <c r="BN83" s="41">
        <v>0</v>
      </c>
      <c r="BO83" s="41">
        <v>0</v>
      </c>
      <c r="BP83" s="41">
        <v>0</v>
      </c>
      <c r="BQ83" s="41">
        <v>0</v>
      </c>
      <c r="BR83" s="41">
        <v>0</v>
      </c>
      <c r="BS83" s="41">
        <v>0</v>
      </c>
      <c r="BT83" s="41">
        <v>0</v>
      </c>
      <c r="BU83" s="41">
        <v>0</v>
      </c>
      <c r="BV83" s="41">
        <v>0</v>
      </c>
      <c r="BW83" s="41">
        <v>0</v>
      </c>
      <c r="BX83" s="41">
        <v>0</v>
      </c>
      <c r="BY83" s="41">
        <v>0</v>
      </c>
      <c r="BZ83" s="41">
        <v>0</v>
      </c>
      <c r="CA83" s="41">
        <v>0</v>
      </c>
      <c r="CB83" s="41">
        <v>0</v>
      </c>
      <c r="CC83" s="41">
        <v>0</v>
      </c>
      <c r="CD83" s="41">
        <v>0</v>
      </c>
      <c r="CE83" s="41">
        <v>0</v>
      </c>
      <c r="CF83" s="41">
        <v>0</v>
      </c>
    </row>
    <row r="84" spans="1:84" x14ac:dyDescent="0.35">
      <c r="A84" s="3" t="s">
        <v>32</v>
      </c>
      <c r="B84" s="3" t="s">
        <v>115</v>
      </c>
      <c r="C84" s="3" t="s">
        <v>118</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7.2999999999999995E-2</v>
      </c>
      <c r="AI84">
        <v>0.37169000000000002</v>
      </c>
      <c r="AJ84">
        <v>1.1471899999999999</v>
      </c>
      <c r="AK84">
        <v>2.3956400000000002</v>
      </c>
      <c r="AL84">
        <v>4.0947300000000002</v>
      </c>
      <c r="AM84">
        <v>31.663250000000001</v>
      </c>
      <c r="AN84">
        <v>89.843239999999994</v>
      </c>
      <c r="AO84">
        <v>182.12207000000001</v>
      </c>
      <c r="AP84">
        <v>324.58159999999998</v>
      </c>
      <c r="AQ84">
        <v>515.71893</v>
      </c>
      <c r="AR84">
        <v>96.780169999999998</v>
      </c>
      <c r="AS84">
        <v>180.78480999999999</v>
      </c>
      <c r="AT84">
        <v>204.30577</v>
      </c>
      <c r="AU84">
        <v>117.93105</v>
      </c>
      <c r="AV84">
        <v>0</v>
      </c>
      <c r="AW84">
        <v>1.75288</v>
      </c>
      <c r="AX84">
        <v>1.03999</v>
      </c>
      <c r="AY84">
        <v>7.64086</v>
      </c>
      <c r="AZ84">
        <v>19.139320000000001</v>
      </c>
      <c r="BA84">
        <v>32.741909999999997</v>
      </c>
      <c r="BB84">
        <v>46.974539999999998</v>
      </c>
      <c r="BC84">
        <v>1.65465</v>
      </c>
      <c r="BD84">
        <v>20.727139999999999</v>
      </c>
      <c r="BE84">
        <v>133.03627</v>
      </c>
      <c r="BF84">
        <v>148.79292000000001</v>
      </c>
      <c r="BG84">
        <v>224.23589000000001</v>
      </c>
      <c r="BH84">
        <v>125.53353</v>
      </c>
      <c r="BI84">
        <v>50.28248</v>
      </c>
      <c r="BJ84">
        <v>40.079990000000002</v>
      </c>
      <c r="BK84">
        <v>24.284310000000001</v>
      </c>
      <c r="BL84">
        <v>17.553239999999999</v>
      </c>
      <c r="BM84" s="41">
        <v>0</v>
      </c>
      <c r="BN84" s="41">
        <v>0</v>
      </c>
      <c r="BO84" s="41">
        <v>0</v>
      </c>
      <c r="BP84" s="41">
        <v>0</v>
      </c>
      <c r="BQ84" s="41">
        <v>0</v>
      </c>
      <c r="BR84" s="41">
        <v>0</v>
      </c>
      <c r="BS84" s="41">
        <v>0</v>
      </c>
      <c r="BT84" s="41">
        <v>0</v>
      </c>
      <c r="BU84" s="41">
        <v>0</v>
      </c>
      <c r="BV84" s="41">
        <v>0</v>
      </c>
      <c r="BW84" s="41">
        <v>0</v>
      </c>
      <c r="BX84" s="41">
        <v>0</v>
      </c>
      <c r="BY84" s="41">
        <v>0</v>
      </c>
      <c r="BZ84" s="41">
        <v>0</v>
      </c>
      <c r="CA84" s="41">
        <v>0</v>
      </c>
      <c r="CB84" s="41">
        <v>0</v>
      </c>
      <c r="CC84" s="41">
        <v>0</v>
      </c>
      <c r="CD84" s="41">
        <v>0</v>
      </c>
      <c r="CE84" s="41">
        <v>0</v>
      </c>
      <c r="CF84" s="41">
        <v>0</v>
      </c>
    </row>
    <row r="85" spans="1:84" x14ac:dyDescent="0.35">
      <c r="A85" s="3" t="s">
        <v>32</v>
      </c>
      <c r="B85" s="3" t="s">
        <v>115</v>
      </c>
      <c r="C85" s="3" t="s">
        <v>119</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s="41">
        <v>0</v>
      </c>
      <c r="BN85" s="41">
        <v>0</v>
      </c>
      <c r="BO85" s="41">
        <v>0</v>
      </c>
      <c r="BP85" s="41">
        <v>0</v>
      </c>
      <c r="BQ85" s="41">
        <v>0</v>
      </c>
      <c r="BR85" s="41">
        <v>0</v>
      </c>
      <c r="BS85" s="41">
        <v>0</v>
      </c>
      <c r="BT85" s="41">
        <v>0</v>
      </c>
      <c r="BU85" s="41">
        <v>0</v>
      </c>
      <c r="BV85" s="41">
        <v>0</v>
      </c>
      <c r="BW85" s="41">
        <v>0</v>
      </c>
      <c r="BX85" s="41">
        <v>0</v>
      </c>
      <c r="BY85" s="41">
        <v>0</v>
      </c>
      <c r="BZ85" s="41">
        <v>0</v>
      </c>
      <c r="CA85" s="41">
        <v>0</v>
      </c>
      <c r="CB85" s="41">
        <v>0</v>
      </c>
      <c r="CC85" s="41">
        <v>0</v>
      </c>
      <c r="CD85" s="41">
        <v>0</v>
      </c>
      <c r="CE85" s="41">
        <v>0</v>
      </c>
      <c r="CF85" s="41">
        <v>0</v>
      </c>
    </row>
    <row r="86" spans="1:84" x14ac:dyDescent="0.35">
      <c r="A86" s="3" t="s">
        <v>32</v>
      </c>
      <c r="B86" s="3" t="s">
        <v>115</v>
      </c>
      <c r="C86" s="3" t="s">
        <v>120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0.18744</v>
      </c>
      <c r="AJ86">
        <v>1.4454800000000001</v>
      </c>
      <c r="AK86">
        <v>5.67577</v>
      </c>
      <c r="AL86">
        <v>14.41999</v>
      </c>
      <c r="AM86">
        <v>28.34675</v>
      </c>
      <c r="AN86">
        <v>89.048770000000005</v>
      </c>
      <c r="AO86">
        <v>253.92809</v>
      </c>
      <c r="AP86">
        <v>529.92211999999995</v>
      </c>
      <c r="AQ86">
        <v>924.88202000000001</v>
      </c>
      <c r="AR86">
        <v>1571.6989699999999</v>
      </c>
      <c r="AS86">
        <v>1800.0194100000001</v>
      </c>
      <c r="AT86">
        <v>2001.6917699999999</v>
      </c>
      <c r="AU86">
        <v>2136.6794399999999</v>
      </c>
      <c r="AV86">
        <v>2161.5317399999999</v>
      </c>
      <c r="AW86">
        <v>1916.74829</v>
      </c>
      <c r="AX86">
        <v>1721.0001199999999</v>
      </c>
      <c r="AY86">
        <v>1532.2161900000001</v>
      </c>
      <c r="AZ86">
        <v>1371.6261</v>
      </c>
      <c r="BA86">
        <v>1334.65869</v>
      </c>
      <c r="BB86">
        <v>1236.7127700000001</v>
      </c>
      <c r="BC86">
        <v>1333.3072500000001</v>
      </c>
      <c r="BD86">
        <v>1361.11536</v>
      </c>
      <c r="BE86">
        <v>1273.3140900000001</v>
      </c>
      <c r="BF86">
        <v>1172.92651</v>
      </c>
      <c r="BG86">
        <v>1187.2042200000001</v>
      </c>
      <c r="BH86">
        <v>1228.03711</v>
      </c>
      <c r="BI86">
        <v>1214.6245100000001</v>
      </c>
      <c r="BJ86">
        <v>1079.0512699999999</v>
      </c>
      <c r="BK86">
        <v>826.83112000000006</v>
      </c>
      <c r="BL86">
        <v>688.45959000000005</v>
      </c>
      <c r="BM86" s="41">
        <v>0</v>
      </c>
      <c r="BN86" s="41">
        <v>0</v>
      </c>
      <c r="BO86" s="41">
        <v>0</v>
      </c>
      <c r="BP86" s="41">
        <v>0</v>
      </c>
      <c r="BQ86" s="41">
        <v>0</v>
      </c>
      <c r="BR86" s="41">
        <v>0</v>
      </c>
      <c r="BS86" s="41">
        <v>0</v>
      </c>
      <c r="BT86" s="41">
        <v>0</v>
      </c>
      <c r="BU86" s="41">
        <v>0</v>
      </c>
      <c r="BV86" s="41">
        <v>0</v>
      </c>
      <c r="BW86" s="41">
        <v>0</v>
      </c>
      <c r="BX86" s="41">
        <v>0</v>
      </c>
      <c r="BY86" s="41">
        <v>0</v>
      </c>
      <c r="BZ86" s="41">
        <v>0</v>
      </c>
      <c r="CA86" s="41">
        <v>0</v>
      </c>
      <c r="CB86" s="41">
        <v>0</v>
      </c>
      <c r="CC86" s="41">
        <v>0</v>
      </c>
      <c r="CD86" s="41">
        <v>0</v>
      </c>
      <c r="CE86" s="41">
        <v>0</v>
      </c>
      <c r="CF86" s="41">
        <v>0</v>
      </c>
    </row>
  </sheetData>
  <mergeCells count="1">
    <mergeCell ref="A1:C1"/>
  </mergeCells>
  <pageMargins left="0.7" right="0.7" top="0.75" bottom="0.75" header="0.3" footer="0.3"/>
  <pageSetup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06C6-8D73-49C3-B391-D05B7AEB5B11}">
  <dimension ref="A1:D6"/>
  <sheetViews>
    <sheetView zoomScale="75" zoomScaleNormal="75" workbookViewId="0">
      <selection activeCell="C26" sqref="C26"/>
    </sheetView>
  </sheetViews>
  <sheetFormatPr defaultRowHeight="14.5" x14ac:dyDescent="0.35"/>
  <cols>
    <col min="1" max="1" width="30.7265625" customWidth="1"/>
    <col min="2" max="2" width="9.1796875" style="142"/>
    <col min="3" max="3" width="120.7265625" customWidth="1"/>
    <col min="4" max="4" width="16.7265625" customWidth="1"/>
  </cols>
  <sheetData>
    <row r="1" spans="1:4" x14ac:dyDescent="0.35">
      <c r="A1" s="5" t="s">
        <v>22</v>
      </c>
      <c r="B1" s="244" t="s">
        <v>5</v>
      </c>
      <c r="C1" s="7" t="s">
        <v>11</v>
      </c>
      <c r="D1" s="5" t="s">
        <v>4</v>
      </c>
    </row>
    <row r="2" spans="1:4" x14ac:dyDescent="0.35">
      <c r="A2" s="243" t="s">
        <v>322</v>
      </c>
      <c r="B2" s="39">
        <v>0.26579490035542203</v>
      </c>
      <c r="C2" s="155" t="s">
        <v>326</v>
      </c>
      <c r="D2" s="8" t="s">
        <v>324</v>
      </c>
    </row>
    <row r="3" spans="1:4" x14ac:dyDescent="0.35">
      <c r="A3" s="243" t="s">
        <v>323</v>
      </c>
      <c r="B3" s="39">
        <v>-0.25300761957694101</v>
      </c>
      <c r="C3" s="155" t="s">
        <v>325</v>
      </c>
      <c r="D3" s="8" t="s">
        <v>327</v>
      </c>
    </row>
    <row r="4" spans="1:4" x14ac:dyDescent="0.35">
      <c r="A4" s="243" t="s">
        <v>328</v>
      </c>
      <c r="B4" s="39">
        <v>3.3213389400633501E-2</v>
      </c>
      <c r="C4" s="155" t="s">
        <v>332</v>
      </c>
      <c r="D4" s="8" t="s">
        <v>330</v>
      </c>
    </row>
    <row r="5" spans="1:4" x14ac:dyDescent="0.35">
      <c r="A5" s="243" t="s">
        <v>329</v>
      </c>
      <c r="B5" s="39">
        <v>6.3247832872378404E-5</v>
      </c>
      <c r="C5" s="155" t="s">
        <v>333</v>
      </c>
      <c r="D5" s="8" t="s">
        <v>331</v>
      </c>
    </row>
    <row r="6" spans="1:4" x14ac:dyDescent="0.35">
      <c r="A6" s="38"/>
      <c r="B6" s="245"/>
      <c r="C6" s="8"/>
      <c r="D6"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3F3-4F54-4C9C-AF0B-69DD5921A31E}">
  <dimension ref="A1:T52"/>
  <sheetViews>
    <sheetView tabSelected="1" zoomScale="75" zoomScaleNormal="75" workbookViewId="0">
      <selection activeCell="F11" sqref="F11"/>
    </sheetView>
  </sheetViews>
  <sheetFormatPr defaultRowHeight="14.5" x14ac:dyDescent="0.35"/>
  <cols>
    <col min="1" max="1" width="65.26953125" bestFit="1" customWidth="1"/>
    <col min="2" max="6" width="14.7265625" style="142" customWidth="1"/>
    <col min="7" max="7" width="60.7265625" customWidth="1"/>
    <col min="8" max="8" width="20.7265625" customWidth="1"/>
    <col min="9" max="9" width="2.7265625" customWidth="1"/>
    <col min="10" max="10" width="15.7265625" customWidth="1"/>
    <col min="11" max="12" width="13.7265625" bestFit="1" customWidth="1"/>
    <col min="13" max="13" width="75.7265625" customWidth="1"/>
    <col min="14" max="14" width="2.7265625" customWidth="1"/>
    <col min="16" max="19" width="10.7265625" customWidth="1"/>
    <col min="20" max="20" width="2.7265625" customWidth="1"/>
  </cols>
  <sheetData>
    <row r="1" spans="1:20" x14ac:dyDescent="0.35">
      <c r="A1" s="274" t="s">
        <v>22</v>
      </c>
      <c r="B1" s="244" t="s">
        <v>350</v>
      </c>
      <c r="C1" s="244" t="s">
        <v>351</v>
      </c>
      <c r="D1" s="244" t="s">
        <v>357</v>
      </c>
      <c r="E1" s="244" t="s">
        <v>358</v>
      </c>
      <c r="F1" s="244" t="s">
        <v>356</v>
      </c>
      <c r="G1" s="275" t="s">
        <v>11</v>
      </c>
      <c r="H1" s="274" t="s">
        <v>4</v>
      </c>
      <c r="I1" s="276"/>
      <c r="J1" s="277" t="s">
        <v>148</v>
      </c>
      <c r="K1" s="233" t="s">
        <v>357</v>
      </c>
      <c r="L1" s="233" t="s">
        <v>358</v>
      </c>
      <c r="M1" s="5" t="s">
        <v>11</v>
      </c>
      <c r="N1" s="276"/>
      <c r="O1" s="374" t="s">
        <v>382</v>
      </c>
      <c r="P1" s="374"/>
      <c r="Q1" s="374"/>
      <c r="R1" s="374"/>
      <c r="S1" s="374"/>
      <c r="T1" s="278"/>
    </row>
    <row r="2" spans="1:20" x14ac:dyDescent="0.35">
      <c r="A2" s="38" t="s">
        <v>343</v>
      </c>
      <c r="B2" s="236"/>
      <c r="C2" s="234"/>
      <c r="D2" s="234"/>
      <c r="E2" s="234"/>
      <c r="F2" s="234"/>
      <c r="G2" s="8"/>
      <c r="H2" s="8"/>
      <c r="I2" s="291"/>
      <c r="J2" s="8" t="s">
        <v>354</v>
      </c>
      <c r="K2" s="234" t="s">
        <v>359</v>
      </c>
      <c r="L2" s="234" t="s">
        <v>359</v>
      </c>
      <c r="M2" s="8" t="s">
        <v>362</v>
      </c>
      <c r="N2" s="291"/>
      <c r="O2" s="241" t="s">
        <v>378</v>
      </c>
      <c r="P2" s="241" t="s">
        <v>107</v>
      </c>
      <c r="Q2" s="241" t="s">
        <v>379</v>
      </c>
      <c r="R2" s="241" t="s">
        <v>380</v>
      </c>
      <c r="S2" s="241" t="s">
        <v>381</v>
      </c>
      <c r="T2" s="279"/>
    </row>
    <row r="3" spans="1:20" x14ac:dyDescent="0.35">
      <c r="A3" s="243" t="s">
        <v>369</v>
      </c>
      <c r="B3" s="296">
        <f>0.01*EpiInputs!B19</f>
        <v>2.7139005760145801E-2</v>
      </c>
      <c r="C3" s="234" t="s">
        <v>354</v>
      </c>
      <c r="D3" s="39">
        <v>6.75</v>
      </c>
      <c r="E3" s="39">
        <v>4600</v>
      </c>
      <c r="F3" s="39" t="b">
        <v>0</v>
      </c>
      <c r="G3" s="8" t="s">
        <v>370</v>
      </c>
      <c r="H3" s="290" t="s">
        <v>231</v>
      </c>
      <c r="I3" s="291"/>
      <c r="J3" s="8" t="s">
        <v>353</v>
      </c>
      <c r="K3" s="234" t="s">
        <v>359</v>
      </c>
      <c r="L3" s="234" t="s">
        <v>361</v>
      </c>
      <c r="M3" s="8" t="s">
        <v>363</v>
      </c>
      <c r="N3" s="291"/>
      <c r="O3" s="238">
        <v>0</v>
      </c>
      <c r="P3" s="239">
        <f t="shared" ref="P3:P36" si="0">O3*($C$43-$C$42)/$O$36+$C$42</f>
        <v>5.7740351662810552E-4</v>
      </c>
      <c r="Q3" s="239">
        <f t="shared" ref="Q3:Q36" si="1">IF($C$35="Beta",_xlfn.BETA.DIST(P3,$C$36,$C$37,TRUE),IF($C$35="Lognormal",_xlfn.LOGNORM.DIST(P3,$C$36,$C$37,TRUE),IF($C$35="Gamma",_xlfn.GAMMA.DIST(P3,$C$36,1/$C$37,TRUE),IF($C$35="Normal",_xlfn.NORM.DIST(P3,$C$36,$C$37,TRUE),"Panic"))))</f>
        <v>2.5000000000000012E-2</v>
      </c>
      <c r="R3" s="239">
        <f>Q4-Q3</f>
        <v>1.5415730033570222E-2</v>
      </c>
      <c r="S3" s="239">
        <f>0.5*SUM(P3:P4)</f>
        <v>6.1045037973449017E-4</v>
      </c>
      <c r="T3" s="279"/>
    </row>
    <row r="4" spans="1:20" x14ac:dyDescent="0.35">
      <c r="A4" s="243" t="s">
        <v>404</v>
      </c>
      <c r="B4" s="297">
        <f>0.01*EpiInputs!B3</f>
        <v>3.7005526413601102E-4</v>
      </c>
      <c r="C4" s="234" t="s">
        <v>354</v>
      </c>
      <c r="D4" s="39">
        <v>8.1999999999999993</v>
      </c>
      <c r="E4" s="39">
        <v>9991.7999999999993</v>
      </c>
      <c r="F4" s="39" t="b">
        <v>0</v>
      </c>
      <c r="G4" s="8" t="s">
        <v>370</v>
      </c>
      <c r="H4" s="290" t="s">
        <v>180</v>
      </c>
      <c r="I4" s="291"/>
      <c r="J4" s="8" t="s">
        <v>355</v>
      </c>
      <c r="K4" s="234" t="s">
        <v>234</v>
      </c>
      <c r="L4" s="234" t="s">
        <v>360</v>
      </c>
      <c r="M4" s="8" t="s">
        <v>364</v>
      </c>
      <c r="N4" s="291"/>
      <c r="O4" s="238">
        <v>1</v>
      </c>
      <c r="P4" s="239">
        <f t="shared" si="0"/>
        <v>6.4349724284087494E-4</v>
      </c>
      <c r="Q4" s="239">
        <f t="shared" si="1"/>
        <v>4.0415730033570234E-2</v>
      </c>
      <c r="R4" s="239">
        <f t="shared" ref="R4:R35" si="2">Q5-Q4</f>
        <v>2.0519906316789863E-2</v>
      </c>
      <c r="S4" s="239">
        <f t="shared" ref="S4:S33" si="3">0.5*SUM(P4:P5)</f>
        <v>6.7654410594725971E-4</v>
      </c>
      <c r="T4" s="279"/>
    </row>
    <row r="5" spans="1:20" x14ac:dyDescent="0.35">
      <c r="A5" s="280" t="s">
        <v>342</v>
      </c>
      <c r="B5" s="298">
        <f>EpiInputs!B4</f>
        <v>1.96951117412222</v>
      </c>
      <c r="C5" s="234" t="s">
        <v>365</v>
      </c>
      <c r="D5" s="39">
        <f>LN(1)+E5*E5</f>
        <v>1</v>
      </c>
      <c r="E5" s="39">
        <v>1</v>
      </c>
      <c r="F5" s="39" t="b">
        <v>0</v>
      </c>
      <c r="G5" s="8"/>
      <c r="H5" s="290" t="s">
        <v>181</v>
      </c>
      <c r="I5" s="291"/>
      <c r="J5" s="8" t="s">
        <v>365</v>
      </c>
      <c r="K5" s="234" t="s">
        <v>234</v>
      </c>
      <c r="L5" s="234" t="s">
        <v>360</v>
      </c>
      <c r="M5" s="8" t="s">
        <v>366</v>
      </c>
      <c r="N5" s="291"/>
      <c r="O5" s="238">
        <f>O4+1</f>
        <v>2</v>
      </c>
      <c r="P5" s="239">
        <f t="shared" si="0"/>
        <v>7.0959096905364436E-4</v>
      </c>
      <c r="Q5" s="239">
        <f t="shared" si="1"/>
        <v>6.0935636350360096E-2</v>
      </c>
      <c r="R5" s="239">
        <f t="shared" si="2"/>
        <v>2.5857414078457396E-2</v>
      </c>
      <c r="S5" s="239">
        <f t="shared" si="3"/>
        <v>7.4263783216002913E-4</v>
      </c>
      <c r="T5" s="279"/>
    </row>
    <row r="6" spans="1:20" x14ac:dyDescent="0.35">
      <c r="A6" s="280" t="s">
        <v>529</v>
      </c>
      <c r="B6" s="298">
        <f>AVERAGE(ContactInputs!B14:CD15)</f>
        <v>3.5300413359467861E-2</v>
      </c>
      <c r="C6" s="234" t="s">
        <v>354</v>
      </c>
      <c r="D6" s="39">
        <v>1</v>
      </c>
      <c r="E6" s="39">
        <v>1</v>
      </c>
      <c r="F6" s="39" t="b">
        <v>0</v>
      </c>
      <c r="G6" s="8" t="s">
        <v>546</v>
      </c>
      <c r="H6" s="290" t="s">
        <v>530</v>
      </c>
      <c r="I6" s="291"/>
      <c r="J6" s="291"/>
      <c r="K6" s="291"/>
      <c r="L6" s="291"/>
      <c r="M6" s="291"/>
      <c r="N6" s="291"/>
      <c r="O6" s="238">
        <f t="shared" ref="O6:O34" si="4">O5+1</f>
        <v>3</v>
      </c>
      <c r="P6" s="239">
        <f t="shared" si="0"/>
        <v>7.7568469526641389E-4</v>
      </c>
      <c r="Q6" s="239">
        <f t="shared" si="1"/>
        <v>8.6793050428817492E-2</v>
      </c>
      <c r="R6" s="239">
        <f t="shared" si="2"/>
        <v>3.1133363545912632E-2</v>
      </c>
      <c r="S6" s="239">
        <f t="shared" si="3"/>
        <v>8.0873155837279855E-4</v>
      </c>
      <c r="T6" s="279"/>
    </row>
    <row r="7" spans="1:20" x14ac:dyDescent="0.35">
      <c r="A7" s="280" t="s">
        <v>348</v>
      </c>
      <c r="B7" s="296">
        <f>HIVFertilityInputs!B29</f>
        <v>1.21</v>
      </c>
      <c r="C7" s="234" t="s">
        <v>365</v>
      </c>
      <c r="D7" s="39">
        <f>LN(1)+E7*E7</f>
        <v>0.16000000000000003</v>
      </c>
      <c r="E7" s="39">
        <v>0.4</v>
      </c>
      <c r="F7" s="39" t="b">
        <v>0</v>
      </c>
      <c r="G7" s="8"/>
      <c r="H7" s="290" t="s">
        <v>349</v>
      </c>
      <c r="I7" s="291"/>
      <c r="J7" s="291"/>
      <c r="K7" s="291"/>
      <c r="L7" s="291"/>
      <c r="M7" s="291"/>
      <c r="N7" s="291"/>
      <c r="O7" s="238">
        <f t="shared" si="4"/>
        <v>4</v>
      </c>
      <c r="P7" s="239">
        <f t="shared" si="0"/>
        <v>8.4177842147918332E-4</v>
      </c>
      <c r="Q7" s="239">
        <f t="shared" si="1"/>
        <v>0.11792641397473012</v>
      </c>
      <c r="R7" s="239">
        <f t="shared" si="2"/>
        <v>3.6073451053717995E-2</v>
      </c>
      <c r="S7" s="239">
        <f t="shared" si="3"/>
        <v>8.7482528458556808E-4</v>
      </c>
      <c r="T7" s="279"/>
    </row>
    <row r="8" spans="1:20" x14ac:dyDescent="0.35">
      <c r="A8" s="38"/>
      <c r="B8" s="299"/>
      <c r="C8" s="234"/>
      <c r="D8" s="234"/>
      <c r="E8" s="234"/>
      <c r="F8" s="234"/>
      <c r="G8" s="8"/>
      <c r="H8" s="290"/>
      <c r="I8" s="291"/>
      <c r="J8" s="291"/>
      <c r="K8" s="291"/>
      <c r="L8" s="291"/>
      <c r="M8" s="291"/>
      <c r="N8" s="291"/>
      <c r="O8" s="238">
        <f t="shared" si="4"/>
        <v>5</v>
      </c>
      <c r="P8" s="239">
        <f t="shared" si="0"/>
        <v>9.0787214769195274E-4</v>
      </c>
      <c r="Q8" s="239">
        <f t="shared" si="1"/>
        <v>0.15399986502844812</v>
      </c>
      <c r="R8" s="239">
        <f t="shared" si="2"/>
        <v>4.0447214994619202E-2</v>
      </c>
      <c r="S8" s="239">
        <f t="shared" si="3"/>
        <v>9.4091901079833751E-4</v>
      </c>
      <c r="T8" s="279"/>
    </row>
    <row r="9" spans="1:20" x14ac:dyDescent="0.35">
      <c r="A9" s="38" t="s">
        <v>345</v>
      </c>
      <c r="B9" s="299"/>
      <c r="C9" s="234"/>
      <c r="D9" s="234"/>
      <c r="E9" s="234"/>
      <c r="F9" s="234"/>
      <c r="G9" s="8"/>
      <c r="H9" s="290"/>
      <c r="I9" s="291"/>
      <c r="J9" s="291"/>
      <c r="K9" s="291"/>
      <c r="L9" s="291"/>
      <c r="M9" s="291"/>
      <c r="N9" s="291"/>
      <c r="O9" s="238">
        <f t="shared" si="4"/>
        <v>6</v>
      </c>
      <c r="P9" s="239">
        <f t="shared" si="0"/>
        <v>9.7396587390472227E-4</v>
      </c>
      <c r="Q9" s="239">
        <f t="shared" si="1"/>
        <v>0.19444708002306732</v>
      </c>
      <c r="R9" s="239">
        <f t="shared" si="2"/>
        <v>4.4081605804349444E-2</v>
      </c>
      <c r="S9" s="239">
        <f t="shared" si="3"/>
        <v>1.0070127370111069E-3</v>
      </c>
      <c r="T9" s="279"/>
    </row>
    <row r="10" spans="1:20" x14ac:dyDescent="0.35">
      <c r="A10" s="280" t="s">
        <v>407</v>
      </c>
      <c r="B10" s="300">
        <f>AVERAGE(PartnershipInputs!B2:CD2)</f>
        <v>384.41989967141052</v>
      </c>
      <c r="C10" s="122" t="s">
        <v>353</v>
      </c>
      <c r="D10" s="39">
        <v>6.25</v>
      </c>
      <c r="E10" s="39">
        <v>0.16</v>
      </c>
      <c r="F10" s="39" t="b">
        <v>1</v>
      </c>
      <c r="G10" s="372" t="s">
        <v>409</v>
      </c>
      <c r="H10" s="290" t="s">
        <v>346</v>
      </c>
      <c r="I10" s="291"/>
      <c r="J10" s="291"/>
      <c r="K10" s="291"/>
      <c r="L10" s="291"/>
      <c r="M10" s="291"/>
      <c r="N10" s="291"/>
      <c r="O10" s="238">
        <f t="shared" si="4"/>
        <v>7</v>
      </c>
      <c r="P10" s="239">
        <f t="shared" si="0"/>
        <v>1.0400596001174916E-3</v>
      </c>
      <c r="Q10" s="239">
        <f t="shared" si="1"/>
        <v>0.23852868582741676</v>
      </c>
      <c r="R10" s="239">
        <f t="shared" si="2"/>
        <v>4.6865842776108113E-2</v>
      </c>
      <c r="S10" s="239">
        <f t="shared" si="3"/>
        <v>1.0731064632238762E-3</v>
      </c>
      <c r="T10" s="279"/>
    </row>
    <row r="11" spans="1:20" x14ac:dyDescent="0.35">
      <c r="A11" s="280" t="s">
        <v>408</v>
      </c>
      <c r="B11" s="300">
        <f>AVERAGE(PartnershipInputs!B3:CD3)</f>
        <v>220.73565685772181</v>
      </c>
      <c r="C11" s="122" t="s">
        <v>353</v>
      </c>
      <c r="D11" s="39">
        <v>6.25</v>
      </c>
      <c r="E11" s="39">
        <v>0.16</v>
      </c>
      <c r="F11" s="39" t="b">
        <v>1</v>
      </c>
      <c r="G11" s="373"/>
      <c r="H11" s="290" t="s">
        <v>347</v>
      </c>
      <c r="I11" s="291"/>
      <c r="J11" s="291"/>
      <c r="K11" s="291"/>
      <c r="L11" s="291"/>
      <c r="M11" s="291"/>
      <c r="N11" s="291"/>
      <c r="O11" s="238">
        <f t="shared" si="4"/>
        <v>8</v>
      </c>
      <c r="P11" s="239">
        <f t="shared" si="0"/>
        <v>1.1061533263302611E-3</v>
      </c>
      <c r="Q11" s="239">
        <f t="shared" si="1"/>
        <v>0.28539452860352488</v>
      </c>
      <c r="R11" s="239">
        <f t="shared" si="2"/>
        <v>4.8749368218499955E-2</v>
      </c>
      <c r="S11" s="239">
        <f t="shared" si="3"/>
        <v>1.139200189436646E-3</v>
      </c>
      <c r="T11" s="279"/>
    </row>
    <row r="12" spans="1:20" x14ac:dyDescent="0.35">
      <c r="A12" s="280" t="s">
        <v>393</v>
      </c>
      <c r="B12" s="296">
        <f>(PartnershipInputs!B6-15)/(80-15)</f>
        <v>0.20786204219026896</v>
      </c>
      <c r="C12" s="122" t="s">
        <v>354</v>
      </c>
      <c r="D12">
        <v>960</v>
      </c>
      <c r="E12">
        <v>2020</v>
      </c>
      <c r="F12" s="39" t="b">
        <v>0</v>
      </c>
      <c r="G12" s="375" t="s">
        <v>391</v>
      </c>
      <c r="H12" s="290" t="s">
        <v>387</v>
      </c>
      <c r="I12" s="291"/>
      <c r="J12" s="291"/>
      <c r="K12" s="291"/>
      <c r="L12" s="291"/>
      <c r="M12" s="291"/>
      <c r="N12" s="291"/>
      <c r="O12" s="238">
        <f t="shared" si="4"/>
        <v>9</v>
      </c>
      <c r="P12" s="239">
        <f t="shared" si="0"/>
        <v>1.1722470525430306E-3</v>
      </c>
      <c r="Q12" s="239">
        <f t="shared" si="1"/>
        <v>0.33414389682202483</v>
      </c>
      <c r="R12" s="239">
        <f t="shared" si="2"/>
        <v>4.9734981585511207E-2</v>
      </c>
      <c r="S12" s="239">
        <f t="shared" si="3"/>
        <v>1.2052939156494153E-3</v>
      </c>
      <c r="T12" s="279"/>
    </row>
    <row r="13" spans="1:20" x14ac:dyDescent="0.35">
      <c r="A13" s="280" t="s">
        <v>394</v>
      </c>
      <c r="B13" s="296">
        <f>(PartnershipInputs!C6-15)/(80-15)</f>
        <v>0.25073676483483798</v>
      </c>
      <c r="C13" s="122" t="s">
        <v>354</v>
      </c>
      <c r="D13" s="269">
        <v>200</v>
      </c>
      <c r="E13" s="269">
        <v>380</v>
      </c>
      <c r="F13" s="39" t="b">
        <v>0</v>
      </c>
      <c r="G13" s="376"/>
      <c r="H13" s="290" t="s">
        <v>388</v>
      </c>
      <c r="I13" s="291"/>
      <c r="J13" s="291"/>
      <c r="K13" s="291"/>
      <c r="L13" s="291"/>
      <c r="M13" s="291"/>
      <c r="N13" s="291"/>
      <c r="O13" s="238">
        <f t="shared" si="4"/>
        <v>10</v>
      </c>
      <c r="P13" s="239">
        <f t="shared" si="0"/>
        <v>1.2383407787558E-3</v>
      </c>
      <c r="Q13" s="239">
        <f t="shared" si="1"/>
        <v>0.38387887840753604</v>
      </c>
      <c r="R13" s="239">
        <f t="shared" si="2"/>
        <v>4.9869133855728109E-2</v>
      </c>
      <c r="S13" s="239">
        <f t="shared" si="3"/>
        <v>1.2713876418621846E-3</v>
      </c>
      <c r="T13" s="279"/>
    </row>
    <row r="14" spans="1:20" x14ac:dyDescent="0.35">
      <c r="A14" s="280" t="s">
        <v>395</v>
      </c>
      <c r="B14" s="300">
        <f>PartnershipInputs!B7</f>
        <v>4.5981181519134999</v>
      </c>
      <c r="C14" s="122" t="s">
        <v>353</v>
      </c>
      <c r="D14" s="269">
        <v>550</v>
      </c>
      <c r="E14" s="269">
        <v>160</v>
      </c>
      <c r="F14" s="39" t="b">
        <v>0</v>
      </c>
      <c r="G14" s="235"/>
      <c r="H14" s="290" t="s">
        <v>389</v>
      </c>
      <c r="I14" s="291"/>
      <c r="J14" s="291"/>
      <c r="K14" s="291"/>
      <c r="L14" s="291"/>
      <c r="M14" s="291"/>
      <c r="N14" s="291"/>
      <c r="O14" s="238">
        <f t="shared" si="4"/>
        <v>11</v>
      </c>
      <c r="P14" s="239">
        <f t="shared" si="0"/>
        <v>1.3044345049685693E-3</v>
      </c>
      <c r="Q14" s="239">
        <f t="shared" si="1"/>
        <v>0.43374801226326415</v>
      </c>
      <c r="R14" s="239">
        <f t="shared" si="2"/>
        <v>4.9231050205557514E-2</v>
      </c>
      <c r="S14" s="239">
        <f t="shared" si="3"/>
        <v>1.3374813680749542E-3</v>
      </c>
      <c r="T14" s="279"/>
    </row>
    <row r="15" spans="1:20" x14ac:dyDescent="0.35">
      <c r="A15" s="280" t="s">
        <v>396</v>
      </c>
      <c r="B15" s="300">
        <f>PartnershipInputs!C7</f>
        <v>6.9709215369174897</v>
      </c>
      <c r="C15" s="122" t="s">
        <v>353</v>
      </c>
      <c r="D15" s="269">
        <v>100</v>
      </c>
      <c r="E15" s="269">
        <v>30</v>
      </c>
      <c r="F15" s="39" t="b">
        <v>0</v>
      </c>
      <c r="G15" s="235"/>
      <c r="H15" s="290" t="s">
        <v>390</v>
      </c>
      <c r="I15" s="291"/>
      <c r="J15" s="291"/>
      <c r="K15" s="291"/>
      <c r="L15" s="291"/>
      <c r="M15" s="291"/>
      <c r="N15" s="291"/>
      <c r="O15" s="238">
        <f t="shared" si="4"/>
        <v>12</v>
      </c>
      <c r="P15" s="239">
        <f t="shared" si="0"/>
        <v>1.370528231181339E-3</v>
      </c>
      <c r="Q15" s="239">
        <f t="shared" si="1"/>
        <v>0.48297906246882166</v>
      </c>
      <c r="R15" s="239">
        <f t="shared" si="2"/>
        <v>4.7921950828864579E-2</v>
      </c>
      <c r="S15" s="239">
        <f t="shared" si="3"/>
        <v>1.4035750942877237E-3</v>
      </c>
      <c r="T15" s="279"/>
    </row>
    <row r="16" spans="1:20" x14ac:dyDescent="0.35">
      <c r="A16" s="280" t="s">
        <v>397</v>
      </c>
      <c r="B16" s="300">
        <f>PartnershipInputs!B14</f>
        <v>391.83566629780501</v>
      </c>
      <c r="C16" s="122" t="s">
        <v>365</v>
      </c>
      <c r="D16" s="39">
        <f>LN(100)+E16*E16</f>
        <v>4.8551701859880918</v>
      </c>
      <c r="E16" s="39">
        <v>0.5</v>
      </c>
      <c r="F16" s="39" t="b">
        <v>0</v>
      </c>
      <c r="G16" s="378" t="s">
        <v>526</v>
      </c>
      <c r="H16" s="290" t="s">
        <v>399</v>
      </c>
      <c r="I16" s="291"/>
      <c r="J16" s="291"/>
      <c r="K16" s="291"/>
      <c r="L16" s="291"/>
      <c r="M16" s="291"/>
      <c r="N16" s="291"/>
      <c r="O16" s="238">
        <f t="shared" si="4"/>
        <v>13</v>
      </c>
      <c r="P16" s="239">
        <f t="shared" si="0"/>
        <v>1.4366219573941083E-3</v>
      </c>
      <c r="Q16" s="239">
        <f t="shared" si="1"/>
        <v>0.53090101329768624</v>
      </c>
      <c r="R16" s="239">
        <f t="shared" si="2"/>
        <v>4.6055238728349712E-2</v>
      </c>
      <c r="S16" s="239">
        <f t="shared" si="3"/>
        <v>1.469668820500493E-3</v>
      </c>
      <c r="T16" s="279"/>
    </row>
    <row r="17" spans="1:20" x14ac:dyDescent="0.35">
      <c r="A17" s="280" t="s">
        <v>398</v>
      </c>
      <c r="B17" s="300">
        <f>PartnershipInputs!C14</f>
        <v>1.43825398049783</v>
      </c>
      <c r="C17" s="122" t="s">
        <v>365</v>
      </c>
      <c r="D17" s="39">
        <f>LN(8)+E17*E17</f>
        <v>2.3294415416798357</v>
      </c>
      <c r="E17" s="39">
        <v>0.5</v>
      </c>
      <c r="F17" s="39" t="b">
        <v>0</v>
      </c>
      <c r="G17" s="379"/>
      <c r="H17" s="290" t="s">
        <v>400</v>
      </c>
      <c r="I17" s="291"/>
      <c r="J17" s="291"/>
      <c r="K17" s="291"/>
      <c r="L17" s="291"/>
      <c r="M17" s="291"/>
      <c r="N17" s="291"/>
      <c r="O17" s="238">
        <f t="shared" si="4"/>
        <v>14</v>
      </c>
      <c r="P17" s="239">
        <f t="shared" si="0"/>
        <v>1.5027156836068777E-3</v>
      </c>
      <c r="Q17" s="239">
        <f t="shared" si="1"/>
        <v>0.57695625202603595</v>
      </c>
      <c r="R17" s="239">
        <f t="shared" si="2"/>
        <v>4.3748168214965855E-2</v>
      </c>
      <c r="S17" s="239">
        <f t="shared" si="3"/>
        <v>1.5357625467132623E-3</v>
      </c>
      <c r="T17" s="279"/>
    </row>
    <row r="18" spans="1:20" x14ac:dyDescent="0.35">
      <c r="A18" s="280" t="s">
        <v>531</v>
      </c>
      <c r="B18" s="300">
        <f>PartnershipInputs!C15</f>
        <v>0.63231373643697797</v>
      </c>
      <c r="C18" s="122" t="s">
        <v>365</v>
      </c>
      <c r="D18" s="39">
        <v>1</v>
      </c>
      <c r="E18" s="39">
        <v>1</v>
      </c>
      <c r="F18" s="39" t="b">
        <v>0</v>
      </c>
      <c r="G18" s="380"/>
      <c r="H18" s="290" t="s">
        <v>527</v>
      </c>
      <c r="I18" s="291"/>
      <c r="J18" s="291"/>
      <c r="K18" s="291"/>
      <c r="L18" s="291"/>
      <c r="M18" s="291"/>
      <c r="N18" s="291"/>
      <c r="O18" s="238">
        <f t="shared" si="4"/>
        <v>15</v>
      </c>
      <c r="P18" s="239">
        <f t="shared" si="0"/>
        <v>1.5688094098196472E-3</v>
      </c>
      <c r="Q18" s="239">
        <f t="shared" si="1"/>
        <v>0.62070442024100181</v>
      </c>
      <c r="R18" s="239">
        <f t="shared" si="2"/>
        <v>4.1115221673177715E-2</v>
      </c>
      <c r="S18" s="239">
        <f t="shared" si="3"/>
        <v>1.6018562729260321E-3</v>
      </c>
      <c r="T18" s="279"/>
    </row>
    <row r="19" spans="1:20" x14ac:dyDescent="0.35">
      <c r="A19" s="280" t="s">
        <v>532</v>
      </c>
      <c r="B19" s="300">
        <f>PartnershipInputs!B16</f>
        <v>9.8013052030421696E-2</v>
      </c>
      <c r="C19" s="122" t="s">
        <v>365</v>
      </c>
      <c r="D19" s="39">
        <v>1</v>
      </c>
      <c r="E19" s="39">
        <v>1</v>
      </c>
      <c r="F19" s="39" t="b">
        <v>0</v>
      </c>
      <c r="G19" s="381"/>
      <c r="H19" s="290" t="s">
        <v>528</v>
      </c>
      <c r="I19" s="291"/>
      <c r="J19" s="291"/>
      <c r="K19" s="291"/>
      <c r="L19" s="291"/>
      <c r="M19" s="291"/>
      <c r="N19" s="291"/>
      <c r="O19" s="238">
        <f t="shared" si="4"/>
        <v>16</v>
      </c>
      <c r="P19" s="239">
        <f t="shared" si="0"/>
        <v>1.6349031360324167E-3</v>
      </c>
      <c r="Q19" s="239">
        <f t="shared" si="1"/>
        <v>0.66181964191417952</v>
      </c>
      <c r="R19" s="239">
        <f t="shared" si="2"/>
        <v>3.8263210303302486E-2</v>
      </c>
      <c r="S19" s="239">
        <f t="shared" si="3"/>
        <v>1.6679499991388014E-3</v>
      </c>
      <c r="T19" s="279"/>
    </row>
    <row r="20" spans="1:20" x14ac:dyDescent="0.35">
      <c r="A20" s="280" t="s">
        <v>551</v>
      </c>
      <c r="B20" s="300">
        <f>0.01*AVERAGE(PartnershipInputs!B28:C28)</f>
        <v>5.1586165898977909E-2</v>
      </c>
      <c r="C20" s="122" t="s">
        <v>354</v>
      </c>
      <c r="D20" s="39">
        <v>1</v>
      </c>
      <c r="E20" s="39">
        <v>1</v>
      </c>
      <c r="F20" s="39" t="b">
        <v>0</v>
      </c>
      <c r="G20" s="8"/>
      <c r="H20" s="290" t="s">
        <v>548</v>
      </c>
      <c r="I20" s="291"/>
      <c r="J20" s="291"/>
      <c r="K20" s="291"/>
      <c r="L20" s="291"/>
      <c r="M20" s="291"/>
      <c r="N20" s="291"/>
      <c r="O20" s="238">
        <f t="shared" si="4"/>
        <v>17</v>
      </c>
      <c r="P20" s="239">
        <f t="shared" si="0"/>
        <v>1.700996862245186E-3</v>
      </c>
      <c r="Q20" s="239">
        <f t="shared" si="1"/>
        <v>0.70008285221748201</v>
      </c>
      <c r="R20" s="239">
        <f t="shared" si="2"/>
        <v>3.528797176794285E-2</v>
      </c>
      <c r="S20" s="239">
        <f t="shared" si="3"/>
        <v>1.7340437253515707E-3</v>
      </c>
      <c r="T20" s="279"/>
    </row>
    <row r="21" spans="1:20" x14ac:dyDescent="0.35">
      <c r="A21" s="280" t="s">
        <v>542</v>
      </c>
      <c r="B21" s="300">
        <f>0.01*PartnershipInputs!C29</f>
        <v>0.71073802516206097</v>
      </c>
      <c r="C21" s="122" t="s">
        <v>354</v>
      </c>
      <c r="D21" s="39">
        <v>1</v>
      </c>
      <c r="E21" s="39">
        <v>1</v>
      </c>
      <c r="F21" s="39" t="b">
        <v>0</v>
      </c>
      <c r="G21" s="8"/>
      <c r="H21" s="290" t="s">
        <v>549</v>
      </c>
      <c r="I21" s="291"/>
      <c r="J21" s="291"/>
      <c r="K21" s="291"/>
      <c r="L21" s="291"/>
      <c r="M21" s="291"/>
      <c r="N21" s="291"/>
      <c r="O21" s="238">
        <f t="shared" si="4"/>
        <v>18</v>
      </c>
      <c r="P21" s="239">
        <f t="shared" si="0"/>
        <v>1.7670905884579556E-3</v>
      </c>
      <c r="Q21" s="239">
        <f t="shared" si="1"/>
        <v>0.73537082398542486</v>
      </c>
      <c r="R21" s="239">
        <f t="shared" si="2"/>
        <v>3.2272453146632518E-2</v>
      </c>
      <c r="S21" s="239">
        <f t="shared" si="3"/>
        <v>1.8001374515643404E-3</v>
      </c>
      <c r="T21" s="279"/>
    </row>
    <row r="22" spans="1:20" x14ac:dyDescent="0.35">
      <c r="A22" s="280" t="s">
        <v>543</v>
      </c>
      <c r="B22" s="300">
        <f>0.01*PartnershipInputs!B30</f>
        <v>0.90008136171548603</v>
      </c>
      <c r="C22" s="122" t="s">
        <v>354</v>
      </c>
      <c r="D22" s="39">
        <v>1</v>
      </c>
      <c r="E22" s="39">
        <v>1</v>
      </c>
      <c r="F22" s="39" t="b">
        <v>0</v>
      </c>
      <c r="G22" s="8"/>
      <c r="H22" s="290" t="s">
        <v>550</v>
      </c>
      <c r="I22" s="291"/>
      <c r="J22" s="291"/>
      <c r="K22" s="291"/>
      <c r="L22" s="291"/>
      <c r="M22" s="291"/>
      <c r="N22" s="291"/>
      <c r="O22" s="238">
        <f t="shared" si="4"/>
        <v>19</v>
      </c>
      <c r="P22" s="239">
        <f t="shared" si="0"/>
        <v>1.8331843146707251E-3</v>
      </c>
      <c r="Q22" s="239">
        <f t="shared" si="1"/>
        <v>0.76764327713205738</v>
      </c>
      <c r="R22" s="239">
        <f t="shared" si="2"/>
        <v>2.9285928567310604E-2</v>
      </c>
      <c r="S22" s="239">
        <f t="shared" si="3"/>
        <v>1.8662311777771098E-3</v>
      </c>
      <c r="T22" s="279"/>
    </row>
    <row r="23" spans="1:20" x14ac:dyDescent="0.35">
      <c r="A23" s="280" t="s">
        <v>544</v>
      </c>
      <c r="B23" s="300">
        <f>0.01*AVERAGE(PartnershipInputs!B24:C27)</f>
        <v>0.93622847207758597</v>
      </c>
      <c r="C23" s="122" t="s">
        <v>354</v>
      </c>
      <c r="D23" s="39">
        <v>1</v>
      </c>
      <c r="E23" s="39">
        <v>1</v>
      </c>
      <c r="F23" s="39" t="b">
        <v>0</v>
      </c>
      <c r="G23" s="8" t="s">
        <v>545</v>
      </c>
      <c r="H23" s="290" t="s">
        <v>547</v>
      </c>
      <c r="I23" s="291"/>
      <c r="J23" s="291"/>
      <c r="K23" s="291"/>
      <c r="L23" s="291"/>
      <c r="M23" s="291"/>
      <c r="N23" s="291"/>
      <c r="O23" s="238">
        <f t="shared" si="4"/>
        <v>20</v>
      </c>
      <c r="P23" s="239">
        <f t="shared" si="0"/>
        <v>1.8992780408834944E-3</v>
      </c>
      <c r="Q23" s="239">
        <f t="shared" si="1"/>
        <v>0.79692920569936798</v>
      </c>
      <c r="R23" s="239">
        <f t="shared" si="2"/>
        <v>2.6384094825308235E-2</v>
      </c>
      <c r="S23" s="239">
        <f t="shared" si="3"/>
        <v>1.9323249039898791E-3</v>
      </c>
      <c r="T23" s="279"/>
    </row>
    <row r="24" spans="1:20" x14ac:dyDescent="0.35">
      <c r="A24" s="38"/>
      <c r="B24" s="299"/>
      <c r="C24" s="234"/>
      <c r="D24" s="234"/>
      <c r="E24" s="234"/>
      <c r="F24" s="234"/>
      <c r="G24" s="8"/>
      <c r="H24" s="290"/>
      <c r="I24" s="291"/>
      <c r="J24" s="291"/>
      <c r="K24" s="291"/>
      <c r="L24" s="291"/>
      <c r="M24" s="291"/>
      <c r="N24" s="291"/>
      <c r="O24" s="238">
        <f t="shared" si="4"/>
        <v>21</v>
      </c>
      <c r="P24" s="239">
        <f t="shared" si="0"/>
        <v>1.9653717670962637E-3</v>
      </c>
      <c r="Q24" s="239">
        <f t="shared" si="1"/>
        <v>0.82331330052467622</v>
      </c>
      <c r="R24" s="239">
        <f t="shared" si="2"/>
        <v>2.3609804211707552E-2</v>
      </c>
      <c r="S24" s="239">
        <f t="shared" si="3"/>
        <v>1.9984186302026484E-3</v>
      </c>
      <c r="T24" s="279"/>
    </row>
    <row r="25" spans="1:20" x14ac:dyDescent="0.35">
      <c r="A25" s="38" t="s">
        <v>344</v>
      </c>
      <c r="B25" s="299"/>
      <c r="C25" s="234"/>
      <c r="D25" s="234"/>
      <c r="E25" s="234"/>
      <c r="F25" s="234"/>
      <c r="G25" s="8"/>
      <c r="H25" s="290"/>
      <c r="I25" s="291"/>
      <c r="J25" s="291"/>
      <c r="K25" s="291"/>
      <c r="L25" s="291"/>
      <c r="M25" s="291"/>
      <c r="N25" s="291"/>
      <c r="O25" s="238">
        <f t="shared" si="4"/>
        <v>22</v>
      </c>
      <c r="P25" s="239">
        <f t="shared" si="0"/>
        <v>2.031465493309033E-3</v>
      </c>
      <c r="Q25" s="239">
        <f t="shared" si="1"/>
        <v>0.84692310473638377</v>
      </c>
      <c r="R25" s="239">
        <f t="shared" si="2"/>
        <v>2.0994222687083064E-2</v>
      </c>
      <c r="S25" s="239">
        <f t="shared" si="3"/>
        <v>2.0645123564154181E-3</v>
      </c>
      <c r="T25" s="279"/>
    </row>
    <row r="26" spans="1:20" x14ac:dyDescent="0.35">
      <c r="A26" s="280" t="s">
        <v>322</v>
      </c>
      <c r="B26" s="296">
        <f>LikelihoodInputs!B2</f>
        <v>0.26579490035542203</v>
      </c>
      <c r="C26" s="234" t="s">
        <v>355</v>
      </c>
      <c r="D26" s="39">
        <v>0.15</v>
      </c>
      <c r="E26" s="39">
        <v>1</v>
      </c>
      <c r="F26" s="39" t="b">
        <v>0</v>
      </c>
      <c r="G26" s="8"/>
      <c r="H26" s="290" t="s">
        <v>324</v>
      </c>
      <c r="I26" s="291"/>
      <c r="J26" s="291"/>
      <c r="K26" s="291"/>
      <c r="L26" s="291"/>
      <c r="M26" s="291"/>
      <c r="N26" s="291"/>
      <c r="O26" s="238">
        <f t="shared" si="4"/>
        <v>23</v>
      </c>
      <c r="P26" s="239">
        <f t="shared" si="0"/>
        <v>2.0975592195218028E-3</v>
      </c>
      <c r="Q26" s="239">
        <f t="shared" si="1"/>
        <v>0.86791732742346683</v>
      </c>
      <c r="R26" s="239">
        <f t="shared" si="2"/>
        <v>1.8558236618922086E-2</v>
      </c>
      <c r="S26" s="239">
        <f t="shared" si="3"/>
        <v>2.1306060826281874E-3</v>
      </c>
      <c r="T26" s="279"/>
    </row>
    <row r="27" spans="1:20" x14ac:dyDescent="0.35">
      <c r="A27" s="280" t="s">
        <v>323</v>
      </c>
      <c r="B27" s="296">
        <f>LikelihoodInputs!B3</f>
        <v>-0.25300761957694101</v>
      </c>
      <c r="C27" s="234" t="s">
        <v>355</v>
      </c>
      <c r="D27" s="39">
        <v>0</v>
      </c>
      <c r="E27" s="39">
        <v>1</v>
      </c>
      <c r="F27" s="39" t="b">
        <v>0</v>
      </c>
      <c r="G27" s="8"/>
      <c r="H27" s="290" t="s">
        <v>327</v>
      </c>
      <c r="I27" s="291"/>
      <c r="J27" s="291"/>
      <c r="K27" s="291"/>
      <c r="L27" s="291"/>
      <c r="M27" s="291"/>
      <c r="N27" s="291"/>
      <c r="O27" s="238">
        <f t="shared" si="4"/>
        <v>24</v>
      </c>
      <c r="P27" s="239">
        <f t="shared" si="0"/>
        <v>2.1636529457345725E-3</v>
      </c>
      <c r="Q27" s="239">
        <f t="shared" si="1"/>
        <v>0.88647556404238892</v>
      </c>
      <c r="R27" s="239">
        <f t="shared" si="2"/>
        <v>1.6313967676561791E-2</v>
      </c>
      <c r="S27" s="239">
        <f t="shared" si="3"/>
        <v>2.1966998088409572E-3</v>
      </c>
      <c r="T27" s="279"/>
    </row>
    <row r="28" spans="1:20" x14ac:dyDescent="0.35">
      <c r="A28" s="280" t="s">
        <v>328</v>
      </c>
      <c r="B28" s="296">
        <f>LikelihoodInputs!B4</f>
        <v>3.3213389400633501E-2</v>
      </c>
      <c r="C28" s="234" t="s">
        <v>353</v>
      </c>
      <c r="D28" s="39">
        <v>1</v>
      </c>
      <c r="E28" s="39">
        <f>1/0.015</f>
        <v>66.666666666666671</v>
      </c>
      <c r="F28" s="39" t="b">
        <v>0</v>
      </c>
      <c r="G28" s="8"/>
      <c r="H28" s="290" t="s">
        <v>330</v>
      </c>
      <c r="I28" s="291"/>
      <c r="J28" s="291"/>
      <c r="K28" s="291"/>
      <c r="L28" s="291"/>
      <c r="M28" s="291"/>
      <c r="N28" s="291"/>
      <c r="O28" s="238">
        <f t="shared" si="4"/>
        <v>25</v>
      </c>
      <c r="P28" s="239">
        <f t="shared" si="0"/>
        <v>2.2297466719473419E-3</v>
      </c>
      <c r="Q28" s="239">
        <f t="shared" si="1"/>
        <v>0.90278953171895071</v>
      </c>
      <c r="R28" s="239">
        <f t="shared" si="2"/>
        <v>1.4266289928920872E-2</v>
      </c>
      <c r="S28" s="239">
        <f t="shared" si="3"/>
        <v>2.2627935350537265E-3</v>
      </c>
      <c r="T28" s="279"/>
    </row>
    <row r="29" spans="1:20" x14ac:dyDescent="0.35">
      <c r="A29" s="280" t="s">
        <v>329</v>
      </c>
      <c r="B29" s="296">
        <f>LikelihoodInputs!B5</f>
        <v>6.3247832872378404E-5</v>
      </c>
      <c r="C29" s="234" t="s">
        <v>353</v>
      </c>
      <c r="D29" s="39">
        <v>1</v>
      </c>
      <c r="E29" s="39">
        <f>1/0.015</f>
        <v>66.666666666666671</v>
      </c>
      <c r="F29" s="39" t="b">
        <v>0</v>
      </c>
      <c r="G29" s="8"/>
      <c r="H29" s="290" t="s">
        <v>331</v>
      </c>
      <c r="I29" s="291"/>
      <c r="J29" s="291"/>
      <c r="K29" s="291"/>
      <c r="L29" s="291"/>
      <c r="M29" s="291"/>
      <c r="N29" s="291"/>
      <c r="O29" s="238">
        <f t="shared" si="4"/>
        <v>26</v>
      </c>
      <c r="P29" s="239">
        <f t="shared" si="0"/>
        <v>2.2958403981601112E-3</v>
      </c>
      <c r="Q29" s="239">
        <f t="shared" si="1"/>
        <v>0.91705582164787158</v>
      </c>
      <c r="R29" s="239">
        <f t="shared" si="2"/>
        <v>1.2414273815273602E-2</v>
      </c>
      <c r="S29" s="239">
        <f t="shared" si="3"/>
        <v>2.3288872612664958E-3</v>
      </c>
      <c r="T29" s="279"/>
    </row>
    <row r="30" spans="1:20" x14ac:dyDescent="0.35">
      <c r="A30" s="38"/>
      <c r="B30" s="234"/>
      <c r="C30" s="234"/>
      <c r="D30" s="234"/>
      <c r="E30" s="234"/>
      <c r="F30" s="234"/>
      <c r="G30" s="8"/>
      <c r="H30" s="8"/>
      <c r="I30" s="291"/>
      <c r="J30" s="291"/>
      <c r="K30" s="291"/>
      <c r="L30" s="291"/>
      <c r="M30" s="291"/>
      <c r="N30" s="291"/>
      <c r="O30" s="238">
        <f t="shared" si="4"/>
        <v>27</v>
      </c>
      <c r="P30" s="239">
        <f t="shared" si="0"/>
        <v>2.3619341243728805E-3</v>
      </c>
      <c r="Q30" s="239">
        <f t="shared" si="1"/>
        <v>0.92947009546314519</v>
      </c>
      <c r="R30" s="239">
        <f t="shared" si="2"/>
        <v>1.0752507538952516E-2</v>
      </c>
      <c r="S30" s="239">
        <f t="shared" si="3"/>
        <v>2.3949809874792651E-3</v>
      </c>
      <c r="T30" s="279"/>
    </row>
    <row r="31" spans="1:20" x14ac:dyDescent="0.35">
      <c r="A31" s="281"/>
      <c r="B31" s="292"/>
      <c r="C31" s="292"/>
      <c r="D31" s="292"/>
      <c r="E31" s="292"/>
      <c r="F31" s="292"/>
      <c r="G31" s="291"/>
      <c r="H31" s="291"/>
      <c r="I31" s="291"/>
      <c r="J31" s="291"/>
      <c r="K31" s="291"/>
      <c r="L31" s="291"/>
      <c r="M31" s="291"/>
      <c r="N31" s="291"/>
      <c r="O31" s="238">
        <f t="shared" si="4"/>
        <v>28</v>
      </c>
      <c r="P31" s="239">
        <f t="shared" si="0"/>
        <v>2.4280278505856498E-3</v>
      </c>
      <c r="Q31" s="239">
        <f t="shared" si="1"/>
        <v>0.9402226030020977</v>
      </c>
      <c r="R31" s="239">
        <f t="shared" si="2"/>
        <v>9.2722673416507639E-3</v>
      </c>
      <c r="S31" s="239">
        <f t="shared" si="3"/>
        <v>2.4610747136920349E-3</v>
      </c>
      <c r="T31" s="279"/>
    </row>
    <row r="32" spans="1:20" x14ac:dyDescent="0.35">
      <c r="A32" s="282" t="s">
        <v>383</v>
      </c>
      <c r="B32" s="377" t="s">
        <v>231</v>
      </c>
      <c r="C32" s="312"/>
      <c r="D32" s="292"/>
      <c r="E32" s="292"/>
      <c r="F32" s="292"/>
      <c r="G32" s="291"/>
      <c r="H32" s="291"/>
      <c r="I32" s="291"/>
      <c r="J32" s="291"/>
      <c r="K32" s="291"/>
      <c r="L32" s="291"/>
      <c r="M32" s="291"/>
      <c r="N32" s="291"/>
      <c r="O32" s="238">
        <f t="shared" si="4"/>
        <v>29</v>
      </c>
      <c r="P32" s="239">
        <f t="shared" si="0"/>
        <v>2.4941215767984195E-3</v>
      </c>
      <c r="Q32" s="239">
        <f t="shared" si="1"/>
        <v>0.94949487034374846</v>
      </c>
      <c r="R32" s="239">
        <f t="shared" si="2"/>
        <v>7.9625242788594619E-3</v>
      </c>
      <c r="S32" s="239">
        <f t="shared" si="3"/>
        <v>2.5271684399048042E-3</v>
      </c>
      <c r="T32" s="279"/>
    </row>
    <row r="33" spans="1:20" x14ac:dyDescent="0.35">
      <c r="A33" s="281"/>
      <c r="B33" s="292"/>
      <c r="C33" s="292"/>
      <c r="D33" s="292"/>
      <c r="E33" s="292"/>
      <c r="F33" s="292"/>
      <c r="G33" s="291"/>
      <c r="H33" s="291"/>
      <c r="I33" s="291"/>
      <c r="J33" s="291"/>
      <c r="K33" s="291"/>
      <c r="L33" s="291"/>
      <c r="M33" s="291"/>
      <c r="N33" s="291"/>
      <c r="O33" s="238">
        <f t="shared" si="4"/>
        <v>30</v>
      </c>
      <c r="P33" s="239">
        <f t="shared" si="0"/>
        <v>2.5602153030111889E-3</v>
      </c>
      <c r="Q33" s="239">
        <f t="shared" si="1"/>
        <v>0.95745739462260793</v>
      </c>
      <c r="R33" s="239">
        <f t="shared" si="2"/>
        <v>6.8107870294500383E-3</v>
      </c>
      <c r="S33" s="239">
        <f t="shared" si="3"/>
        <v>2.5932621661175735E-3</v>
      </c>
      <c r="T33" s="279"/>
    </row>
    <row r="34" spans="1:20" x14ac:dyDescent="0.35">
      <c r="A34" s="281"/>
      <c r="B34" s="233" t="s">
        <v>384</v>
      </c>
      <c r="C34" s="233" t="s">
        <v>5</v>
      </c>
      <c r="D34" s="292"/>
      <c r="E34" s="292"/>
      <c r="F34" s="292"/>
      <c r="G34" s="291"/>
      <c r="H34" s="291"/>
      <c r="I34" s="291"/>
      <c r="J34" s="291"/>
      <c r="K34" s="291"/>
      <c r="L34" s="291"/>
      <c r="M34" s="291"/>
      <c r="N34" s="291"/>
      <c r="O34" s="238">
        <f t="shared" si="4"/>
        <v>31</v>
      </c>
      <c r="P34" s="239">
        <f t="shared" si="0"/>
        <v>2.6263090292239582E-3</v>
      </c>
      <c r="Q34" s="239">
        <f t="shared" si="1"/>
        <v>0.96426818165205797</v>
      </c>
      <c r="R34" s="239">
        <f t="shared" si="2"/>
        <v>5.8037885599682149E-3</v>
      </c>
      <c r="S34" s="239">
        <f t="shared" ref="S34" si="5">0.5*SUM(P34:P35)</f>
        <v>2.6593558923303428E-3</v>
      </c>
      <c r="T34" s="279"/>
    </row>
    <row r="35" spans="1:20" x14ac:dyDescent="0.35">
      <c r="A35" s="281"/>
      <c r="B35" s="239" t="s">
        <v>352</v>
      </c>
      <c r="C35" s="239" t="str">
        <f>_xlfn.XLOOKUP($B$32,H3:H29,C3:C29)</f>
        <v>Beta</v>
      </c>
      <c r="D35" s="292"/>
      <c r="E35" s="292"/>
      <c r="F35" s="292"/>
      <c r="G35" s="291"/>
      <c r="H35" s="291"/>
      <c r="I35" s="291"/>
      <c r="J35" s="291"/>
      <c r="K35" s="291"/>
      <c r="L35" s="291"/>
      <c r="M35" s="291"/>
      <c r="N35" s="291"/>
      <c r="O35" s="238">
        <f t="shared" ref="O35:O36" si="6">O34+1</f>
        <v>32</v>
      </c>
      <c r="P35" s="239">
        <f t="shared" si="0"/>
        <v>2.6924027554367279E-3</v>
      </c>
      <c r="Q35" s="239">
        <f t="shared" si="1"/>
        <v>0.97007197021202618</v>
      </c>
      <c r="R35" s="239">
        <f t="shared" si="2"/>
        <v>4.92802978797513E-3</v>
      </c>
      <c r="S35" s="239">
        <f t="shared" ref="S35" si="7">0.5*SUM(P35:P36)</f>
        <v>2.7254496185431126E-3</v>
      </c>
      <c r="T35" s="279"/>
    </row>
    <row r="36" spans="1:20" x14ac:dyDescent="0.35">
      <c r="A36" s="281"/>
      <c r="B36" s="239" t="s">
        <v>373</v>
      </c>
      <c r="C36" s="239">
        <f>_xlfn.XLOOKUP($B$32,H3:H29,D3:D29)</f>
        <v>6.75</v>
      </c>
      <c r="D36" s="292"/>
      <c r="E36" s="292"/>
      <c r="F36" s="292"/>
      <c r="G36" s="291"/>
      <c r="H36" s="291"/>
      <c r="I36" s="291"/>
      <c r="J36" s="291"/>
      <c r="K36" s="291"/>
      <c r="L36" s="291"/>
      <c r="M36" s="291"/>
      <c r="N36" s="291"/>
      <c r="O36" s="238">
        <f t="shared" si="6"/>
        <v>33</v>
      </c>
      <c r="P36" s="239">
        <f t="shared" si="0"/>
        <v>2.7584964816494972E-3</v>
      </c>
      <c r="Q36" s="239">
        <f t="shared" si="1"/>
        <v>0.97500000000000131</v>
      </c>
      <c r="R36" s="239"/>
      <c r="S36" s="240"/>
      <c r="T36" s="279"/>
    </row>
    <row r="37" spans="1:20" x14ac:dyDescent="0.35">
      <c r="A37" s="281"/>
      <c r="B37" s="239" t="s">
        <v>374</v>
      </c>
      <c r="C37" s="239">
        <f>_xlfn.XLOOKUP($B$32,H3:H29,E3:E29)</f>
        <v>4600</v>
      </c>
      <c r="D37" s="292"/>
      <c r="E37" s="292"/>
      <c r="F37" s="292"/>
      <c r="G37" s="291"/>
      <c r="H37" s="291"/>
      <c r="I37" s="291"/>
      <c r="J37" s="291"/>
      <c r="K37" s="291"/>
      <c r="L37" s="291"/>
      <c r="M37" s="291"/>
      <c r="N37" s="291"/>
      <c r="O37" s="291"/>
      <c r="P37" s="291"/>
      <c r="Q37" s="291"/>
      <c r="R37" s="291"/>
      <c r="S37" s="291"/>
      <c r="T37" s="279"/>
    </row>
    <row r="38" spans="1:20" x14ac:dyDescent="0.35">
      <c r="A38" s="281"/>
      <c r="B38" s="239" t="s">
        <v>377</v>
      </c>
      <c r="C38" s="239">
        <f>_xlfn.XLOOKUP($B$32,H3:H29,B3:B29)</f>
        <v>2.7139005760145801E-2</v>
      </c>
      <c r="D38" s="292"/>
      <c r="E38" s="292"/>
      <c r="F38" s="292"/>
      <c r="G38" s="291"/>
      <c r="H38" s="291"/>
      <c r="I38" s="291"/>
      <c r="J38" s="291"/>
      <c r="K38" s="291"/>
      <c r="L38" s="291"/>
      <c r="M38" s="291"/>
      <c r="N38" s="291"/>
      <c r="O38" s="291"/>
      <c r="P38" s="291"/>
      <c r="Q38" s="291"/>
      <c r="R38" s="291"/>
      <c r="S38" s="291"/>
      <c r="T38" s="279"/>
    </row>
    <row r="39" spans="1:20" x14ac:dyDescent="0.35">
      <c r="A39" s="281"/>
      <c r="B39" s="239" t="s">
        <v>234</v>
      </c>
      <c r="C39" s="239">
        <f>IF(C35="Beta",C36/(C36+C37),IF(C35="Lognormal",EXP(C36+0.5*C37*C37),IF(C35="Gamma",C36/C37,IF(C35="Normal",C36,"Panic"))))</f>
        <v>1.4652412221197156E-3</v>
      </c>
      <c r="D39" s="292"/>
      <c r="E39" s="292"/>
      <c r="F39" s="292"/>
      <c r="G39" s="291"/>
      <c r="H39" s="291"/>
      <c r="I39" s="291"/>
      <c r="J39" s="291"/>
      <c r="K39" s="291"/>
      <c r="L39" s="291"/>
      <c r="M39" s="291"/>
      <c r="N39" s="291"/>
      <c r="O39" s="291"/>
      <c r="P39" s="291"/>
      <c r="Q39" s="291"/>
      <c r="R39" s="291"/>
      <c r="S39" s="291"/>
      <c r="T39" s="279"/>
    </row>
    <row r="40" spans="1:20" x14ac:dyDescent="0.35">
      <c r="A40" s="281"/>
      <c r="B40" s="239" t="s">
        <v>385</v>
      </c>
      <c r="C40" s="239">
        <f>IF(C35="Beta",(C36-1)/(C36+C37-2),IF(C35="Lognormal",EXP(C36-C37*C37),IF(C35="Gamma",(C36-1)/C37,IF(C35="Normal",C36,"Panic"))))</f>
        <v>1.2487105706064389E-3</v>
      </c>
      <c r="D40" s="292"/>
      <c r="E40" s="292"/>
      <c r="F40" s="292"/>
      <c r="G40" s="291"/>
      <c r="H40" s="291"/>
      <c r="I40" s="291"/>
      <c r="J40" s="291"/>
      <c r="K40" s="291"/>
      <c r="L40" s="291"/>
      <c r="M40" s="291"/>
      <c r="N40" s="291"/>
      <c r="O40" s="291"/>
      <c r="P40" s="291"/>
      <c r="Q40" s="291"/>
      <c r="R40" s="291"/>
      <c r="S40" s="291"/>
      <c r="T40" s="279"/>
    </row>
    <row r="41" spans="1:20" x14ac:dyDescent="0.35">
      <c r="A41" s="281"/>
      <c r="B41" s="239" t="s">
        <v>286</v>
      </c>
      <c r="C41" s="239">
        <f>IF(C35="Beta",_xlfn.BETA.INV(0.5,C36,C37),IF(C35="Lognormal",_xlfn.LOGNORM.INV(0.5,C36,C37),IF(C35="Gamma",_xlfn.GAMMA.INV(0.5,C36,1/C37),IF(C35="Normal",_xlfn.NORM.INV(0.5,C36,C37),"Panic"))))</f>
        <v>1.3937547801935461E-3</v>
      </c>
      <c r="D41" s="292"/>
      <c r="E41" s="292"/>
      <c r="F41" s="292"/>
      <c r="G41" s="291"/>
      <c r="H41" s="291"/>
      <c r="I41" s="291"/>
      <c r="J41" s="291"/>
      <c r="K41" s="291"/>
      <c r="L41" s="291"/>
      <c r="M41" s="291"/>
      <c r="N41" s="291"/>
      <c r="O41" s="291"/>
      <c r="P41" s="291"/>
      <c r="Q41" s="291"/>
      <c r="R41" s="291"/>
      <c r="S41" s="291"/>
      <c r="T41" s="279"/>
    </row>
    <row r="42" spans="1:20" x14ac:dyDescent="0.35">
      <c r="A42" s="281"/>
      <c r="B42" s="239" t="s">
        <v>376</v>
      </c>
      <c r="C42" s="239">
        <f>IF(C35="Beta",_xlfn.BETA.INV(0.025,C36,C37),IF(C35="Lognormal",_xlfn.LOGNORM.INV(0.025,C36,C37),IF(C35="Gamma",_xlfn.GAMMA.INV(0.025,C36,1/C37),IF(C35="Normal",_xlfn.NORM.INV(0.025,C36,C37),"Panic"))))</f>
        <v>5.7740351662810552E-4</v>
      </c>
      <c r="D42" s="292"/>
      <c r="E42" s="292"/>
      <c r="F42" s="292"/>
      <c r="G42" s="291"/>
      <c r="H42" s="291"/>
      <c r="I42" s="291"/>
      <c r="J42" s="291"/>
      <c r="K42" s="291"/>
      <c r="L42" s="291"/>
      <c r="M42" s="291"/>
      <c r="N42" s="291"/>
      <c r="O42" s="291"/>
      <c r="P42" s="291"/>
      <c r="Q42" s="291"/>
      <c r="R42" s="291"/>
      <c r="S42" s="291"/>
      <c r="T42" s="279"/>
    </row>
    <row r="43" spans="1:20" x14ac:dyDescent="0.35">
      <c r="A43" s="281"/>
      <c r="B43" s="239" t="s">
        <v>375</v>
      </c>
      <c r="C43" s="239">
        <f>IF(C35="Beta",_xlfn.BETA.INV(0.975,C36,C37),IF(C35="Lognormal",_xlfn.LOGNORM.INV(0.975,C36,C37),IF(C35="Gamma",_xlfn.GAMMA.INV(0.975,C36,1/C37),IF(C35="Normal",_xlfn.NORM.INV(0.975,C36,C37),"Panic"))))</f>
        <v>2.7584964816494972E-3</v>
      </c>
      <c r="D43" s="292"/>
      <c r="E43" s="292"/>
      <c r="F43" s="292"/>
      <c r="G43" s="291"/>
      <c r="H43" s="291"/>
      <c r="I43" s="291"/>
      <c r="J43" s="291"/>
      <c r="K43" s="291"/>
      <c r="L43" s="291"/>
      <c r="M43" s="291"/>
      <c r="N43" s="291"/>
      <c r="O43" s="291"/>
      <c r="P43" s="291"/>
      <c r="Q43" s="291"/>
      <c r="R43" s="291"/>
      <c r="S43" s="291"/>
      <c r="T43" s="279"/>
    </row>
    <row r="44" spans="1:20" x14ac:dyDescent="0.35">
      <c r="A44" s="281"/>
      <c r="B44" s="292"/>
      <c r="C44" s="292"/>
      <c r="D44" s="292"/>
      <c r="E44" s="292"/>
      <c r="F44" s="292"/>
      <c r="G44" s="291"/>
      <c r="H44" s="291"/>
      <c r="I44" s="291"/>
      <c r="J44" s="291"/>
      <c r="K44" s="291"/>
      <c r="L44" s="291"/>
      <c r="M44" s="291"/>
      <c r="N44" s="291"/>
      <c r="O44" s="291"/>
      <c r="P44" s="291"/>
      <c r="Q44" s="291"/>
      <c r="R44" s="291"/>
      <c r="S44" s="291"/>
      <c r="T44" s="279"/>
    </row>
    <row r="45" spans="1:20" x14ac:dyDescent="0.35">
      <c r="A45" s="281"/>
      <c r="B45" s="292"/>
      <c r="C45" s="292"/>
      <c r="D45" s="292"/>
      <c r="E45" s="292"/>
      <c r="F45" s="292"/>
      <c r="G45" s="291"/>
      <c r="H45" s="291"/>
      <c r="I45" s="291"/>
      <c r="J45" s="291"/>
      <c r="K45" s="291"/>
      <c r="L45" s="291"/>
      <c r="M45" s="291"/>
      <c r="N45" s="291"/>
      <c r="O45" s="291"/>
      <c r="P45" s="291"/>
      <c r="Q45" s="291"/>
      <c r="R45" s="291"/>
      <c r="S45" s="291"/>
      <c r="T45" s="279"/>
    </row>
    <row r="46" spans="1:20" x14ac:dyDescent="0.35">
      <c r="A46" s="281"/>
      <c r="B46" s="292"/>
      <c r="C46" s="292"/>
      <c r="D46" s="292"/>
      <c r="E46" s="292"/>
      <c r="F46" s="292"/>
      <c r="G46" s="291"/>
      <c r="H46" s="291"/>
      <c r="I46" s="291"/>
      <c r="J46" s="291"/>
      <c r="K46" s="291"/>
      <c r="L46" s="291"/>
      <c r="M46" s="291"/>
      <c r="N46" s="291"/>
      <c r="O46" s="291"/>
      <c r="P46" s="291"/>
      <c r="Q46" s="291"/>
      <c r="R46" s="291"/>
      <c r="S46" s="291"/>
      <c r="T46" s="279"/>
    </row>
    <row r="47" spans="1:20" x14ac:dyDescent="0.35">
      <c r="A47" s="281"/>
      <c r="B47" s="292"/>
      <c r="C47" s="292"/>
      <c r="D47" s="292"/>
      <c r="E47" s="292"/>
      <c r="F47" s="292"/>
      <c r="G47" s="291"/>
      <c r="H47" s="291"/>
      <c r="I47" s="291"/>
      <c r="J47" s="291"/>
      <c r="K47" s="291"/>
      <c r="L47" s="291"/>
      <c r="M47" s="291"/>
      <c r="N47" s="291"/>
      <c r="O47" s="291"/>
      <c r="P47" s="291"/>
      <c r="Q47" s="291"/>
      <c r="R47" s="291"/>
      <c r="S47" s="291"/>
      <c r="T47" s="279"/>
    </row>
    <row r="48" spans="1:20" x14ac:dyDescent="0.35">
      <c r="A48" s="281"/>
      <c r="B48" s="292"/>
      <c r="C48" s="292"/>
      <c r="D48" s="292"/>
      <c r="E48" s="292"/>
      <c r="F48" s="292"/>
      <c r="G48" s="291"/>
      <c r="H48" s="291"/>
      <c r="I48" s="291"/>
      <c r="J48" s="291"/>
      <c r="K48" s="291"/>
      <c r="L48" s="291"/>
      <c r="M48" s="291"/>
      <c r="N48" s="291"/>
      <c r="O48" s="291"/>
      <c r="P48" s="291"/>
      <c r="Q48" s="291"/>
      <c r="R48" s="291"/>
      <c r="S48" s="291"/>
      <c r="T48" s="279"/>
    </row>
    <row r="49" spans="1:20" x14ac:dyDescent="0.35">
      <c r="A49" s="281"/>
      <c r="B49" s="292"/>
      <c r="C49" s="292"/>
      <c r="D49" s="292"/>
      <c r="E49" s="292"/>
      <c r="F49" s="292"/>
      <c r="G49" s="291"/>
      <c r="H49" s="291"/>
      <c r="I49" s="291"/>
      <c r="J49" s="291"/>
      <c r="K49" s="291"/>
      <c r="L49" s="291"/>
      <c r="M49" s="291"/>
      <c r="N49" s="291"/>
      <c r="O49" s="291"/>
      <c r="P49" s="291"/>
      <c r="Q49" s="291"/>
      <c r="R49" s="291"/>
      <c r="S49" s="291"/>
      <c r="T49" s="279"/>
    </row>
    <row r="50" spans="1:20" x14ac:dyDescent="0.35">
      <c r="A50" s="281"/>
      <c r="B50" s="292"/>
      <c r="C50" s="292"/>
      <c r="D50" s="292"/>
      <c r="E50" s="292"/>
      <c r="F50" s="292"/>
      <c r="G50" s="291"/>
      <c r="H50" s="291"/>
      <c r="I50" s="291"/>
      <c r="J50" s="291"/>
      <c r="K50" s="291"/>
      <c r="L50" s="291"/>
      <c r="M50" s="291"/>
      <c r="N50" s="291"/>
      <c r="O50" s="291"/>
      <c r="P50" s="291"/>
      <c r="Q50" s="291"/>
      <c r="R50" s="291"/>
      <c r="S50" s="291"/>
      <c r="T50" s="279"/>
    </row>
    <row r="51" spans="1:20" x14ac:dyDescent="0.35">
      <c r="A51" s="281"/>
      <c r="B51" s="292"/>
      <c r="C51" s="292"/>
      <c r="D51" s="292"/>
      <c r="E51" s="293" t="str">
        <f>_xlfn.XLOOKUP($B$32,H3:H29,A3:A29)</f>
        <v>Initial epidemic pulse</v>
      </c>
      <c r="F51" s="292"/>
      <c r="G51" s="291"/>
      <c r="H51" s="291"/>
      <c r="I51" s="291"/>
      <c r="J51" s="291"/>
      <c r="K51" s="291"/>
      <c r="L51" s="291"/>
      <c r="M51" s="291"/>
      <c r="N51" s="291"/>
      <c r="O51" s="291"/>
      <c r="P51" s="291"/>
      <c r="Q51" s="291"/>
      <c r="R51" s="291"/>
      <c r="S51" s="291"/>
      <c r="T51" s="279"/>
    </row>
    <row r="52" spans="1:20" x14ac:dyDescent="0.35">
      <c r="A52" s="283"/>
      <c r="B52" s="284"/>
      <c r="C52" s="284"/>
      <c r="D52" s="284"/>
      <c r="E52" s="284"/>
      <c r="F52" s="284"/>
      <c r="G52" s="285"/>
      <c r="H52" s="285"/>
      <c r="I52" s="285"/>
      <c r="J52" s="285"/>
      <c r="K52" s="285"/>
      <c r="L52" s="285"/>
      <c r="M52" s="285"/>
      <c r="N52" s="285"/>
      <c r="O52" s="285"/>
      <c r="P52" s="285"/>
      <c r="Q52" s="285"/>
      <c r="R52" s="285"/>
      <c r="S52" s="285"/>
      <c r="T52" s="286"/>
    </row>
  </sheetData>
  <mergeCells count="5">
    <mergeCell ref="G10:G11"/>
    <mergeCell ref="O1:S1"/>
    <mergeCell ref="G12:G13"/>
    <mergeCell ref="B32:C32"/>
    <mergeCell ref="G16:G19"/>
  </mergeCells>
  <conditionalFormatting sqref="F2:F30">
    <cfRule type="cellIs" dxfId="0" priority="1" operator="equal">
      <formula>TRUE</formula>
    </cfRule>
  </conditionalFormatting>
  <dataValidations count="1">
    <dataValidation type="list" allowBlank="1" showInputMessage="1" showErrorMessage="1" sqref="B32" xr:uid="{083C4D6C-AE81-4D46-84F0-7BA0ED9C6656}">
      <formula1>$H$3:$H$29</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92DF1B-1B40-4FD9-B021-B93D621C0A80}">
          <x14:formula1>
            <xm:f>SheetData!$B$4:$E$4</xm:f>
          </x14:formula1>
          <xm:sqref>C26:C29 C3:C7 C10:C23</xm:sqref>
        </x14:dataValidation>
        <x14:dataValidation type="list" allowBlank="1" showInputMessage="1" showErrorMessage="1" xr:uid="{6CB8173A-A059-4CC0-AD4C-FA5C6ACF6FD6}">
          <x14:formula1>
            <xm:f>SheetData!$B$3:$C$3</xm:f>
          </x14:formula1>
          <xm:sqref>F3:F7 F26:F29 F10:F23</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D29" sqref="D29"/>
    </sheetView>
  </sheetViews>
  <sheetFormatPr defaultRowHeight="14.5" x14ac:dyDescent="0.35"/>
  <cols>
    <col min="1" max="1" width="40.7265625" customWidth="1"/>
  </cols>
  <sheetData>
    <row r="1" spans="1:82" x14ac:dyDescent="0.3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3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3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35">
      <c r="A4" s="8" t="s">
        <v>352</v>
      </c>
      <c r="B4" s="8" t="s">
        <v>354</v>
      </c>
      <c r="C4" s="8" t="s">
        <v>353</v>
      </c>
      <c r="D4" s="8" t="s">
        <v>355</v>
      </c>
      <c r="E4" s="8" t="s">
        <v>365</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P58" sqref="P58"/>
    </sheetView>
  </sheetViews>
  <sheetFormatPr defaultRowHeight="14.5" x14ac:dyDescent="0.35"/>
  <cols>
    <col min="1" max="1" width="10.7265625" customWidth="1"/>
    <col min="11" max="11" width="10.7265625" customWidth="1"/>
    <col min="21" max="21" width="10.7265625" customWidth="1"/>
  </cols>
  <sheetData>
    <row r="1" spans="1:29" x14ac:dyDescent="0.35">
      <c r="A1" s="42" t="s">
        <v>246</v>
      </c>
      <c r="K1" s="42" t="s">
        <v>273</v>
      </c>
      <c r="U1" s="42" t="s">
        <v>274</v>
      </c>
    </row>
    <row r="2" spans="1:29" x14ac:dyDescent="0.35">
      <c r="A2" s="42" t="s">
        <v>247</v>
      </c>
      <c r="K2" t="s">
        <v>247</v>
      </c>
      <c r="U2" t="s">
        <v>247</v>
      </c>
    </row>
    <row r="3" spans="1:29" x14ac:dyDescent="0.35">
      <c r="B3" t="s">
        <v>31</v>
      </c>
      <c r="F3" t="s">
        <v>32</v>
      </c>
      <c r="L3" t="s">
        <v>31</v>
      </c>
      <c r="P3" t="s">
        <v>32</v>
      </c>
      <c r="V3" t="s">
        <v>31</v>
      </c>
      <c r="Z3" t="s">
        <v>32</v>
      </c>
    </row>
    <row r="4" spans="1:29" x14ac:dyDescent="0.35">
      <c r="B4" t="s">
        <v>86</v>
      </c>
      <c r="C4" t="s">
        <v>87</v>
      </c>
      <c r="D4" t="s">
        <v>88</v>
      </c>
      <c r="E4" t="s">
        <v>248</v>
      </c>
      <c r="F4" t="s">
        <v>86</v>
      </c>
      <c r="G4" t="s">
        <v>87</v>
      </c>
      <c r="H4" t="s">
        <v>88</v>
      </c>
      <c r="I4" t="s">
        <v>248</v>
      </c>
      <c r="L4" t="s">
        <v>86</v>
      </c>
      <c r="M4" t="s">
        <v>87</v>
      </c>
      <c r="N4" t="s">
        <v>88</v>
      </c>
      <c r="O4" t="s">
        <v>248</v>
      </c>
      <c r="P4" t="s">
        <v>86</v>
      </c>
      <c r="Q4" t="s">
        <v>87</v>
      </c>
      <c r="R4" t="s">
        <v>88</v>
      </c>
      <c r="S4" t="s">
        <v>248</v>
      </c>
      <c r="V4" t="s">
        <v>86</v>
      </c>
      <c r="W4" t="s">
        <v>87</v>
      </c>
      <c r="X4" t="s">
        <v>88</v>
      </c>
      <c r="Y4" t="s">
        <v>248</v>
      </c>
      <c r="Z4" t="s">
        <v>86</v>
      </c>
      <c r="AA4" t="s">
        <v>87</v>
      </c>
      <c r="AB4" t="s">
        <v>88</v>
      </c>
      <c r="AC4" t="s">
        <v>248</v>
      </c>
    </row>
    <row r="5" spans="1:29" x14ac:dyDescent="0.35">
      <c r="A5" t="s">
        <v>249</v>
      </c>
      <c r="B5" s="48">
        <v>60.54</v>
      </c>
      <c r="C5" s="48">
        <v>57.35</v>
      </c>
      <c r="D5" s="48">
        <v>53.95</v>
      </c>
      <c r="E5" s="48">
        <v>50.35</v>
      </c>
      <c r="F5" s="48">
        <v>60.54</v>
      </c>
      <c r="G5" s="48">
        <v>57.35</v>
      </c>
      <c r="H5" s="48">
        <v>53.95</v>
      </c>
      <c r="I5" s="48">
        <v>50.35</v>
      </c>
      <c r="K5" t="s">
        <v>250</v>
      </c>
      <c r="L5" s="48">
        <f>B5</f>
        <v>60.54</v>
      </c>
      <c r="M5" s="48">
        <f t="shared" ref="M5:S6" si="0">C5</f>
        <v>57.35</v>
      </c>
      <c r="N5" s="48">
        <f t="shared" si="0"/>
        <v>53.95</v>
      </c>
      <c r="O5" s="48">
        <f t="shared" si="0"/>
        <v>50.35</v>
      </c>
      <c r="P5" s="48">
        <f t="shared" si="0"/>
        <v>60.54</v>
      </c>
      <c r="Q5" s="48">
        <f t="shared" si="0"/>
        <v>57.35</v>
      </c>
      <c r="R5" s="48">
        <f t="shared" si="0"/>
        <v>53.95</v>
      </c>
      <c r="S5" s="48">
        <f t="shared" si="0"/>
        <v>50.35</v>
      </c>
      <c r="U5" t="s">
        <v>250</v>
      </c>
      <c r="V5" s="48">
        <f t="shared" ref="V5:V10" si="1">L5</f>
        <v>60.54</v>
      </c>
      <c r="W5" s="48">
        <f t="shared" ref="W5:AC10" si="2">M5</f>
        <v>57.35</v>
      </c>
      <c r="X5" s="48">
        <f t="shared" si="2"/>
        <v>53.95</v>
      </c>
      <c r="Y5" s="48">
        <f t="shared" si="2"/>
        <v>50.35</v>
      </c>
      <c r="Z5" s="48">
        <f t="shared" si="2"/>
        <v>60.54</v>
      </c>
      <c r="AA5" s="48">
        <f t="shared" si="2"/>
        <v>57.35</v>
      </c>
      <c r="AB5" s="48">
        <f t="shared" si="2"/>
        <v>53.95</v>
      </c>
      <c r="AC5" s="48">
        <f t="shared" si="2"/>
        <v>50.35</v>
      </c>
    </row>
    <row r="6" spans="1:29" x14ac:dyDescent="0.35">
      <c r="A6" t="s">
        <v>251</v>
      </c>
      <c r="B6" s="48">
        <v>20.76</v>
      </c>
      <c r="C6" s="48">
        <v>21.86</v>
      </c>
      <c r="D6" s="48">
        <v>22.9</v>
      </c>
      <c r="E6" s="48">
        <v>23.83</v>
      </c>
      <c r="F6" s="48">
        <v>20.76</v>
      </c>
      <c r="G6" s="48">
        <v>21.86</v>
      </c>
      <c r="H6" s="48">
        <v>22.9</v>
      </c>
      <c r="I6" s="48">
        <v>23.83</v>
      </c>
      <c r="K6" t="s">
        <v>100</v>
      </c>
      <c r="L6" s="48">
        <f>B6</f>
        <v>20.76</v>
      </c>
      <c r="M6" s="48">
        <f t="shared" si="0"/>
        <v>21.86</v>
      </c>
      <c r="N6" s="48">
        <f t="shared" si="0"/>
        <v>22.9</v>
      </c>
      <c r="O6" s="48">
        <f t="shared" si="0"/>
        <v>23.83</v>
      </c>
      <c r="P6" s="48">
        <f t="shared" si="0"/>
        <v>20.76</v>
      </c>
      <c r="Q6" s="48">
        <f t="shared" si="0"/>
        <v>21.86</v>
      </c>
      <c r="R6" s="48">
        <f t="shared" si="0"/>
        <v>22.9</v>
      </c>
      <c r="S6" s="48">
        <f t="shared" si="0"/>
        <v>23.83</v>
      </c>
      <c r="U6" t="s">
        <v>100</v>
      </c>
      <c r="V6" s="48">
        <f t="shared" si="1"/>
        <v>20.76</v>
      </c>
      <c r="W6" s="48">
        <f t="shared" si="2"/>
        <v>21.86</v>
      </c>
      <c r="X6" s="48">
        <f t="shared" si="2"/>
        <v>22.9</v>
      </c>
      <c r="Y6" s="48">
        <f t="shared" si="2"/>
        <v>23.83</v>
      </c>
      <c r="Z6" s="48">
        <f t="shared" si="2"/>
        <v>20.76</v>
      </c>
      <c r="AA6" s="48">
        <f t="shared" si="2"/>
        <v>21.86</v>
      </c>
      <c r="AB6" s="48">
        <f t="shared" si="2"/>
        <v>22.9</v>
      </c>
      <c r="AC6" s="48">
        <f t="shared" si="2"/>
        <v>23.83</v>
      </c>
    </row>
    <row r="7" spans="1:29" x14ac:dyDescent="0.35">
      <c r="A7" t="s">
        <v>252</v>
      </c>
      <c r="B7" s="48">
        <v>10.77</v>
      </c>
      <c r="C7" s="48">
        <v>11.84</v>
      </c>
      <c r="D7" s="48">
        <v>13.02</v>
      </c>
      <c r="E7" s="48">
        <v>14.29</v>
      </c>
      <c r="F7" s="48">
        <v>10.77</v>
      </c>
      <c r="G7" s="48">
        <v>11.84</v>
      </c>
      <c r="H7" s="48">
        <v>13.02</v>
      </c>
      <c r="I7" s="48">
        <v>14.29</v>
      </c>
      <c r="K7" t="s">
        <v>99</v>
      </c>
      <c r="L7" s="48">
        <f>B7+B8</f>
        <v>14.399999999999999</v>
      </c>
      <c r="M7" s="48">
        <f t="shared" ref="M7:S7" si="3">C7+C8</f>
        <v>15.92</v>
      </c>
      <c r="N7" s="48">
        <f t="shared" si="3"/>
        <v>17.600000000000001</v>
      </c>
      <c r="O7" s="48">
        <f t="shared" si="3"/>
        <v>19.46</v>
      </c>
      <c r="P7" s="48">
        <f t="shared" si="3"/>
        <v>14.399999999999999</v>
      </c>
      <c r="Q7" s="48">
        <f t="shared" si="3"/>
        <v>15.92</v>
      </c>
      <c r="R7" s="48">
        <f t="shared" si="3"/>
        <v>17.600000000000001</v>
      </c>
      <c r="S7" s="48">
        <f t="shared" si="3"/>
        <v>19.46</v>
      </c>
      <c r="U7" t="s">
        <v>99</v>
      </c>
      <c r="V7" s="48">
        <f t="shared" si="1"/>
        <v>14.399999999999999</v>
      </c>
      <c r="W7" s="48">
        <f t="shared" si="2"/>
        <v>15.92</v>
      </c>
      <c r="X7" s="48">
        <f t="shared" si="2"/>
        <v>17.600000000000001</v>
      </c>
      <c r="Y7" s="48">
        <f t="shared" si="2"/>
        <v>19.46</v>
      </c>
      <c r="Z7" s="48">
        <f t="shared" si="2"/>
        <v>14.399999999999999</v>
      </c>
      <c r="AA7" s="48">
        <f t="shared" si="2"/>
        <v>15.92</v>
      </c>
      <c r="AB7" s="48">
        <f t="shared" si="2"/>
        <v>17.600000000000001</v>
      </c>
      <c r="AC7" s="48">
        <f t="shared" si="2"/>
        <v>19.46</v>
      </c>
    </row>
    <row r="8" spans="1:29" x14ac:dyDescent="0.35">
      <c r="A8" t="s">
        <v>253</v>
      </c>
      <c r="B8" s="48">
        <v>3.63</v>
      </c>
      <c r="C8" s="48">
        <v>4.08</v>
      </c>
      <c r="D8" s="48">
        <v>4.58</v>
      </c>
      <c r="E8" s="48">
        <v>5.17</v>
      </c>
      <c r="F8" s="48">
        <v>3.63</v>
      </c>
      <c r="G8" s="48">
        <v>4.08</v>
      </c>
      <c r="H8" s="48">
        <v>4.58</v>
      </c>
      <c r="I8" s="48">
        <v>5.17</v>
      </c>
      <c r="K8" t="s">
        <v>98</v>
      </c>
      <c r="L8" s="48">
        <f t="shared" ref="L8:S10" si="4">B9</f>
        <v>3.71</v>
      </c>
      <c r="M8" s="48">
        <f t="shared" si="4"/>
        <v>4.2</v>
      </c>
      <c r="N8" s="48">
        <f t="shared" si="4"/>
        <v>4.78</v>
      </c>
      <c r="O8" s="48">
        <f t="shared" si="4"/>
        <v>5.47</v>
      </c>
      <c r="P8" s="48">
        <f t="shared" si="4"/>
        <v>3.71</v>
      </c>
      <c r="Q8" s="48">
        <f t="shared" si="4"/>
        <v>4.2</v>
      </c>
      <c r="R8" s="48">
        <f t="shared" si="4"/>
        <v>4.78</v>
      </c>
      <c r="S8" s="48">
        <f t="shared" si="4"/>
        <v>5.47</v>
      </c>
      <c r="U8" t="s">
        <v>98</v>
      </c>
      <c r="V8" s="48">
        <f t="shared" si="1"/>
        <v>3.71</v>
      </c>
      <c r="W8" s="48">
        <f t="shared" si="2"/>
        <v>4.2</v>
      </c>
      <c r="X8" s="48">
        <f t="shared" si="2"/>
        <v>4.78</v>
      </c>
      <c r="Y8" s="48">
        <f t="shared" si="2"/>
        <v>5.47</v>
      </c>
      <c r="Z8" s="48">
        <f t="shared" si="2"/>
        <v>3.71</v>
      </c>
      <c r="AA8" s="48">
        <f t="shared" si="2"/>
        <v>4.2</v>
      </c>
      <c r="AB8" s="48">
        <f t="shared" si="2"/>
        <v>4.78</v>
      </c>
      <c r="AC8" s="48">
        <f t="shared" si="2"/>
        <v>5.47</v>
      </c>
    </row>
    <row r="9" spans="1:29" x14ac:dyDescent="0.35">
      <c r="A9" t="s">
        <v>254</v>
      </c>
      <c r="B9" s="48">
        <v>3.71</v>
      </c>
      <c r="C9" s="48">
        <v>4.2</v>
      </c>
      <c r="D9" s="48">
        <v>4.78</v>
      </c>
      <c r="E9" s="48">
        <v>5.47</v>
      </c>
      <c r="F9" s="48">
        <v>3.71</v>
      </c>
      <c r="G9" s="48">
        <v>4.2</v>
      </c>
      <c r="H9" s="48">
        <v>4.78</v>
      </c>
      <c r="I9" s="48">
        <v>5.47</v>
      </c>
      <c r="K9" t="s">
        <v>97</v>
      </c>
      <c r="L9" s="48">
        <f t="shared" si="4"/>
        <v>0.51</v>
      </c>
      <c r="M9" s="48">
        <f t="shared" si="4"/>
        <v>0.57999999999999996</v>
      </c>
      <c r="N9" s="48">
        <f t="shared" si="4"/>
        <v>0.67</v>
      </c>
      <c r="O9" s="48">
        <f t="shared" si="4"/>
        <v>0.77</v>
      </c>
      <c r="P9" s="48">
        <f t="shared" si="4"/>
        <v>0.51</v>
      </c>
      <c r="Q9" s="48">
        <f t="shared" si="4"/>
        <v>0.57999999999999996</v>
      </c>
      <c r="R9" s="48">
        <f t="shared" si="4"/>
        <v>0.67</v>
      </c>
      <c r="S9" s="48">
        <f t="shared" si="4"/>
        <v>0.77</v>
      </c>
      <c r="U9" t="s">
        <v>97</v>
      </c>
      <c r="V9" s="48">
        <f t="shared" si="1"/>
        <v>0.51</v>
      </c>
      <c r="W9" s="48">
        <f t="shared" si="2"/>
        <v>0.57999999999999996</v>
      </c>
      <c r="X9" s="48">
        <f t="shared" si="2"/>
        <v>0.67</v>
      </c>
      <c r="Y9" s="48">
        <f t="shared" si="2"/>
        <v>0.77</v>
      </c>
      <c r="Z9" s="48">
        <f t="shared" si="2"/>
        <v>0.51</v>
      </c>
      <c r="AA9" s="48">
        <f t="shared" si="2"/>
        <v>0.57999999999999996</v>
      </c>
      <c r="AB9" s="48">
        <f t="shared" si="2"/>
        <v>0.67</v>
      </c>
      <c r="AC9" s="48">
        <f t="shared" si="2"/>
        <v>0.77</v>
      </c>
    </row>
    <row r="10" spans="1:29" x14ac:dyDescent="0.35">
      <c r="A10" t="s">
        <v>255</v>
      </c>
      <c r="B10" s="48">
        <v>0.51</v>
      </c>
      <c r="C10" s="48">
        <v>0.57999999999999996</v>
      </c>
      <c r="D10" s="48">
        <v>0.67</v>
      </c>
      <c r="E10" s="48">
        <v>0.77</v>
      </c>
      <c r="F10" s="48">
        <v>0.51</v>
      </c>
      <c r="G10" s="48">
        <v>0.57999999999999996</v>
      </c>
      <c r="H10" s="48">
        <v>0.67</v>
      </c>
      <c r="I10" s="48">
        <v>0.77</v>
      </c>
      <c r="K10" t="s">
        <v>96</v>
      </c>
      <c r="L10" s="48">
        <f t="shared" si="4"/>
        <v>0.08</v>
      </c>
      <c r="M10" s="48">
        <f t="shared" si="4"/>
        <v>0.09</v>
      </c>
      <c r="N10" s="48">
        <f t="shared" si="4"/>
        <v>0.1</v>
      </c>
      <c r="O10" s="48">
        <f t="shared" si="4"/>
        <v>0.12</v>
      </c>
      <c r="P10" s="48">
        <f t="shared" si="4"/>
        <v>0.08</v>
      </c>
      <c r="Q10" s="48">
        <f t="shared" si="4"/>
        <v>0.09</v>
      </c>
      <c r="R10" s="48">
        <f t="shared" si="4"/>
        <v>0.1</v>
      </c>
      <c r="S10" s="48">
        <f t="shared" si="4"/>
        <v>0.12</v>
      </c>
      <c r="U10" t="s">
        <v>96</v>
      </c>
      <c r="V10" s="48">
        <f t="shared" si="1"/>
        <v>0.08</v>
      </c>
      <c r="W10" s="48">
        <f t="shared" si="2"/>
        <v>0.09</v>
      </c>
      <c r="X10" s="48">
        <f t="shared" si="2"/>
        <v>0.1</v>
      </c>
      <c r="Y10" s="48">
        <f t="shared" si="2"/>
        <v>0.12</v>
      </c>
      <c r="Z10" s="48">
        <f t="shared" si="2"/>
        <v>0.08</v>
      </c>
      <c r="AA10" s="48">
        <f t="shared" si="2"/>
        <v>0.09</v>
      </c>
      <c r="AB10" s="48">
        <f t="shared" si="2"/>
        <v>0.1</v>
      </c>
      <c r="AC10" s="48">
        <f t="shared" si="2"/>
        <v>0.12</v>
      </c>
    </row>
    <row r="11" spans="1:29" x14ac:dyDescent="0.35">
      <c r="A11" t="s">
        <v>256</v>
      </c>
      <c r="B11" s="48">
        <v>0.08</v>
      </c>
      <c r="C11" s="48">
        <v>0.09</v>
      </c>
      <c r="D11" s="48">
        <v>0.1</v>
      </c>
      <c r="E11" s="48">
        <v>0.12</v>
      </c>
      <c r="F11" s="48">
        <v>0.08</v>
      </c>
      <c r="G11" s="48">
        <v>0.09</v>
      </c>
      <c r="H11" s="48">
        <v>0.1</v>
      </c>
      <c r="I11" s="48">
        <v>0.12</v>
      </c>
    </row>
    <row r="13" spans="1:29" x14ac:dyDescent="0.35">
      <c r="A13" s="42" t="s">
        <v>276</v>
      </c>
      <c r="K13" s="42" t="s">
        <v>257</v>
      </c>
      <c r="U13" s="42" t="s">
        <v>257</v>
      </c>
    </row>
    <row r="14" spans="1:29" x14ac:dyDescent="0.35">
      <c r="B14" t="s">
        <v>31</v>
      </c>
      <c r="F14" t="s">
        <v>32</v>
      </c>
      <c r="L14" t="s">
        <v>31</v>
      </c>
      <c r="P14" t="s">
        <v>32</v>
      </c>
      <c r="V14" t="s">
        <v>31</v>
      </c>
      <c r="Z14" t="s">
        <v>32</v>
      </c>
    </row>
    <row r="15" spans="1:29" x14ac:dyDescent="0.35">
      <c r="B15" t="s">
        <v>86</v>
      </c>
      <c r="C15" t="s">
        <v>87</v>
      </c>
      <c r="D15" t="s">
        <v>88</v>
      </c>
      <c r="E15" t="s">
        <v>248</v>
      </c>
      <c r="F15" t="s">
        <v>86</v>
      </c>
      <c r="G15" t="s">
        <v>87</v>
      </c>
      <c r="H15" t="s">
        <v>88</v>
      </c>
      <c r="I15" t="s">
        <v>248</v>
      </c>
      <c r="L15" t="s">
        <v>86</v>
      </c>
      <c r="M15" t="s">
        <v>87</v>
      </c>
      <c r="N15" t="s">
        <v>88</v>
      </c>
      <c r="O15" t="s">
        <v>248</v>
      </c>
      <c r="P15" t="s">
        <v>86</v>
      </c>
      <c r="Q15" t="s">
        <v>87</v>
      </c>
      <c r="R15" t="s">
        <v>88</v>
      </c>
      <c r="S15" t="s">
        <v>248</v>
      </c>
      <c r="V15" t="s">
        <v>86</v>
      </c>
      <c r="W15" t="s">
        <v>87</v>
      </c>
      <c r="X15" t="s">
        <v>88</v>
      </c>
      <c r="Y15" t="s">
        <v>248</v>
      </c>
      <c r="Z15" t="s">
        <v>86</v>
      </c>
      <c r="AA15" t="s">
        <v>87</v>
      </c>
      <c r="AB15" t="s">
        <v>88</v>
      </c>
      <c r="AC15" t="s">
        <v>248</v>
      </c>
    </row>
    <row r="16" spans="1:29" x14ac:dyDescent="0.35">
      <c r="A16" t="s">
        <v>249</v>
      </c>
      <c r="B16" s="139">
        <f>10*(1-EXP(-B62*0.1))</f>
        <v>0.15191428153302433</v>
      </c>
      <c r="C16" s="139">
        <f t="shared" ref="C16:I16" si="5">10*(1-EXP(-C62*0.1))</f>
        <v>0.18177754753725739</v>
      </c>
      <c r="D16" s="139">
        <f t="shared" si="5"/>
        <v>0.22282005783594405</v>
      </c>
      <c r="E16" s="139">
        <f t="shared" si="5"/>
        <v>0.28234734416597407</v>
      </c>
      <c r="F16" s="139">
        <f t="shared" si="5"/>
        <v>0.15191428153302433</v>
      </c>
      <c r="G16" s="139">
        <f t="shared" si="5"/>
        <v>0.18177754753725739</v>
      </c>
      <c r="H16" s="139">
        <f t="shared" si="5"/>
        <v>0.22282005783594405</v>
      </c>
      <c r="I16" s="139">
        <f t="shared" si="5"/>
        <v>0.28234734416597407</v>
      </c>
      <c r="K16" t="s">
        <v>250</v>
      </c>
      <c r="L16" s="139">
        <f>B16</f>
        <v>0.15191428153302433</v>
      </c>
      <c r="M16" s="139">
        <f t="shared" ref="M16:S17" si="6">C16</f>
        <v>0.18177754753725739</v>
      </c>
      <c r="N16" s="139">
        <f t="shared" si="6"/>
        <v>0.22282005783594405</v>
      </c>
      <c r="O16" s="139">
        <f t="shared" si="6"/>
        <v>0.28234734416597407</v>
      </c>
      <c r="P16" s="139">
        <f t="shared" si="6"/>
        <v>0.15191428153302433</v>
      </c>
      <c r="Q16" s="139">
        <f t="shared" si="6"/>
        <v>0.18177754753725739</v>
      </c>
      <c r="R16" s="139">
        <f t="shared" si="6"/>
        <v>0.22282005783594405</v>
      </c>
      <c r="S16" s="139">
        <f t="shared" si="6"/>
        <v>0.28234734416597407</v>
      </c>
      <c r="U16" t="s">
        <v>95</v>
      </c>
      <c r="V16" s="139">
        <v>4</v>
      </c>
      <c r="W16" s="139">
        <v>4</v>
      </c>
      <c r="X16" s="139">
        <v>4</v>
      </c>
      <c r="Y16" s="139">
        <v>4</v>
      </c>
      <c r="Z16" s="139">
        <v>4</v>
      </c>
      <c r="AA16" s="139">
        <v>4</v>
      </c>
      <c r="AB16" s="139">
        <v>4</v>
      </c>
      <c r="AC16" s="139">
        <v>4</v>
      </c>
    </row>
    <row r="17" spans="1:29" x14ac:dyDescent="0.35">
      <c r="A17" t="s">
        <v>251</v>
      </c>
      <c r="B17" s="139">
        <f t="shared" ref="B17:I17" si="7">10*(1-EXP(-B63*0.1))</f>
        <v>0.24828572146566197</v>
      </c>
      <c r="C17" s="139">
        <f t="shared" si="7"/>
        <v>0.28192947611767383</v>
      </c>
      <c r="D17" s="139">
        <f t="shared" si="7"/>
        <v>0.32785511543484858</v>
      </c>
      <c r="E17" s="139">
        <f t="shared" si="7"/>
        <v>0.39412305445974516</v>
      </c>
      <c r="F17" s="139">
        <f t="shared" si="7"/>
        <v>0.24828572146566197</v>
      </c>
      <c r="G17" s="139">
        <f t="shared" si="7"/>
        <v>0.28192947611767383</v>
      </c>
      <c r="H17" s="139">
        <f t="shared" si="7"/>
        <v>0.32785511543484858</v>
      </c>
      <c r="I17" s="139">
        <f t="shared" si="7"/>
        <v>0.39412305445974516</v>
      </c>
      <c r="K17" t="s">
        <v>100</v>
      </c>
      <c r="L17" s="139">
        <f>B17</f>
        <v>0.24828572146566197</v>
      </c>
      <c r="M17" s="139">
        <f t="shared" si="6"/>
        <v>0.28192947611767383</v>
      </c>
      <c r="N17" s="139">
        <f t="shared" si="6"/>
        <v>0.32785511543484858</v>
      </c>
      <c r="O17" s="139">
        <f t="shared" si="6"/>
        <v>0.39412305445974516</v>
      </c>
      <c r="P17" s="139">
        <f t="shared" si="6"/>
        <v>0.24828572146566197</v>
      </c>
      <c r="Q17" s="139">
        <f t="shared" si="6"/>
        <v>0.28192947611767383</v>
      </c>
      <c r="R17" s="139">
        <f t="shared" si="6"/>
        <v>0.32785511543484858</v>
      </c>
      <c r="S17" s="139">
        <f t="shared" si="6"/>
        <v>0.39412305445974516</v>
      </c>
      <c r="U17" t="s">
        <v>250</v>
      </c>
      <c r="V17" s="139">
        <f>V$62*L16</f>
        <v>0.15427726221266302</v>
      </c>
      <c r="W17" s="139">
        <f t="shared" ref="W17:AC21" si="8">W$62*M16</f>
        <v>0.18518197326506441</v>
      </c>
      <c r="X17" s="139">
        <f t="shared" si="8"/>
        <v>0.22791543869493422</v>
      </c>
      <c r="Y17" s="139">
        <f t="shared" si="8"/>
        <v>0.29043604752002056</v>
      </c>
      <c r="Z17" s="139">
        <f t="shared" si="8"/>
        <v>0.15427726221266302</v>
      </c>
      <c r="AA17" s="139">
        <f t="shared" si="8"/>
        <v>0.18518197326506441</v>
      </c>
      <c r="AB17" s="139">
        <f t="shared" si="8"/>
        <v>0.22791543869493422</v>
      </c>
      <c r="AC17" s="139">
        <f t="shared" si="8"/>
        <v>0.29043604752002056</v>
      </c>
    </row>
    <row r="18" spans="1:29" x14ac:dyDescent="0.35">
      <c r="A18" t="s">
        <v>252</v>
      </c>
      <c r="B18" s="139">
        <f t="shared" ref="B18:I18" si="9">10*(1-EXP(-B64*0.1))</f>
        <v>0.34167639804744687</v>
      </c>
      <c r="C18" s="139">
        <f t="shared" si="9"/>
        <v>0.38772340956881757</v>
      </c>
      <c r="D18" s="139">
        <f t="shared" si="9"/>
        <v>0.45047807534488116</v>
      </c>
      <c r="E18" s="139">
        <f t="shared" si="9"/>
        <v>0.54083518718984203</v>
      </c>
      <c r="F18" s="139">
        <f t="shared" si="9"/>
        <v>0.34167639804744687</v>
      </c>
      <c r="G18" s="139">
        <f t="shared" si="9"/>
        <v>0.38772340956881757</v>
      </c>
      <c r="H18" s="139">
        <f t="shared" si="9"/>
        <v>0.45047807534488116</v>
      </c>
      <c r="I18" s="139">
        <f t="shared" si="9"/>
        <v>0.54083518718984203</v>
      </c>
      <c r="K18" t="s">
        <v>99</v>
      </c>
      <c r="L18" s="139">
        <f>L73/L68</f>
        <v>0.22542544086766569</v>
      </c>
      <c r="M18" s="139">
        <f t="shared" ref="M18:S18" si="10">M73/M68</f>
        <v>0.25612483934863767</v>
      </c>
      <c r="N18" s="139">
        <f t="shared" si="10"/>
        <v>0.29819597239029144</v>
      </c>
      <c r="O18" s="139">
        <f t="shared" si="10"/>
        <v>0.35909588567744799</v>
      </c>
      <c r="P18" s="139">
        <f t="shared" si="10"/>
        <v>0.22542544086766569</v>
      </c>
      <c r="Q18" s="139">
        <f t="shared" si="10"/>
        <v>0.25612483934863767</v>
      </c>
      <c r="R18" s="139">
        <f t="shared" si="10"/>
        <v>0.29819597239029144</v>
      </c>
      <c r="S18" s="139">
        <f t="shared" si="10"/>
        <v>0.35909588567744799</v>
      </c>
      <c r="U18" t="s">
        <v>100</v>
      </c>
      <c r="V18" s="139">
        <f>V$62*L17</f>
        <v>0.2521477307312357</v>
      </c>
      <c r="W18" s="139">
        <f t="shared" si="8"/>
        <v>0.2872095999554401</v>
      </c>
      <c r="X18" s="139">
        <f t="shared" si="8"/>
        <v>0.33535240583111409</v>
      </c>
      <c r="Y18" s="139">
        <f t="shared" si="8"/>
        <v>0.4054139149490919</v>
      </c>
      <c r="Z18" s="139">
        <f t="shared" si="8"/>
        <v>0.2521477307312357</v>
      </c>
      <c r="AA18" s="139">
        <f t="shared" si="8"/>
        <v>0.2872095999554401</v>
      </c>
      <c r="AB18" s="139">
        <f t="shared" si="8"/>
        <v>0.33535240583111409</v>
      </c>
      <c r="AC18" s="139">
        <f t="shared" si="8"/>
        <v>0.4054139149490919</v>
      </c>
    </row>
    <row r="19" spans="1:29" x14ac:dyDescent="0.35">
      <c r="A19" t="s">
        <v>253</v>
      </c>
      <c r="B19" s="139">
        <f t="shared" ref="B19:I19" si="11">10*(1-EXP(-B65*0.1))</f>
        <v>0.62979388824450644</v>
      </c>
      <c r="C19" s="139">
        <f t="shared" si="11"/>
        <v>0.71319948075856954</v>
      </c>
      <c r="D19" s="139">
        <f t="shared" si="11"/>
        <v>0.82633303933666302</v>
      </c>
      <c r="E19" s="139">
        <f t="shared" si="11"/>
        <v>0.98808948489420789</v>
      </c>
      <c r="F19" s="139">
        <f t="shared" si="11"/>
        <v>0.62979388824450644</v>
      </c>
      <c r="G19" s="139">
        <f t="shared" si="11"/>
        <v>0.71319948075856954</v>
      </c>
      <c r="H19" s="139">
        <f t="shared" si="11"/>
        <v>0.82633303933666302</v>
      </c>
      <c r="I19" s="139">
        <f t="shared" si="11"/>
        <v>0.98808948489420789</v>
      </c>
      <c r="K19" t="s">
        <v>98</v>
      </c>
      <c r="L19" s="139">
        <f>B20</f>
        <v>0.29004067810700751</v>
      </c>
      <c r="M19" s="139">
        <f t="shared" ref="M19:S20" si="12">C20</f>
        <v>0.3292478040222413</v>
      </c>
      <c r="N19" s="139">
        <f t="shared" si="12"/>
        <v>0.38272372593670778</v>
      </c>
      <c r="O19" s="139">
        <f t="shared" si="12"/>
        <v>0.45983202264823664</v>
      </c>
      <c r="P19" s="139">
        <f t="shared" si="12"/>
        <v>0.29004067810700751</v>
      </c>
      <c r="Q19" s="139">
        <f t="shared" si="12"/>
        <v>0.3292478040222413</v>
      </c>
      <c r="R19" s="139">
        <f t="shared" si="12"/>
        <v>0.38272372593670778</v>
      </c>
      <c r="S19" s="139">
        <f t="shared" si="12"/>
        <v>0.45983202264823664</v>
      </c>
      <c r="U19" t="s">
        <v>99</v>
      </c>
      <c r="V19" s="139">
        <f>V$62*L18</f>
        <v>0.22893186538611052</v>
      </c>
      <c r="W19" s="139">
        <f t="shared" si="8"/>
        <v>0.26092168034700258</v>
      </c>
      <c r="X19" s="139">
        <f t="shared" si="8"/>
        <v>0.30501502658452456</v>
      </c>
      <c r="Y19" s="139">
        <f t="shared" si="8"/>
        <v>0.36938328577141177</v>
      </c>
      <c r="Z19" s="139">
        <f t="shared" si="8"/>
        <v>0.22893186538611052</v>
      </c>
      <c r="AA19" s="139">
        <f t="shared" si="8"/>
        <v>0.26092168034700258</v>
      </c>
      <c r="AB19" s="139">
        <f t="shared" si="8"/>
        <v>0.30501502658452456</v>
      </c>
      <c r="AC19" s="139">
        <f t="shared" si="8"/>
        <v>0.36938328577141177</v>
      </c>
    </row>
    <row r="20" spans="1:29" x14ac:dyDescent="0.35">
      <c r="A20" t="s">
        <v>254</v>
      </c>
      <c r="B20" s="139">
        <f t="shared" ref="B20:I20" si="13">10*(1-EXP(-B66*0.1))</f>
        <v>0.29004067810700751</v>
      </c>
      <c r="C20" s="139">
        <f t="shared" si="13"/>
        <v>0.3292478040222413</v>
      </c>
      <c r="D20" s="139">
        <f t="shared" si="13"/>
        <v>0.38272372593670778</v>
      </c>
      <c r="E20" s="139">
        <f t="shared" si="13"/>
        <v>0.45983202264823664</v>
      </c>
      <c r="F20" s="139">
        <f t="shared" si="13"/>
        <v>0.29004067810700751</v>
      </c>
      <c r="G20" s="139">
        <f t="shared" si="13"/>
        <v>0.3292478040222413</v>
      </c>
      <c r="H20" s="139">
        <f t="shared" si="13"/>
        <v>0.38272372593670778</v>
      </c>
      <c r="I20" s="139">
        <f t="shared" si="13"/>
        <v>0.45983202264823664</v>
      </c>
      <c r="K20" t="s">
        <v>97</v>
      </c>
      <c r="L20" s="139">
        <f>B21</f>
        <v>0.48816233415863275</v>
      </c>
      <c r="M20" s="139">
        <f t="shared" si="12"/>
        <v>0.55336972749480795</v>
      </c>
      <c r="N20" s="139">
        <f t="shared" si="12"/>
        <v>0.64203274779560227</v>
      </c>
      <c r="O20" s="139">
        <f t="shared" si="12"/>
        <v>0.7692426983904177</v>
      </c>
      <c r="P20" s="139">
        <f t="shared" si="12"/>
        <v>0.48816233415863275</v>
      </c>
      <c r="Q20" s="139">
        <f t="shared" si="12"/>
        <v>0.55336972749480795</v>
      </c>
      <c r="R20" s="139">
        <f t="shared" si="12"/>
        <v>0.64203274779560227</v>
      </c>
      <c r="S20" s="139">
        <f t="shared" si="12"/>
        <v>0.7692426983904177</v>
      </c>
      <c r="U20" t="s">
        <v>98</v>
      </c>
      <c r="V20" s="139">
        <f>V$62*L19</f>
        <v>0.29455217308799236</v>
      </c>
      <c r="W20" s="139">
        <f t="shared" si="8"/>
        <v>0.33541413044716761</v>
      </c>
      <c r="X20" s="139">
        <f t="shared" si="8"/>
        <v>0.39147573491812149</v>
      </c>
      <c r="Y20" s="139">
        <f t="shared" si="8"/>
        <v>0.47300531753039549</v>
      </c>
      <c r="Z20" s="139">
        <f t="shared" si="8"/>
        <v>0.29455217308799236</v>
      </c>
      <c r="AA20" s="139">
        <f t="shared" si="8"/>
        <v>0.33541413044716761</v>
      </c>
      <c r="AB20" s="139">
        <f t="shared" si="8"/>
        <v>0.39147573491812149</v>
      </c>
      <c r="AC20" s="139">
        <f t="shared" si="8"/>
        <v>0.47300531753039549</v>
      </c>
    </row>
    <row r="21" spans="1:29" x14ac:dyDescent="0.35">
      <c r="A21" t="s">
        <v>255</v>
      </c>
      <c r="B21" s="139">
        <f t="shared" ref="B21:I21" si="14">10*(1-EXP(-B67*0.1))</f>
        <v>0.48816233415863275</v>
      </c>
      <c r="C21" s="139">
        <f t="shared" si="14"/>
        <v>0.55336972749480795</v>
      </c>
      <c r="D21" s="139">
        <f t="shared" si="14"/>
        <v>0.64203274779560227</v>
      </c>
      <c r="E21" s="139">
        <f t="shared" si="14"/>
        <v>0.7692426983904177</v>
      </c>
      <c r="F21" s="139">
        <f t="shared" si="14"/>
        <v>0.48816233415863275</v>
      </c>
      <c r="G21" s="139">
        <f t="shared" si="14"/>
        <v>0.55336972749480795</v>
      </c>
      <c r="H21" s="139">
        <f t="shared" si="14"/>
        <v>0.64203274779560227</v>
      </c>
      <c r="I21" s="139">
        <f t="shared" si="14"/>
        <v>0.7692426983904177</v>
      </c>
      <c r="L21" s="139"/>
      <c r="M21" s="139"/>
      <c r="N21" s="139"/>
      <c r="O21" s="139"/>
      <c r="P21" s="139"/>
      <c r="Q21" s="139"/>
      <c r="R21" s="139"/>
      <c r="S21" s="139"/>
      <c r="U21" t="s">
        <v>97</v>
      </c>
      <c r="V21" s="139">
        <f>V$62*L20</f>
        <v>0.49575555154743639</v>
      </c>
      <c r="W21" s="139">
        <f t="shared" si="8"/>
        <v>0.56373352744038019</v>
      </c>
      <c r="X21" s="139">
        <f t="shared" si="8"/>
        <v>0.65671455609300078</v>
      </c>
      <c r="Y21" s="139">
        <f t="shared" si="8"/>
        <v>0.79128000854442682</v>
      </c>
      <c r="Z21" s="139">
        <f t="shared" si="8"/>
        <v>0.49575555154743639</v>
      </c>
      <c r="AA21" s="139">
        <f t="shared" si="8"/>
        <v>0.56373352744038019</v>
      </c>
      <c r="AB21" s="139">
        <f t="shared" si="8"/>
        <v>0.65671455609300078</v>
      </c>
      <c r="AC21" s="139">
        <f t="shared" si="8"/>
        <v>0.79128000854442682</v>
      </c>
    </row>
    <row r="24" spans="1:29" x14ac:dyDescent="0.35">
      <c r="A24" s="42" t="s">
        <v>258</v>
      </c>
      <c r="K24" s="42" t="s">
        <v>259</v>
      </c>
      <c r="U24" s="42" t="s">
        <v>259</v>
      </c>
    </row>
    <row r="25" spans="1:29" x14ac:dyDescent="0.35">
      <c r="B25" t="s">
        <v>31</v>
      </c>
      <c r="F25" t="s">
        <v>32</v>
      </c>
      <c r="L25" t="s">
        <v>31</v>
      </c>
      <c r="P25" t="s">
        <v>32</v>
      </c>
      <c r="V25" t="s">
        <v>31</v>
      </c>
      <c r="Z25" t="s">
        <v>32</v>
      </c>
    </row>
    <row r="26" spans="1:29" x14ac:dyDescent="0.35">
      <c r="B26" t="s">
        <v>86</v>
      </c>
      <c r="C26" t="s">
        <v>87</v>
      </c>
      <c r="D26" t="s">
        <v>88</v>
      </c>
      <c r="E26" t="s">
        <v>248</v>
      </c>
      <c r="F26" t="s">
        <v>86</v>
      </c>
      <c r="G26" t="s">
        <v>87</v>
      </c>
      <c r="H26" t="s">
        <v>88</v>
      </c>
      <c r="I26" t="s">
        <v>248</v>
      </c>
      <c r="L26" t="s">
        <v>86</v>
      </c>
      <c r="M26" t="s">
        <v>87</v>
      </c>
      <c r="N26" t="s">
        <v>88</v>
      </c>
      <c r="O26" t="s">
        <v>248</v>
      </c>
      <c r="P26" t="s">
        <v>86</v>
      </c>
      <c r="Q26" t="s">
        <v>87</v>
      </c>
      <c r="R26" t="s">
        <v>88</v>
      </c>
      <c r="S26" t="s">
        <v>248</v>
      </c>
      <c r="V26" t="s">
        <v>86</v>
      </c>
      <c r="W26" t="s">
        <v>87</v>
      </c>
      <c r="X26" t="s">
        <v>88</v>
      </c>
      <c r="Y26" t="s">
        <v>248</v>
      </c>
      <c r="Z26" t="s">
        <v>86</v>
      </c>
      <c r="AA26" t="s">
        <v>87</v>
      </c>
      <c r="AB26" t="s">
        <v>88</v>
      </c>
      <c r="AC26" t="s">
        <v>248</v>
      </c>
    </row>
    <row r="27" spans="1:29" x14ac:dyDescent="0.35">
      <c r="A27" t="s">
        <v>249</v>
      </c>
      <c r="B27" s="139">
        <v>0</v>
      </c>
      <c r="C27" s="139">
        <v>0</v>
      </c>
      <c r="D27" s="139">
        <v>1.0000000000000001E-5</v>
      </c>
      <c r="E27" s="139">
        <v>1.0000000000000001E-5</v>
      </c>
      <c r="F27" s="139">
        <v>0</v>
      </c>
      <c r="G27" s="139">
        <v>0</v>
      </c>
      <c r="H27" s="139">
        <v>1.0000000000000001E-5</v>
      </c>
      <c r="I27" s="139">
        <v>1.0000000000000001E-5</v>
      </c>
      <c r="K27" t="s">
        <v>250</v>
      </c>
      <c r="L27" s="139">
        <f>B27</f>
        <v>0</v>
      </c>
      <c r="M27" s="139">
        <f t="shared" ref="M27:S28" si="15">C27</f>
        <v>0</v>
      </c>
      <c r="N27" s="139">
        <f t="shared" si="15"/>
        <v>1.0000000000000001E-5</v>
      </c>
      <c r="O27" s="139">
        <f t="shared" si="15"/>
        <v>1.0000000000000001E-5</v>
      </c>
      <c r="P27" s="139">
        <f t="shared" si="15"/>
        <v>0</v>
      </c>
      <c r="Q27" s="139">
        <f t="shared" si="15"/>
        <v>0</v>
      </c>
      <c r="R27" s="139">
        <f t="shared" si="15"/>
        <v>1.0000000000000001E-5</v>
      </c>
      <c r="S27" s="139">
        <f t="shared" si="15"/>
        <v>1.0000000000000001E-5</v>
      </c>
      <c r="U27" t="s">
        <v>95</v>
      </c>
      <c r="V27" s="139">
        <v>0</v>
      </c>
      <c r="W27" s="139">
        <v>0</v>
      </c>
      <c r="X27" s="139">
        <v>0</v>
      </c>
      <c r="Y27" s="139">
        <v>0</v>
      </c>
      <c r="Z27" s="139">
        <v>0</v>
      </c>
      <c r="AA27" s="139">
        <v>0</v>
      </c>
      <c r="AB27" s="139">
        <v>0</v>
      </c>
      <c r="AC27" s="139">
        <v>0</v>
      </c>
    </row>
    <row r="28" spans="1:29" x14ac:dyDescent="0.35">
      <c r="A28" t="s">
        <v>251</v>
      </c>
      <c r="B28" s="139">
        <v>1.1E-4</v>
      </c>
      <c r="C28" s="139">
        <v>1.4999999999999999E-4</v>
      </c>
      <c r="D28" s="139">
        <v>1.9000000000000001E-4</v>
      </c>
      <c r="E28" s="139">
        <v>2.3000000000000001E-4</v>
      </c>
      <c r="F28" s="139">
        <v>1.1E-4</v>
      </c>
      <c r="G28" s="139">
        <v>1.4999999999999999E-4</v>
      </c>
      <c r="H28" s="139">
        <v>1.9000000000000001E-4</v>
      </c>
      <c r="I28" s="139">
        <v>2.3000000000000001E-4</v>
      </c>
      <c r="K28" t="s">
        <v>100</v>
      </c>
      <c r="L28" s="139">
        <f>B28</f>
        <v>1.1E-4</v>
      </c>
      <c r="M28" s="139">
        <f t="shared" si="15"/>
        <v>1.4999999999999999E-4</v>
      </c>
      <c r="N28" s="139">
        <f t="shared" si="15"/>
        <v>1.9000000000000001E-4</v>
      </c>
      <c r="O28" s="139">
        <f t="shared" si="15"/>
        <v>2.3000000000000001E-4</v>
      </c>
      <c r="P28" s="139">
        <f t="shared" si="15"/>
        <v>1.1E-4</v>
      </c>
      <c r="Q28" s="139">
        <f t="shared" si="15"/>
        <v>1.4999999999999999E-4</v>
      </c>
      <c r="R28" s="139">
        <f t="shared" si="15"/>
        <v>1.9000000000000001E-4</v>
      </c>
      <c r="S28" s="139">
        <f t="shared" si="15"/>
        <v>2.3000000000000001E-4</v>
      </c>
      <c r="U28" t="s">
        <v>250</v>
      </c>
      <c r="V28" s="139">
        <f t="shared" ref="V28:V33" si="16">V$62*L27</f>
        <v>0</v>
      </c>
      <c r="W28" s="139">
        <f t="shared" ref="W28:AC33" si="17">W$62*M27</f>
        <v>0</v>
      </c>
      <c r="X28" s="139">
        <f t="shared" si="17"/>
        <v>1.0228676938175009E-5</v>
      </c>
      <c r="Y28" s="139">
        <f t="shared" si="17"/>
        <v>1.0286480589287629E-5</v>
      </c>
      <c r="Z28" s="139">
        <f t="shared" si="17"/>
        <v>0</v>
      </c>
      <c r="AA28" s="139">
        <f t="shared" si="17"/>
        <v>0</v>
      </c>
      <c r="AB28" s="139">
        <f t="shared" si="17"/>
        <v>1.0228676938175009E-5</v>
      </c>
      <c r="AC28" s="139">
        <f t="shared" si="17"/>
        <v>1.0286480589287629E-5</v>
      </c>
    </row>
    <row r="29" spans="1:29" x14ac:dyDescent="0.35">
      <c r="A29" t="s">
        <v>252</v>
      </c>
      <c r="B29" s="139">
        <v>1.56E-3</v>
      </c>
      <c r="C29" s="139">
        <v>2.0899999999999998E-3</v>
      </c>
      <c r="D29" s="139">
        <v>2.6199999999999999E-3</v>
      </c>
      <c r="E29" s="139">
        <v>3.15E-3</v>
      </c>
      <c r="F29" s="139">
        <v>1.56E-3</v>
      </c>
      <c r="G29" s="139">
        <v>2.0899999999999998E-3</v>
      </c>
      <c r="H29" s="139">
        <v>2.6199999999999999E-3</v>
      </c>
      <c r="I29" s="139">
        <v>3.15E-3</v>
      </c>
      <c r="K29" t="s">
        <v>99</v>
      </c>
      <c r="L29" s="139">
        <f>(1-L73)/L68</f>
        <v>3.6467625818373504E-3</v>
      </c>
      <c r="M29" s="139">
        <f t="shared" ref="M29:S29" si="18">(1-M73)/M68</f>
        <v>4.8983254373320614E-3</v>
      </c>
      <c r="N29" s="139">
        <f t="shared" si="18"/>
        <v>6.1601010850262832E-3</v>
      </c>
      <c r="O29" s="139">
        <f t="shared" si="18"/>
        <v>7.4384086064811818E-3</v>
      </c>
      <c r="P29" s="139">
        <f t="shared" si="18"/>
        <v>3.6467625818373504E-3</v>
      </c>
      <c r="Q29" s="139">
        <f t="shared" si="18"/>
        <v>4.8983254373320614E-3</v>
      </c>
      <c r="R29" s="139">
        <f t="shared" si="18"/>
        <v>6.1601010850262832E-3</v>
      </c>
      <c r="S29" s="139">
        <f t="shared" si="18"/>
        <v>7.4384086064811818E-3</v>
      </c>
      <c r="U29" t="s">
        <v>100</v>
      </c>
      <c r="V29" s="139">
        <f t="shared" si="16"/>
        <v>1.1171101671374953E-4</v>
      </c>
      <c r="W29" s="139">
        <f t="shared" si="17"/>
        <v>1.5280927906713223E-4</v>
      </c>
      <c r="X29" s="139">
        <f t="shared" si="17"/>
        <v>1.9434486182532516E-4</v>
      </c>
      <c r="Y29" s="139">
        <f t="shared" si="17"/>
        <v>2.3658905355361545E-4</v>
      </c>
      <c r="Z29" s="139">
        <f t="shared" si="17"/>
        <v>1.1171101671374953E-4</v>
      </c>
      <c r="AA29" s="139">
        <f t="shared" si="17"/>
        <v>1.5280927906713223E-4</v>
      </c>
      <c r="AB29" s="139">
        <f t="shared" si="17"/>
        <v>1.9434486182532516E-4</v>
      </c>
      <c r="AC29" s="139">
        <f t="shared" si="17"/>
        <v>2.3658905355361545E-4</v>
      </c>
    </row>
    <row r="30" spans="1:29" x14ac:dyDescent="0.35">
      <c r="A30" t="s">
        <v>253</v>
      </c>
      <c r="B30" s="139">
        <v>7.3899999999999999E-3</v>
      </c>
      <c r="C30" s="139">
        <v>9.9100000000000004E-3</v>
      </c>
      <c r="D30" s="139">
        <v>1.243E-2</v>
      </c>
      <c r="E30" s="139">
        <v>1.495E-2</v>
      </c>
      <c r="F30" s="139">
        <v>7.3899999999999999E-3</v>
      </c>
      <c r="G30" s="139">
        <v>9.9100000000000004E-3</v>
      </c>
      <c r="H30" s="139">
        <v>1.243E-2</v>
      </c>
      <c r="I30" s="139">
        <v>1.495E-2</v>
      </c>
      <c r="K30" t="s">
        <v>98</v>
      </c>
      <c r="L30" s="139">
        <f>B31</f>
        <v>4.786E-2</v>
      </c>
      <c r="M30" s="139">
        <f t="shared" ref="M30:S32" si="19">C31</f>
        <v>6.4149999999999999E-2</v>
      </c>
      <c r="N30" s="139">
        <f t="shared" si="19"/>
        <v>8.0449999999999994E-2</v>
      </c>
      <c r="O30" s="139">
        <f t="shared" si="19"/>
        <v>9.6740000000000007E-2</v>
      </c>
      <c r="P30" s="139">
        <f t="shared" si="19"/>
        <v>4.786E-2</v>
      </c>
      <c r="Q30" s="139">
        <f t="shared" si="19"/>
        <v>6.4149999999999999E-2</v>
      </c>
      <c r="R30" s="139">
        <f t="shared" si="19"/>
        <v>8.0449999999999994E-2</v>
      </c>
      <c r="S30" s="139">
        <f t="shared" si="19"/>
        <v>9.6740000000000007E-2</v>
      </c>
      <c r="U30" t="s">
        <v>99</v>
      </c>
      <c r="V30" s="139">
        <f t="shared" si="16"/>
        <v>3.7034868702791692E-3</v>
      </c>
      <c r="W30" s="139">
        <f t="shared" si="17"/>
        <v>4.9900638580993844E-3</v>
      </c>
      <c r="X30" s="139">
        <f t="shared" si="17"/>
        <v>6.3009683905235186E-3</v>
      </c>
      <c r="Y30" s="139">
        <f t="shared" si="17"/>
        <v>7.6515045745758712E-3</v>
      </c>
      <c r="Z30" s="139">
        <f t="shared" si="17"/>
        <v>3.7034868702791692E-3</v>
      </c>
      <c r="AA30" s="139">
        <f t="shared" si="17"/>
        <v>4.9900638580993844E-3</v>
      </c>
      <c r="AB30" s="139">
        <f t="shared" si="17"/>
        <v>6.3009683905235186E-3</v>
      </c>
      <c r="AC30" s="139">
        <f t="shared" si="17"/>
        <v>7.6515045745758712E-3</v>
      </c>
    </row>
    <row r="31" spans="1:29" x14ac:dyDescent="0.35">
      <c r="A31" t="s">
        <v>254</v>
      </c>
      <c r="B31" s="139">
        <v>4.786E-2</v>
      </c>
      <c r="C31" s="139">
        <v>6.4149999999999999E-2</v>
      </c>
      <c r="D31" s="139">
        <v>8.0449999999999994E-2</v>
      </c>
      <c r="E31" s="139">
        <v>9.6740000000000007E-2</v>
      </c>
      <c r="F31" s="139">
        <v>4.786E-2</v>
      </c>
      <c r="G31" s="139">
        <v>6.4149999999999999E-2</v>
      </c>
      <c r="H31" s="139">
        <v>8.0449999999999994E-2</v>
      </c>
      <c r="I31" s="139">
        <v>9.6740000000000007E-2</v>
      </c>
      <c r="K31" t="s">
        <v>97</v>
      </c>
      <c r="L31" s="139">
        <f>B32</f>
        <v>0.22727</v>
      </c>
      <c r="M31" s="139">
        <f t="shared" si="19"/>
        <v>0.30464999999999998</v>
      </c>
      <c r="N31" s="139">
        <f t="shared" si="19"/>
        <v>0.38202999999999998</v>
      </c>
      <c r="O31" s="139">
        <f t="shared" si="19"/>
        <v>0.45940999999999999</v>
      </c>
      <c r="P31" s="139">
        <f t="shared" si="19"/>
        <v>0.22727</v>
      </c>
      <c r="Q31" s="139">
        <f t="shared" si="19"/>
        <v>0.30464999999999998</v>
      </c>
      <c r="R31" s="139">
        <f t="shared" si="19"/>
        <v>0.38202999999999998</v>
      </c>
      <c r="S31" s="139">
        <f t="shared" si="19"/>
        <v>0.45940999999999999</v>
      </c>
      <c r="U31" t="s">
        <v>98</v>
      </c>
      <c r="V31" s="139">
        <f t="shared" si="16"/>
        <v>4.8604447817455022E-2</v>
      </c>
      <c r="W31" s="139">
        <f t="shared" si="17"/>
        <v>6.5351435014376888E-2</v>
      </c>
      <c r="X31" s="139">
        <f t="shared" si="17"/>
        <v>8.2289705967617935E-2</v>
      </c>
      <c r="Y31" s="139">
        <f t="shared" si="17"/>
        <v>9.9511413220768521E-2</v>
      </c>
      <c r="Z31" s="139">
        <f t="shared" si="17"/>
        <v>4.8604447817455022E-2</v>
      </c>
      <c r="AA31" s="139">
        <f t="shared" si="17"/>
        <v>6.5351435014376888E-2</v>
      </c>
      <c r="AB31" s="139">
        <f t="shared" si="17"/>
        <v>8.2289705967617935E-2</v>
      </c>
      <c r="AC31" s="139">
        <f t="shared" si="17"/>
        <v>9.9511413220768521E-2</v>
      </c>
    </row>
    <row r="32" spans="1:29" x14ac:dyDescent="0.35">
      <c r="A32" t="s">
        <v>255</v>
      </c>
      <c r="B32" s="139">
        <v>0.22727</v>
      </c>
      <c r="C32" s="139">
        <v>0.30464999999999998</v>
      </c>
      <c r="D32" s="139">
        <v>0.38202999999999998</v>
      </c>
      <c r="E32" s="139">
        <v>0.45940999999999999</v>
      </c>
      <c r="F32" s="139">
        <v>0.22727</v>
      </c>
      <c r="G32" s="139">
        <v>0.30464999999999998</v>
      </c>
      <c r="H32" s="139">
        <v>0.38202999999999998</v>
      </c>
      <c r="I32" s="139">
        <v>0.45940999999999999</v>
      </c>
      <c r="K32" t="s">
        <v>96</v>
      </c>
      <c r="L32" s="139">
        <f>B33</f>
        <v>0.71189999999999998</v>
      </c>
      <c r="M32" s="139">
        <f t="shared" si="19"/>
        <v>0.95428000000000002</v>
      </c>
      <c r="N32" s="139">
        <f t="shared" si="19"/>
        <v>1.1966600000000001</v>
      </c>
      <c r="O32" s="139">
        <f t="shared" si="19"/>
        <v>1.4390400000000001</v>
      </c>
      <c r="P32" s="139">
        <f t="shared" si="19"/>
        <v>0.71189999999999998</v>
      </c>
      <c r="Q32" s="139">
        <f t="shared" si="19"/>
        <v>0.95428000000000002</v>
      </c>
      <c r="R32" s="139">
        <f t="shared" si="19"/>
        <v>1.1966600000000001</v>
      </c>
      <c r="S32" s="139">
        <f t="shared" si="19"/>
        <v>1.4390400000000001</v>
      </c>
      <c r="U32" t="s">
        <v>97</v>
      </c>
      <c r="V32" s="139">
        <f t="shared" si="16"/>
        <v>0.2308051160775805</v>
      </c>
      <c r="W32" s="139">
        <f t="shared" si="17"/>
        <v>0.31035564578534558</v>
      </c>
      <c r="X32" s="139">
        <f t="shared" si="17"/>
        <v>0.39076614506909979</v>
      </c>
      <c r="Y32" s="139">
        <f t="shared" si="17"/>
        <v>0.47257120475246289</v>
      </c>
      <c r="Z32" s="139">
        <f t="shared" si="17"/>
        <v>0.2308051160775805</v>
      </c>
      <c r="AA32" s="139">
        <f t="shared" si="17"/>
        <v>0.31035564578534558</v>
      </c>
      <c r="AB32" s="139">
        <f t="shared" si="17"/>
        <v>0.39076614506909979</v>
      </c>
      <c r="AC32" s="139">
        <f t="shared" si="17"/>
        <v>0.47257120475246289</v>
      </c>
    </row>
    <row r="33" spans="1:29" x14ac:dyDescent="0.35">
      <c r="A33" t="s">
        <v>256</v>
      </c>
      <c r="B33" s="139">
        <v>0.71189999999999998</v>
      </c>
      <c r="C33" s="139">
        <v>0.95428000000000002</v>
      </c>
      <c r="D33" s="139">
        <v>1.1966600000000001</v>
      </c>
      <c r="E33" s="139">
        <v>1.4390400000000001</v>
      </c>
      <c r="F33" s="139">
        <v>0.71189999999999998</v>
      </c>
      <c r="G33" s="139">
        <v>0.95428000000000002</v>
      </c>
      <c r="H33" s="139">
        <v>1.1966600000000001</v>
      </c>
      <c r="I33" s="139">
        <v>1.4390400000000001</v>
      </c>
      <c r="U33" t="s">
        <v>96</v>
      </c>
      <c r="V33" s="139">
        <f t="shared" si="16"/>
        <v>0.72297338907743891</v>
      </c>
      <c r="W33" s="139">
        <f t="shared" si="17"/>
        <v>0.97215225885455314</v>
      </c>
      <c r="X33" s="139">
        <f t="shared" si="17"/>
        <v>1.2240248544836505</v>
      </c>
      <c r="Y33" s="139">
        <f t="shared" si="17"/>
        <v>1.4802657027208468</v>
      </c>
      <c r="Z33" s="139">
        <f t="shared" si="17"/>
        <v>0.72297338907743891</v>
      </c>
      <c r="AA33" s="139">
        <f t="shared" si="17"/>
        <v>0.97215225885455314</v>
      </c>
      <c r="AB33" s="139">
        <f t="shared" si="17"/>
        <v>1.2240248544836505</v>
      </c>
      <c r="AC33" s="139">
        <f t="shared" si="17"/>
        <v>1.4802657027208468</v>
      </c>
    </row>
    <row r="34" spans="1:29" x14ac:dyDescent="0.35">
      <c r="B34" s="139"/>
      <c r="C34" s="139"/>
      <c r="D34" s="139"/>
      <c r="E34" s="139"/>
      <c r="F34" s="139"/>
      <c r="G34" s="139"/>
      <c r="H34" s="139"/>
      <c r="I34" s="139"/>
    </row>
    <row r="36" spans="1:29" x14ac:dyDescent="0.35">
      <c r="A36" s="42" t="s">
        <v>260</v>
      </c>
      <c r="B36" s="42"/>
      <c r="C36" s="42"/>
      <c r="D36" s="42"/>
      <c r="E36" s="42"/>
      <c r="F36" s="42"/>
      <c r="G36" s="42"/>
      <c r="H36" s="42"/>
      <c r="I36" s="42"/>
      <c r="K36" s="42" t="s">
        <v>261</v>
      </c>
      <c r="L36" s="42"/>
      <c r="M36" s="42"/>
      <c r="N36" s="42"/>
      <c r="O36" s="42"/>
      <c r="P36" s="42"/>
      <c r="Q36" s="42"/>
      <c r="R36" s="42"/>
      <c r="S36" s="42"/>
      <c r="U36" s="42" t="s">
        <v>261</v>
      </c>
    </row>
    <row r="37" spans="1:29" x14ac:dyDescent="0.35">
      <c r="A37" t="str">
        <f>A27</f>
        <v>&gt; 500</v>
      </c>
      <c r="B37" s="139">
        <f t="shared" ref="B37:I42" si="20">1/(B16+B27)</f>
        <v>6.5826595755752697</v>
      </c>
      <c r="C37" s="139">
        <f t="shared" si="20"/>
        <v>5.5012294617685855</v>
      </c>
      <c r="D37" s="139">
        <f t="shared" si="20"/>
        <v>4.4877249044033274</v>
      </c>
      <c r="E37" s="139">
        <f t="shared" si="20"/>
        <v>3.541611439057113</v>
      </c>
      <c r="F37" s="139">
        <f t="shared" si="20"/>
        <v>6.5826595755752697</v>
      </c>
      <c r="G37" s="139">
        <f t="shared" si="20"/>
        <v>5.5012294617685855</v>
      </c>
      <c r="H37" s="139">
        <f t="shared" si="20"/>
        <v>4.4877249044033274</v>
      </c>
      <c r="I37" s="139">
        <f t="shared" si="20"/>
        <v>3.541611439057113</v>
      </c>
      <c r="K37" t="s">
        <v>250</v>
      </c>
      <c r="L37" s="139">
        <f t="shared" ref="L37:S41" si="21">1/(L16+L27)</f>
        <v>6.5826595755752697</v>
      </c>
      <c r="M37" s="139">
        <f t="shared" si="21"/>
        <v>5.5012294617685855</v>
      </c>
      <c r="N37" s="139">
        <f t="shared" si="21"/>
        <v>4.4877249044033274</v>
      </c>
      <c r="O37" s="139">
        <f t="shared" si="21"/>
        <v>3.541611439057113</v>
      </c>
      <c r="P37" s="139">
        <f t="shared" si="21"/>
        <v>6.5826595755752697</v>
      </c>
      <c r="Q37" s="139">
        <f t="shared" si="21"/>
        <v>5.5012294617685855</v>
      </c>
      <c r="R37" s="139">
        <f t="shared" si="21"/>
        <v>4.4877249044033274</v>
      </c>
      <c r="S37" s="139">
        <f t="shared" si="21"/>
        <v>3.541611439057113</v>
      </c>
      <c r="U37" t="s">
        <v>95</v>
      </c>
      <c r="V37" s="139">
        <f>1/(V16+V27)</f>
        <v>0.25</v>
      </c>
      <c r="W37" s="139">
        <f t="shared" ref="W37:AC37" si="22">1/(W16+W27)</f>
        <v>0.25</v>
      </c>
      <c r="X37" s="139">
        <f t="shared" si="22"/>
        <v>0.25</v>
      </c>
      <c r="Y37" s="139">
        <f t="shared" si="22"/>
        <v>0.25</v>
      </c>
      <c r="Z37" s="139">
        <f t="shared" si="22"/>
        <v>0.25</v>
      </c>
      <c r="AA37" s="139">
        <f t="shared" si="22"/>
        <v>0.25</v>
      </c>
      <c r="AB37" s="139">
        <f t="shared" si="22"/>
        <v>0.25</v>
      </c>
      <c r="AC37" s="139">
        <f t="shared" si="22"/>
        <v>0.25</v>
      </c>
    </row>
    <row r="38" spans="1:29" x14ac:dyDescent="0.35">
      <c r="A38" t="str">
        <f t="shared" ref="A38:A43" si="23">A28</f>
        <v>350 - 500</v>
      </c>
      <c r="B38" s="139">
        <f t="shared" si="20"/>
        <v>4.0258342378020355</v>
      </c>
      <c r="C38" s="139">
        <f t="shared" si="20"/>
        <v>3.5451001744729367</v>
      </c>
      <c r="D38" s="139">
        <f t="shared" si="20"/>
        <v>3.0483611946924567</v>
      </c>
      <c r="E38" s="139">
        <f t="shared" si="20"/>
        <v>2.5357987942301539</v>
      </c>
      <c r="F38" s="139">
        <f t="shared" si="20"/>
        <v>4.0258342378020355</v>
      </c>
      <c r="G38" s="139">
        <f t="shared" si="20"/>
        <v>3.5451001744729367</v>
      </c>
      <c r="H38" s="139">
        <f t="shared" si="20"/>
        <v>3.0483611946924567</v>
      </c>
      <c r="I38" s="139">
        <f t="shared" si="20"/>
        <v>2.5357987942301539</v>
      </c>
      <c r="K38" t="s">
        <v>100</v>
      </c>
      <c r="L38" s="139">
        <f t="shared" si="21"/>
        <v>4.0258342378020355</v>
      </c>
      <c r="M38" s="139">
        <f t="shared" si="21"/>
        <v>3.5451001744729367</v>
      </c>
      <c r="N38" s="139">
        <f t="shared" si="21"/>
        <v>3.0483611946924567</v>
      </c>
      <c r="O38" s="139">
        <f t="shared" si="21"/>
        <v>2.5357987942301539</v>
      </c>
      <c r="P38" s="139">
        <f t="shared" si="21"/>
        <v>4.0258342378020355</v>
      </c>
      <c r="Q38" s="139">
        <f t="shared" si="21"/>
        <v>3.5451001744729367</v>
      </c>
      <c r="R38" s="139">
        <f t="shared" si="21"/>
        <v>3.0483611946924567</v>
      </c>
      <c r="S38" s="139">
        <f t="shared" si="21"/>
        <v>2.5357987942301539</v>
      </c>
      <c r="U38" t="s">
        <v>250</v>
      </c>
      <c r="V38" s="139">
        <f t="shared" ref="V38:AC42" si="24">1/(V17+V28)</f>
        <v>6.4818365691604836</v>
      </c>
      <c r="W38" s="139">
        <f t="shared" si="24"/>
        <v>5.4000936612152159</v>
      </c>
      <c r="X38" s="139">
        <f t="shared" si="24"/>
        <v>4.3873952922048431</v>
      </c>
      <c r="Y38" s="139">
        <f t="shared" si="24"/>
        <v>3.4429768357754531</v>
      </c>
      <c r="Z38" s="139">
        <f t="shared" si="24"/>
        <v>6.4818365691604836</v>
      </c>
      <c r="AA38" s="139">
        <f t="shared" si="24"/>
        <v>5.4000936612152159</v>
      </c>
      <c r="AB38" s="139">
        <f t="shared" si="24"/>
        <v>4.3873952922048431</v>
      </c>
      <c r="AC38" s="139">
        <f t="shared" si="24"/>
        <v>3.4429768357754531</v>
      </c>
    </row>
    <row r="39" spans="1:29" x14ac:dyDescent="0.35">
      <c r="A39" t="str">
        <f t="shared" si="23"/>
        <v>250 - 349</v>
      </c>
      <c r="B39" s="139">
        <f t="shared" si="20"/>
        <v>2.9134439286994445</v>
      </c>
      <c r="C39" s="139">
        <f t="shared" si="20"/>
        <v>2.5653299128578602</v>
      </c>
      <c r="D39" s="139">
        <f t="shared" si="20"/>
        <v>2.2070276931519466</v>
      </c>
      <c r="E39" s="139">
        <f t="shared" si="20"/>
        <v>1.8382853495806977</v>
      </c>
      <c r="F39" s="139">
        <f t="shared" si="20"/>
        <v>2.9134439286994445</v>
      </c>
      <c r="G39" s="139">
        <f t="shared" si="20"/>
        <v>2.5653299128578602</v>
      </c>
      <c r="H39" s="139">
        <f t="shared" si="20"/>
        <v>2.2070276931519466</v>
      </c>
      <c r="I39" s="139">
        <f t="shared" si="20"/>
        <v>1.8382853495806977</v>
      </c>
      <c r="K39" t="s">
        <v>99</v>
      </c>
      <c r="L39" s="139">
        <f t="shared" si="21"/>
        <v>4.365435809938595</v>
      </c>
      <c r="M39" s="139">
        <f t="shared" si="21"/>
        <v>3.83107760117753</v>
      </c>
      <c r="N39" s="139">
        <f t="shared" si="21"/>
        <v>3.2856252499955341</v>
      </c>
      <c r="O39" s="139">
        <f t="shared" si="21"/>
        <v>2.7282576708234783</v>
      </c>
      <c r="P39" s="139">
        <f t="shared" si="21"/>
        <v>4.365435809938595</v>
      </c>
      <c r="Q39" s="139">
        <f t="shared" si="21"/>
        <v>3.83107760117753</v>
      </c>
      <c r="R39" s="139">
        <f t="shared" si="21"/>
        <v>3.2856252499955341</v>
      </c>
      <c r="S39" s="139">
        <f t="shared" si="21"/>
        <v>2.7282576708234783</v>
      </c>
      <c r="U39" t="s">
        <v>100</v>
      </c>
      <c r="V39" s="139">
        <f t="shared" si="24"/>
        <v>3.9641727305460854</v>
      </c>
      <c r="W39" s="139">
        <f t="shared" si="24"/>
        <v>3.479926280768102</v>
      </c>
      <c r="X39" s="139">
        <f t="shared" si="24"/>
        <v>2.9802106500357834</v>
      </c>
      <c r="Y39" s="139">
        <f t="shared" si="24"/>
        <v>2.4651762789218137</v>
      </c>
      <c r="Z39" s="139">
        <f t="shared" si="24"/>
        <v>3.9641727305460854</v>
      </c>
      <c r="AA39" s="139">
        <f t="shared" si="24"/>
        <v>3.479926280768102</v>
      </c>
      <c r="AB39" s="139">
        <f t="shared" si="24"/>
        <v>2.9802106500357834</v>
      </c>
      <c r="AC39" s="139">
        <f t="shared" si="24"/>
        <v>2.4651762789218137</v>
      </c>
    </row>
    <row r="40" spans="1:29" x14ac:dyDescent="0.35">
      <c r="A40" t="str">
        <f t="shared" si="23"/>
        <v>200 - 249</v>
      </c>
      <c r="B40" s="139">
        <f t="shared" si="20"/>
        <v>1.5694056589457739</v>
      </c>
      <c r="C40" s="139">
        <f t="shared" si="20"/>
        <v>1.3829164554044593</v>
      </c>
      <c r="D40" s="139">
        <f t="shared" si="20"/>
        <v>1.1922318379584911</v>
      </c>
      <c r="E40" s="139">
        <f t="shared" si="20"/>
        <v>0.99696972557911967</v>
      </c>
      <c r="F40" s="139">
        <f t="shared" si="20"/>
        <v>1.5694056589457739</v>
      </c>
      <c r="G40" s="139">
        <f t="shared" si="20"/>
        <v>1.3829164554044593</v>
      </c>
      <c r="H40" s="139">
        <f t="shared" si="20"/>
        <v>1.1922318379584911</v>
      </c>
      <c r="I40" s="139">
        <f t="shared" si="20"/>
        <v>0.99696972557911967</v>
      </c>
      <c r="K40" t="s">
        <v>98</v>
      </c>
      <c r="L40" s="139">
        <f t="shared" si="21"/>
        <v>2.9594495210906815</v>
      </c>
      <c r="M40" s="139">
        <f t="shared" si="21"/>
        <v>2.5419562330435981</v>
      </c>
      <c r="N40" s="139">
        <f t="shared" si="21"/>
        <v>2.1590171117276391</v>
      </c>
      <c r="O40" s="139">
        <f t="shared" si="21"/>
        <v>1.7967126612686704</v>
      </c>
      <c r="P40" s="139">
        <f t="shared" si="21"/>
        <v>2.9594495210906815</v>
      </c>
      <c r="Q40" s="139">
        <f t="shared" si="21"/>
        <v>2.5419562330435981</v>
      </c>
      <c r="R40" s="139">
        <f t="shared" si="21"/>
        <v>2.1590171117276391</v>
      </c>
      <c r="S40" s="139">
        <f t="shared" si="21"/>
        <v>1.7967126612686704</v>
      </c>
      <c r="U40" t="s">
        <v>99</v>
      </c>
      <c r="V40" s="139">
        <f t="shared" si="24"/>
        <v>4.2985728106272099</v>
      </c>
      <c r="W40" s="139">
        <f t="shared" si="24"/>
        <v>3.7606462361763313</v>
      </c>
      <c r="X40" s="139">
        <f t="shared" si="24"/>
        <v>3.2121703225693552</v>
      </c>
      <c r="Y40" s="139">
        <f t="shared" si="24"/>
        <v>2.6522751364200254</v>
      </c>
      <c r="Z40" s="139">
        <f t="shared" si="24"/>
        <v>4.2985728106272099</v>
      </c>
      <c r="AA40" s="139">
        <f t="shared" si="24"/>
        <v>3.7606462361763313</v>
      </c>
      <c r="AB40" s="139">
        <f t="shared" si="24"/>
        <v>3.2121703225693552</v>
      </c>
      <c r="AC40" s="139">
        <f t="shared" si="24"/>
        <v>2.6522751364200254</v>
      </c>
    </row>
    <row r="41" spans="1:29" x14ac:dyDescent="0.35">
      <c r="A41" t="str">
        <f t="shared" si="23"/>
        <v>100 - 199</v>
      </c>
      <c r="B41" s="139">
        <f t="shared" si="20"/>
        <v>2.9594495210906815</v>
      </c>
      <c r="C41" s="139">
        <f t="shared" si="20"/>
        <v>2.5419562330435981</v>
      </c>
      <c r="D41" s="139">
        <f t="shared" si="20"/>
        <v>2.1590171117276391</v>
      </c>
      <c r="E41" s="139">
        <f t="shared" si="20"/>
        <v>1.7967126612686704</v>
      </c>
      <c r="F41" s="139">
        <f t="shared" si="20"/>
        <v>2.9594495210906815</v>
      </c>
      <c r="G41" s="139">
        <f t="shared" si="20"/>
        <v>2.5419562330435981</v>
      </c>
      <c r="H41" s="139">
        <f t="shared" si="20"/>
        <v>2.1590171117276391</v>
      </c>
      <c r="I41" s="139">
        <f t="shared" si="20"/>
        <v>1.7967126612686704</v>
      </c>
      <c r="K41" t="s">
        <v>97</v>
      </c>
      <c r="L41" s="139">
        <f t="shared" si="21"/>
        <v>1.3977562269058279</v>
      </c>
      <c r="M41" s="139">
        <f t="shared" si="21"/>
        <v>1.1654743684270956</v>
      </c>
      <c r="N41" s="139">
        <f t="shared" si="21"/>
        <v>0.97650266270558161</v>
      </c>
      <c r="O41" s="139">
        <f t="shared" si="21"/>
        <v>0.81389964903022505</v>
      </c>
      <c r="P41" s="139">
        <f t="shared" si="21"/>
        <v>1.3977562269058279</v>
      </c>
      <c r="Q41" s="139">
        <f t="shared" si="21"/>
        <v>1.1654743684270956</v>
      </c>
      <c r="R41" s="139">
        <f t="shared" si="21"/>
        <v>0.97650266270558161</v>
      </c>
      <c r="S41" s="139">
        <f t="shared" si="21"/>
        <v>0.81389964903022505</v>
      </c>
      <c r="U41" t="s">
        <v>98</v>
      </c>
      <c r="V41" s="139">
        <f t="shared" si="24"/>
        <v>2.9141212469146494</v>
      </c>
      <c r="W41" s="139">
        <f t="shared" si="24"/>
        <v>2.4952243560355365</v>
      </c>
      <c r="X41" s="139">
        <f t="shared" si="24"/>
        <v>2.1107491465194808</v>
      </c>
      <c r="Y41" s="139">
        <f t="shared" si="24"/>
        <v>1.7466738459991578</v>
      </c>
      <c r="Z41" s="139">
        <f t="shared" si="24"/>
        <v>2.9141212469146494</v>
      </c>
      <c r="AA41" s="139">
        <f t="shared" si="24"/>
        <v>2.4952243560355365</v>
      </c>
      <c r="AB41" s="139">
        <f t="shared" si="24"/>
        <v>2.1107491465194808</v>
      </c>
      <c r="AC41" s="139">
        <f t="shared" si="24"/>
        <v>1.7466738459991578</v>
      </c>
    </row>
    <row r="42" spans="1:29" x14ac:dyDescent="0.35">
      <c r="A42" t="str">
        <f t="shared" si="23"/>
        <v>50 - 99</v>
      </c>
      <c r="B42" s="139">
        <f t="shared" si="20"/>
        <v>1.3977562269058279</v>
      </c>
      <c r="C42" s="139">
        <f t="shared" si="20"/>
        <v>1.1654743684270956</v>
      </c>
      <c r="D42" s="139">
        <f t="shared" si="20"/>
        <v>0.97650266270558161</v>
      </c>
      <c r="E42" s="139">
        <f t="shared" si="20"/>
        <v>0.81389964903022505</v>
      </c>
      <c r="F42" s="139">
        <f t="shared" si="20"/>
        <v>1.3977562269058279</v>
      </c>
      <c r="G42" s="139">
        <f t="shared" si="20"/>
        <v>1.1654743684270956</v>
      </c>
      <c r="H42" s="139">
        <f t="shared" si="20"/>
        <v>0.97650266270558161</v>
      </c>
      <c r="I42" s="139">
        <f t="shared" si="20"/>
        <v>0.81389964903022505</v>
      </c>
      <c r="K42" t="s">
        <v>96</v>
      </c>
      <c r="L42" s="139">
        <f>1/L32</f>
        <v>1.4046916701783958</v>
      </c>
      <c r="M42" s="139">
        <f t="shared" ref="M42:S42" si="25">1/M32</f>
        <v>1.0479104665297396</v>
      </c>
      <c r="N42" s="139">
        <f t="shared" si="25"/>
        <v>0.83565925158357424</v>
      </c>
      <c r="O42" s="139">
        <f t="shared" si="25"/>
        <v>0.69490771625528125</v>
      </c>
      <c r="P42" s="139">
        <f t="shared" si="25"/>
        <v>1.4046916701783958</v>
      </c>
      <c r="Q42" s="139">
        <f t="shared" si="25"/>
        <v>1.0479104665297396</v>
      </c>
      <c r="R42" s="139">
        <f t="shared" si="25"/>
        <v>0.83565925158357424</v>
      </c>
      <c r="S42" s="139">
        <f t="shared" si="25"/>
        <v>0.69490771625528125</v>
      </c>
      <c r="U42" t="s">
        <v>97</v>
      </c>
      <c r="V42" s="139">
        <f t="shared" si="24"/>
        <v>1.3763475571404136</v>
      </c>
      <c r="W42" s="139">
        <f t="shared" si="24"/>
        <v>1.1440480338059957</v>
      </c>
      <c r="X42" s="139">
        <f t="shared" si="24"/>
        <v>0.95467152654037035</v>
      </c>
      <c r="Y42" s="139">
        <f t="shared" si="24"/>
        <v>0.79123237726013185</v>
      </c>
      <c r="Z42" s="139">
        <f t="shared" si="24"/>
        <v>1.3763475571404136</v>
      </c>
      <c r="AA42" s="139">
        <f t="shared" si="24"/>
        <v>1.1440480338059957</v>
      </c>
      <c r="AB42" s="139">
        <f t="shared" si="24"/>
        <v>0.95467152654037035</v>
      </c>
      <c r="AC42" s="139">
        <f t="shared" si="24"/>
        <v>0.79123237726013185</v>
      </c>
    </row>
    <row r="43" spans="1:29" x14ac:dyDescent="0.35">
      <c r="A43" t="str">
        <f t="shared" si="23"/>
        <v>&lt; 50</v>
      </c>
      <c r="B43" s="139">
        <f>1/B33</f>
        <v>1.4046916701783958</v>
      </c>
      <c r="C43" s="139">
        <f t="shared" ref="C43:I43" si="26">1/C33</f>
        <v>1.0479104665297396</v>
      </c>
      <c r="D43" s="139">
        <f t="shared" si="26"/>
        <v>0.83565925158357424</v>
      </c>
      <c r="E43" s="139">
        <f t="shared" si="26"/>
        <v>0.69490771625528125</v>
      </c>
      <c r="F43" s="139">
        <f t="shared" si="26"/>
        <v>1.4046916701783958</v>
      </c>
      <c r="G43" s="139">
        <f t="shared" si="26"/>
        <v>1.0479104665297396</v>
      </c>
      <c r="H43" s="139">
        <f t="shared" si="26"/>
        <v>0.83565925158357424</v>
      </c>
      <c r="I43" s="139">
        <f t="shared" si="26"/>
        <v>0.69490771625528125</v>
      </c>
      <c r="L43" s="139"/>
      <c r="M43" s="139"/>
      <c r="N43" s="139"/>
      <c r="O43" s="139"/>
      <c r="P43" s="139"/>
      <c r="Q43" s="139"/>
      <c r="R43" s="139"/>
      <c r="S43" s="139"/>
      <c r="U43" t="s">
        <v>96</v>
      </c>
      <c r="V43" s="139">
        <f>1/V33</f>
        <v>1.3831767740110947</v>
      </c>
      <c r="W43" s="139">
        <f t="shared" ref="W43:AC43" si="27">1/W33</f>
        <v>1.0286454522856932</v>
      </c>
      <c r="X43" s="139">
        <f t="shared" si="27"/>
        <v>0.81697687456015389</v>
      </c>
      <c r="Y43" s="139">
        <f t="shared" si="27"/>
        <v>0.67555439416175078</v>
      </c>
      <c r="Z43" s="139">
        <f t="shared" si="27"/>
        <v>1.3831767740110947</v>
      </c>
      <c r="AA43" s="139">
        <f t="shared" si="27"/>
        <v>1.0286454522856932</v>
      </c>
      <c r="AB43" s="139">
        <f t="shared" si="27"/>
        <v>0.81697687456015389</v>
      </c>
      <c r="AC43" s="139">
        <f t="shared" si="27"/>
        <v>0.67555439416175078</v>
      </c>
    </row>
    <row r="44" spans="1:29" x14ac:dyDescent="0.35">
      <c r="V44" s="139"/>
    </row>
    <row r="46" spans="1:29" x14ac:dyDescent="0.35">
      <c r="A46" s="42" t="s">
        <v>262</v>
      </c>
      <c r="K46" s="42" t="s">
        <v>263</v>
      </c>
      <c r="U46" s="42" t="s">
        <v>263</v>
      </c>
    </row>
    <row r="47" spans="1:29" x14ac:dyDescent="0.35">
      <c r="A47" t="str">
        <f t="shared" ref="A47:A53" si="28">A37</f>
        <v>&gt; 500</v>
      </c>
      <c r="B47" s="48">
        <f t="shared" ref="B47:I52" si="29">B37+(B16/(B16+B27))*B48</f>
        <v>19.98183571148493</v>
      </c>
      <c r="C47" s="48">
        <f t="shared" si="29"/>
        <v>16.988400058270415</v>
      </c>
      <c r="D47" s="48">
        <f t="shared" si="29"/>
        <v>14.253211462300039</v>
      </c>
      <c r="E47" s="48">
        <f t="shared" si="29"/>
        <v>11.673639534867529</v>
      </c>
      <c r="F47" s="48">
        <f t="shared" si="29"/>
        <v>19.98183571148493</v>
      </c>
      <c r="G47" s="48">
        <f t="shared" si="29"/>
        <v>16.988400058270415</v>
      </c>
      <c r="H47" s="48">
        <f t="shared" si="29"/>
        <v>14.253211462300039</v>
      </c>
      <c r="I47" s="48">
        <f t="shared" si="29"/>
        <v>11.673639534867529</v>
      </c>
      <c r="K47" t="s">
        <v>250</v>
      </c>
      <c r="L47" s="48">
        <f t="shared" ref="L47:S51" si="30">L37+(L16/(L16+L27))*L48</f>
        <v>19.872452522523389</v>
      </c>
      <c r="M47" s="48">
        <f t="shared" si="30"/>
        <v>16.879630152167582</v>
      </c>
      <c r="N47" s="48">
        <f t="shared" si="30"/>
        <v>14.147476542855618</v>
      </c>
      <c r="O47" s="48">
        <f t="shared" si="30"/>
        <v>11.573368524200465</v>
      </c>
      <c r="P47" s="48">
        <f t="shared" si="30"/>
        <v>19.872452522523389</v>
      </c>
      <c r="Q47" s="48">
        <f t="shared" si="30"/>
        <v>16.879630152167582</v>
      </c>
      <c r="R47" s="48">
        <f t="shared" si="30"/>
        <v>14.147476542855618</v>
      </c>
      <c r="S47" s="48">
        <f t="shared" si="30"/>
        <v>11.573368524200465</v>
      </c>
      <c r="U47" t="s">
        <v>95</v>
      </c>
      <c r="V47" s="48" cm="1">
        <f t="array" ref="V47">V37+SUMPRODUCT(0.01*V5:V10,V48:V53)</f>
        <v>16.322315237491903</v>
      </c>
      <c r="W47" s="48" cm="1">
        <f t="array" ref="W47">W37+SUMPRODUCT(0.01*W5:W10,W48:W53)</f>
        <v>13.598620448120982</v>
      </c>
      <c r="X47" s="48" cm="1">
        <f t="array" ref="X47">X37+SUMPRODUCT(0.01*X5:X10,X48:X53)</f>
        <v>11.182453530083302</v>
      </c>
      <c r="Y47" s="48" cm="1">
        <f t="array" ref="Y47">Y37+SUMPRODUCT(0.01*Y5:Y10,Y48:Y53)</f>
        <v>8.9765947274703048</v>
      </c>
      <c r="Z47" s="48" cm="1">
        <f t="array" ref="Z47">Z37+SUMPRODUCT(0.01*Z5:Z10,Z48:Z53)</f>
        <v>16.322315237491903</v>
      </c>
      <c r="AA47" s="48" cm="1">
        <f t="array" ref="AA47">AA37+SUMPRODUCT(0.01*AA5:AA10,AA48:AA53)</f>
        <v>13.598620448120982</v>
      </c>
      <c r="AB47" s="48" cm="1">
        <f t="array" ref="AB47">AB37+SUMPRODUCT(0.01*AB5:AB10,AB48:AB53)</f>
        <v>11.182453530083302</v>
      </c>
      <c r="AC47" s="48" cm="1">
        <f t="array" ref="AC47">AC37+SUMPRODUCT(0.01*AC5:AC10,AC48:AC53)</f>
        <v>8.9765947274703048</v>
      </c>
    </row>
    <row r="48" spans="1:29" x14ac:dyDescent="0.35">
      <c r="A48" t="str">
        <f t="shared" si="28"/>
        <v>350 - 500</v>
      </c>
      <c r="B48" s="48">
        <f t="shared" si="29"/>
        <v>13.399176135909661</v>
      </c>
      <c r="C48" s="48">
        <f t="shared" si="29"/>
        <v>11.48717059650183</v>
      </c>
      <c r="D48" s="48">
        <f t="shared" si="29"/>
        <v>9.7659248257372617</v>
      </c>
      <c r="E48" s="48">
        <f t="shared" si="29"/>
        <v>8.1323161108480573</v>
      </c>
      <c r="F48" s="48">
        <f t="shared" si="29"/>
        <v>13.399176135909661</v>
      </c>
      <c r="G48" s="48">
        <f t="shared" si="29"/>
        <v>11.48717059650183</v>
      </c>
      <c r="H48" s="48">
        <f t="shared" si="29"/>
        <v>9.7659248257372617</v>
      </c>
      <c r="I48" s="48">
        <f t="shared" si="29"/>
        <v>8.1323161108480573</v>
      </c>
      <c r="K48" t="s">
        <v>100</v>
      </c>
      <c r="L48" s="48">
        <f t="shared" si="30"/>
        <v>13.289792946948118</v>
      </c>
      <c r="M48" s="48">
        <f t="shared" si="30"/>
        <v>11.378400690398998</v>
      </c>
      <c r="N48" s="48">
        <f t="shared" si="30"/>
        <v>9.660185160987572</v>
      </c>
      <c r="O48" s="48">
        <f t="shared" si="30"/>
        <v>8.0320415488456369</v>
      </c>
      <c r="P48" s="48">
        <f t="shared" si="30"/>
        <v>13.289792946948118</v>
      </c>
      <c r="Q48" s="48">
        <f t="shared" si="30"/>
        <v>11.378400690398998</v>
      </c>
      <c r="R48" s="48">
        <f t="shared" si="30"/>
        <v>9.660185160987572</v>
      </c>
      <c r="S48" s="48">
        <f t="shared" si="30"/>
        <v>8.0320415488456369</v>
      </c>
      <c r="U48" t="s">
        <v>250</v>
      </c>
      <c r="V48" s="48">
        <f t="shared" ref="V48:AC53" si="31">V38+(V17/(V17+V28))*V49</f>
        <v>19.568077006039108</v>
      </c>
      <c r="W48" s="48">
        <f t="shared" si="31"/>
        <v>16.569311355188074</v>
      </c>
      <c r="X48" s="48">
        <f t="shared" si="31"/>
        <v>13.831189144370221</v>
      </c>
      <c r="Y48" s="48">
        <f t="shared" si="31"/>
        <v>11.251047842595463</v>
      </c>
      <c r="Z48" s="48">
        <f t="shared" si="31"/>
        <v>19.568077006039108</v>
      </c>
      <c r="AA48" s="48">
        <f t="shared" si="31"/>
        <v>16.569311355188074</v>
      </c>
      <c r="AB48" s="48">
        <f t="shared" si="31"/>
        <v>13.831189144370221</v>
      </c>
      <c r="AC48" s="48">
        <f t="shared" si="31"/>
        <v>11.251047842595463</v>
      </c>
    </row>
    <row r="49" spans="1:29" x14ac:dyDescent="0.35">
      <c r="A49" t="str">
        <f t="shared" si="28"/>
        <v>250 - 349</v>
      </c>
      <c r="B49" s="48">
        <f t="shared" si="29"/>
        <v>9.3774946443980909</v>
      </c>
      <c r="C49" s="48">
        <f t="shared" si="29"/>
        <v>7.9462959843209582</v>
      </c>
      <c r="D49" s="48">
        <f t="shared" si="29"/>
        <v>6.7214566222772456</v>
      </c>
      <c r="E49" s="48">
        <f t="shared" si="29"/>
        <v>5.5997832990775862</v>
      </c>
      <c r="F49" s="48">
        <f t="shared" si="29"/>
        <v>9.3774946443980909</v>
      </c>
      <c r="G49" s="48">
        <f t="shared" si="29"/>
        <v>7.9462959843209582</v>
      </c>
      <c r="H49" s="48">
        <f t="shared" si="29"/>
        <v>6.7214566222772456</v>
      </c>
      <c r="I49" s="48">
        <f t="shared" si="29"/>
        <v>5.5997832990775862</v>
      </c>
      <c r="K49" t="s">
        <v>99</v>
      </c>
      <c r="L49" s="48">
        <f t="shared" si="30"/>
        <v>9.2680629945314479</v>
      </c>
      <c r="M49" s="48">
        <f t="shared" si="30"/>
        <v>7.8374682074124902</v>
      </c>
      <c r="N49" s="48">
        <f t="shared" si="30"/>
        <v>6.6156556788243837</v>
      </c>
      <c r="O49" s="48">
        <f t="shared" si="30"/>
        <v>5.4994502194396215</v>
      </c>
      <c r="P49" s="48">
        <f t="shared" si="30"/>
        <v>9.2680629945314479</v>
      </c>
      <c r="Q49" s="48">
        <f t="shared" si="30"/>
        <v>7.8374682074124902</v>
      </c>
      <c r="R49" s="48">
        <f t="shared" si="30"/>
        <v>6.6156556788243837</v>
      </c>
      <c r="S49" s="48">
        <f t="shared" si="30"/>
        <v>5.4994502194396215</v>
      </c>
      <c r="U49" t="s">
        <v>100</v>
      </c>
      <c r="V49" s="48">
        <f t="shared" si="31"/>
        <v>13.086240436878624</v>
      </c>
      <c r="W49" s="48">
        <f t="shared" si="31"/>
        <v>11.169217693972858</v>
      </c>
      <c r="X49" s="48">
        <f t="shared" si="31"/>
        <v>9.4442176826743491</v>
      </c>
      <c r="Y49" s="48">
        <f t="shared" si="31"/>
        <v>7.8083475481499764</v>
      </c>
      <c r="Z49" s="48">
        <f t="shared" si="31"/>
        <v>13.086240436878624</v>
      </c>
      <c r="AA49" s="48">
        <f t="shared" si="31"/>
        <v>11.169217693972858</v>
      </c>
      <c r="AB49" s="48">
        <f t="shared" si="31"/>
        <v>9.4442176826743491</v>
      </c>
      <c r="AC49" s="48">
        <f t="shared" si="31"/>
        <v>7.8083475481499764</v>
      </c>
    </row>
    <row r="50" spans="1:29" x14ac:dyDescent="0.35">
      <c r="A50" t="str">
        <f t="shared" si="28"/>
        <v>200 - 249</v>
      </c>
      <c r="B50" s="48">
        <f t="shared" si="29"/>
        <v>6.493563784713996</v>
      </c>
      <c r="C50" s="48">
        <f t="shared" si="29"/>
        <v>5.4099718493238278</v>
      </c>
      <c r="D50" s="48">
        <f t="shared" si="29"/>
        <v>4.5406850433329735</v>
      </c>
      <c r="E50" s="48">
        <f t="shared" si="29"/>
        <v>3.7834061367257563</v>
      </c>
      <c r="F50" s="48">
        <f t="shared" si="29"/>
        <v>6.493563784713996</v>
      </c>
      <c r="G50" s="48">
        <f t="shared" si="29"/>
        <v>5.4099718493238278</v>
      </c>
      <c r="H50" s="48">
        <f t="shared" si="29"/>
        <v>4.5406850433329735</v>
      </c>
      <c r="I50" s="48">
        <f t="shared" si="29"/>
        <v>3.7834061367257563</v>
      </c>
      <c r="K50" t="s">
        <v>98</v>
      </c>
      <c r="L50" s="48">
        <f t="shared" si="30"/>
        <v>4.9819381856078939</v>
      </c>
      <c r="M50" s="48">
        <f t="shared" si="30"/>
        <v>4.0830118549522538</v>
      </c>
      <c r="N50" s="48">
        <f t="shared" si="30"/>
        <v>3.3988218477516723</v>
      </c>
      <c r="O50" s="48">
        <f t="shared" si="30"/>
        <v>2.828595775236117</v>
      </c>
      <c r="P50" s="48">
        <f t="shared" si="30"/>
        <v>4.9819381856078939</v>
      </c>
      <c r="Q50" s="48">
        <f t="shared" si="30"/>
        <v>4.0830118549522538</v>
      </c>
      <c r="R50" s="48">
        <f t="shared" si="30"/>
        <v>3.3988218477516723</v>
      </c>
      <c r="S50" s="48">
        <f t="shared" si="30"/>
        <v>2.828595775236117</v>
      </c>
      <c r="U50" t="s">
        <v>99</v>
      </c>
      <c r="V50" s="48">
        <f t="shared" si="31"/>
        <v>9.1261091286172089</v>
      </c>
      <c r="W50" s="48">
        <f t="shared" si="31"/>
        <v>7.6933824849432053</v>
      </c>
      <c r="X50" s="48">
        <f t="shared" si="31"/>
        <v>6.4677530816656557</v>
      </c>
      <c r="Y50" s="48">
        <f t="shared" si="31"/>
        <v>5.3462894055006203</v>
      </c>
      <c r="Z50" s="48">
        <f t="shared" si="31"/>
        <v>9.1261091286172089</v>
      </c>
      <c r="AA50" s="48">
        <f t="shared" si="31"/>
        <v>7.6933824849432053</v>
      </c>
      <c r="AB50" s="48">
        <f t="shared" si="31"/>
        <v>6.4677530816656557</v>
      </c>
      <c r="AC50" s="48">
        <f t="shared" si="31"/>
        <v>5.3462894055006203</v>
      </c>
    </row>
    <row r="51" spans="1:29" x14ac:dyDescent="0.35">
      <c r="A51" t="str">
        <f t="shared" si="28"/>
        <v>100 - 199</v>
      </c>
      <c r="B51" s="48">
        <f t="shared" si="29"/>
        <v>4.9819381856078939</v>
      </c>
      <c r="C51" s="48">
        <f t="shared" si="29"/>
        <v>4.0830118549522538</v>
      </c>
      <c r="D51" s="48">
        <f t="shared" si="29"/>
        <v>3.3988218477516723</v>
      </c>
      <c r="E51" s="48">
        <f t="shared" si="29"/>
        <v>2.828595775236117</v>
      </c>
      <c r="F51" s="48">
        <f t="shared" si="29"/>
        <v>4.9819381856078939</v>
      </c>
      <c r="G51" s="48">
        <f t="shared" si="29"/>
        <v>4.0830118549522538</v>
      </c>
      <c r="H51" s="48">
        <f t="shared" si="29"/>
        <v>3.3988218477516723</v>
      </c>
      <c r="I51" s="48">
        <f t="shared" si="29"/>
        <v>2.828595775236117</v>
      </c>
      <c r="K51" t="s">
        <v>97</v>
      </c>
      <c r="L51" s="48">
        <f t="shared" si="30"/>
        <v>2.3562222225668932</v>
      </c>
      <c r="M51" s="48">
        <f t="shared" si="30"/>
        <v>1.8413118937432347</v>
      </c>
      <c r="N51" s="48">
        <f t="shared" si="30"/>
        <v>1.5004164625874084</v>
      </c>
      <c r="O51" s="48">
        <f t="shared" si="30"/>
        <v>1.2489718931923222</v>
      </c>
      <c r="P51" s="48">
        <f t="shared" si="30"/>
        <v>2.3562222225668932</v>
      </c>
      <c r="Q51" s="48">
        <f t="shared" si="30"/>
        <v>1.8413118937432347</v>
      </c>
      <c r="R51" s="48">
        <f t="shared" si="30"/>
        <v>1.5004164625874084</v>
      </c>
      <c r="S51" s="48">
        <f t="shared" si="30"/>
        <v>1.2489718931923222</v>
      </c>
      <c r="U51" t="s">
        <v>98</v>
      </c>
      <c r="V51" s="48">
        <f t="shared" si="31"/>
        <v>4.9056325556601816</v>
      </c>
      <c r="W51" s="48">
        <f t="shared" si="31"/>
        <v>4.0079488757601913</v>
      </c>
      <c r="X51" s="48">
        <f t="shared" si="31"/>
        <v>3.322836245875302</v>
      </c>
      <c r="Y51" s="48">
        <f t="shared" si="31"/>
        <v>2.74981880409304</v>
      </c>
      <c r="Z51" s="48">
        <f t="shared" si="31"/>
        <v>4.9056325556601816</v>
      </c>
      <c r="AA51" s="48">
        <f t="shared" si="31"/>
        <v>4.0079488757601913</v>
      </c>
      <c r="AB51" s="48">
        <f t="shared" si="31"/>
        <v>3.322836245875302</v>
      </c>
      <c r="AC51" s="48">
        <f t="shared" si="31"/>
        <v>2.74981880409304</v>
      </c>
    </row>
    <row r="52" spans="1:29" x14ac:dyDescent="0.35">
      <c r="A52" t="str">
        <f t="shared" si="28"/>
        <v>50 - 99</v>
      </c>
      <c r="B52" s="48">
        <f t="shared" si="29"/>
        <v>2.3562222225668932</v>
      </c>
      <c r="C52" s="48">
        <f t="shared" si="29"/>
        <v>1.8413118937432347</v>
      </c>
      <c r="D52" s="48">
        <f t="shared" si="29"/>
        <v>1.5004164625874084</v>
      </c>
      <c r="E52" s="48">
        <f t="shared" si="29"/>
        <v>1.2489718931923222</v>
      </c>
      <c r="F52" s="48">
        <f t="shared" si="29"/>
        <v>2.3562222225668932</v>
      </c>
      <c r="G52" s="48">
        <f t="shared" si="29"/>
        <v>1.8413118937432347</v>
      </c>
      <c r="H52" s="48">
        <f t="shared" si="29"/>
        <v>1.5004164625874084</v>
      </c>
      <c r="I52" s="48">
        <f t="shared" si="29"/>
        <v>1.2489718931923222</v>
      </c>
      <c r="K52" t="s">
        <v>96</v>
      </c>
      <c r="L52" s="48">
        <f>L42</f>
        <v>1.4046916701783958</v>
      </c>
      <c r="M52" s="48">
        <f t="shared" ref="M52:S52" si="32">M42</f>
        <v>1.0479104665297396</v>
      </c>
      <c r="N52" s="48">
        <f t="shared" si="32"/>
        <v>0.83565925158357424</v>
      </c>
      <c r="O52" s="48">
        <f t="shared" si="32"/>
        <v>0.69490771625528125</v>
      </c>
      <c r="P52" s="48">
        <f t="shared" si="32"/>
        <v>1.4046916701783958</v>
      </c>
      <c r="Q52" s="48">
        <f t="shared" si="32"/>
        <v>1.0479104665297396</v>
      </c>
      <c r="R52" s="48">
        <f t="shared" si="32"/>
        <v>0.83565925158357424</v>
      </c>
      <c r="S52" s="48">
        <f t="shared" si="32"/>
        <v>0.69490771625528125</v>
      </c>
      <c r="U52" t="s">
        <v>97</v>
      </c>
      <c r="V52" s="48">
        <f t="shared" si="31"/>
        <v>2.3201332519110225</v>
      </c>
      <c r="W52" s="48">
        <f t="shared" si="31"/>
        <v>1.8074608148641702</v>
      </c>
      <c r="X52" s="48">
        <f t="shared" si="31"/>
        <v>1.4668724720277571</v>
      </c>
      <c r="Y52" s="48">
        <f t="shared" si="31"/>
        <v>1.2141877703954504</v>
      </c>
      <c r="Z52" s="48">
        <f t="shared" si="31"/>
        <v>2.3201332519110225</v>
      </c>
      <c r="AA52" s="48">
        <f t="shared" si="31"/>
        <v>1.8074608148641702</v>
      </c>
      <c r="AB52" s="48">
        <f t="shared" si="31"/>
        <v>1.4668724720277571</v>
      </c>
      <c r="AC52" s="48">
        <f t="shared" si="31"/>
        <v>1.2141877703954504</v>
      </c>
    </row>
    <row r="53" spans="1:29" x14ac:dyDescent="0.35">
      <c r="A53" t="str">
        <f t="shared" si="28"/>
        <v>&lt; 50</v>
      </c>
      <c r="B53" s="48">
        <f t="shared" ref="B53:I53" si="33">B43</f>
        <v>1.4046916701783958</v>
      </c>
      <c r="C53" s="48">
        <f t="shared" si="33"/>
        <v>1.0479104665297396</v>
      </c>
      <c r="D53" s="48">
        <f t="shared" si="33"/>
        <v>0.83565925158357424</v>
      </c>
      <c r="E53" s="48">
        <f t="shared" si="33"/>
        <v>0.69490771625528125</v>
      </c>
      <c r="F53" s="48">
        <f t="shared" si="33"/>
        <v>1.4046916701783958</v>
      </c>
      <c r="G53" s="48">
        <f t="shared" si="33"/>
        <v>1.0479104665297396</v>
      </c>
      <c r="H53" s="48">
        <f t="shared" si="33"/>
        <v>0.83565925158357424</v>
      </c>
      <c r="I53" s="48">
        <f t="shared" si="33"/>
        <v>0.69490771625528125</v>
      </c>
      <c r="U53" t="s">
        <v>96</v>
      </c>
      <c r="V53" s="48">
        <f t="shared" si="31"/>
        <v>1.3831767740110947</v>
      </c>
      <c r="W53" s="48">
        <f t="shared" si="31"/>
        <v>1.0286454522856932</v>
      </c>
      <c r="X53" s="48">
        <f t="shared" si="31"/>
        <v>0.81697687456015389</v>
      </c>
      <c r="Y53" s="48">
        <f t="shared" si="31"/>
        <v>0.67555439416175078</v>
      </c>
      <c r="Z53" s="48">
        <f t="shared" si="31"/>
        <v>1.3831767740110947</v>
      </c>
      <c r="AA53" s="48">
        <f t="shared" si="31"/>
        <v>1.0286454522856932</v>
      </c>
      <c r="AB53" s="48">
        <f t="shared" si="31"/>
        <v>0.81697687456015389</v>
      </c>
      <c r="AC53" s="48">
        <f t="shared" si="31"/>
        <v>0.67555439416175078</v>
      </c>
    </row>
    <row r="56" spans="1:29" x14ac:dyDescent="0.35">
      <c r="A56" s="42" t="s">
        <v>264</v>
      </c>
      <c r="K56" s="42" t="s">
        <v>265</v>
      </c>
      <c r="U56" s="42" t="s">
        <v>265</v>
      </c>
    </row>
    <row r="57" spans="1:29" x14ac:dyDescent="0.35">
      <c r="B57" s="48" cm="1">
        <f t="array" ref="B57">SUMPRODUCT(0.01*B5:B11,B47:B53)</f>
        <v>16.3223152374919</v>
      </c>
      <c r="C57" s="48" cm="1">
        <f t="array" ref="C57">SUMPRODUCT(0.01*C5:C11,C47:C53)</f>
        <v>13.598620448120979</v>
      </c>
      <c r="D57" s="48" cm="1">
        <f t="array" ref="D57">SUMPRODUCT(0.01*D5:D11,D47:D53)</f>
        <v>11.182453530083302</v>
      </c>
      <c r="E57" s="48" cm="1">
        <f t="array" ref="E57">SUMPRODUCT(0.01*E5:E11,E47:E53)</f>
        <v>8.9765947274703066</v>
      </c>
      <c r="F57" s="48" cm="1">
        <f t="array" ref="F57">SUMPRODUCT(0.01*F5:F11,F47:F53)</f>
        <v>16.3223152374919</v>
      </c>
      <c r="G57" s="48" cm="1">
        <f t="array" ref="G57">SUMPRODUCT(0.01*G5:G11,G47:G53)</f>
        <v>13.598620448120979</v>
      </c>
      <c r="H57" s="48" cm="1">
        <f t="array" ref="H57">SUMPRODUCT(0.01*H5:H11,H47:H53)</f>
        <v>11.182453530083302</v>
      </c>
      <c r="I57" s="48" cm="1">
        <f t="array" ref="I57">SUMPRODUCT(0.01*I5:I11,I47:I53)</f>
        <v>8.9765947274703066</v>
      </c>
      <c r="L57" s="48" cm="1">
        <f t="array" ref="L57">SUMPRODUCT(0.01*L5:L10,L47:L52)</f>
        <v>16.322315237491903</v>
      </c>
      <c r="M57" s="48" cm="1">
        <f t="array" ref="M57">SUMPRODUCT(0.01*M5:M10,M47:M52)</f>
        <v>13.598620448120981</v>
      </c>
      <c r="N57" s="48" cm="1">
        <f t="array" ref="N57">SUMPRODUCT(0.01*N5:N10,N47:N52)</f>
        <v>11.182453530083302</v>
      </c>
      <c r="O57" s="48" cm="1">
        <f t="array" ref="O57">SUMPRODUCT(0.01*O5:O10,O47:O52)</f>
        <v>8.9765947274703031</v>
      </c>
      <c r="P57" s="48" cm="1">
        <f t="array" ref="P57">SUMPRODUCT(0.01*P5:P10,P47:P52)</f>
        <v>16.322315237491903</v>
      </c>
      <c r="Q57" s="48" cm="1">
        <f t="array" ref="Q57">SUMPRODUCT(0.01*Q5:Q10,Q47:Q52)</f>
        <v>13.598620448120981</v>
      </c>
      <c r="R57" s="48" cm="1">
        <f t="array" ref="R57">SUMPRODUCT(0.01*R5:R10,R47:R52)</f>
        <v>11.182453530083302</v>
      </c>
      <c r="S57" s="48" cm="1">
        <f t="array" ref="S57">SUMPRODUCT(0.01*S5:S10,S47:S52)</f>
        <v>8.9765947274703031</v>
      </c>
      <c r="V57" s="48">
        <f>V47</f>
        <v>16.322315237491903</v>
      </c>
      <c r="W57" s="48">
        <f t="shared" ref="W57:AC57" si="34">W47</f>
        <v>13.598620448120982</v>
      </c>
      <c r="X57" s="48">
        <f t="shared" si="34"/>
        <v>11.182453530083302</v>
      </c>
      <c r="Y57" s="48">
        <f t="shared" si="34"/>
        <v>8.9765947274703048</v>
      </c>
      <c r="Z57" s="48">
        <f t="shared" si="34"/>
        <v>16.322315237491903</v>
      </c>
      <c r="AA57" s="48">
        <f t="shared" si="34"/>
        <v>13.598620448120982</v>
      </c>
      <c r="AB57" s="48">
        <f t="shared" si="34"/>
        <v>11.182453530083302</v>
      </c>
      <c r="AC57" s="48">
        <f t="shared" si="34"/>
        <v>8.9765947274703048</v>
      </c>
    </row>
    <row r="58" spans="1:29" x14ac:dyDescent="0.35">
      <c r="L58" s="140"/>
      <c r="M58" s="140"/>
      <c r="N58" s="140"/>
      <c r="O58" s="140"/>
      <c r="P58" s="140"/>
      <c r="Q58" s="140"/>
      <c r="R58" s="140"/>
      <c r="S58" s="140"/>
    </row>
    <row r="59" spans="1:29" x14ac:dyDescent="0.35">
      <c r="A59" s="42" t="s">
        <v>275</v>
      </c>
      <c r="L59" s="141">
        <f>L57-B57</f>
        <v>0</v>
      </c>
      <c r="M59" s="141">
        <f t="shared" ref="M59:S59" si="35">M57-C57</f>
        <v>0</v>
      </c>
      <c r="N59" s="141">
        <f t="shared" si="35"/>
        <v>0</v>
      </c>
      <c r="O59" s="141">
        <f t="shared" si="35"/>
        <v>0</v>
      </c>
      <c r="P59" s="141">
        <f t="shared" si="35"/>
        <v>0</v>
      </c>
      <c r="Q59" s="141">
        <f t="shared" si="35"/>
        <v>0</v>
      </c>
      <c r="R59" s="141">
        <f t="shared" si="35"/>
        <v>0</v>
      </c>
      <c r="S59" s="141">
        <f t="shared" si="35"/>
        <v>0</v>
      </c>
      <c r="V59" s="140">
        <f>V57-B57</f>
        <v>0</v>
      </c>
      <c r="W59" s="140">
        <f t="shared" ref="W59:AC59" si="36">W57-C57</f>
        <v>0</v>
      </c>
      <c r="X59" s="140">
        <f t="shared" si="36"/>
        <v>0</v>
      </c>
      <c r="Y59" s="140">
        <f t="shared" si="36"/>
        <v>0</v>
      </c>
      <c r="Z59" s="140">
        <f t="shared" si="36"/>
        <v>0</v>
      </c>
      <c r="AA59" s="140">
        <f t="shared" si="36"/>
        <v>0</v>
      </c>
      <c r="AB59" s="140">
        <f t="shared" si="36"/>
        <v>0</v>
      </c>
      <c r="AC59" s="140">
        <f t="shared" si="36"/>
        <v>0</v>
      </c>
    </row>
    <row r="60" spans="1:29" x14ac:dyDescent="0.35">
      <c r="B60" t="s">
        <v>31</v>
      </c>
      <c r="F60" t="s">
        <v>32</v>
      </c>
    </row>
    <row r="61" spans="1:29" x14ac:dyDescent="0.35">
      <c r="B61" t="s">
        <v>86</v>
      </c>
      <c r="C61" t="s">
        <v>87</v>
      </c>
      <c r="D61" t="s">
        <v>88</v>
      </c>
      <c r="E61" t="s">
        <v>248</v>
      </c>
      <c r="F61" t="s">
        <v>86</v>
      </c>
      <c r="G61" t="s">
        <v>87</v>
      </c>
      <c r="H61" t="s">
        <v>88</v>
      </c>
      <c r="I61" t="s">
        <v>248</v>
      </c>
      <c r="K61" s="42" t="s">
        <v>266</v>
      </c>
      <c r="U61" s="42" t="s">
        <v>267</v>
      </c>
    </row>
    <row r="62" spans="1:29" x14ac:dyDescent="0.35">
      <c r="A62" t="s">
        <v>249</v>
      </c>
      <c r="B62" s="139">
        <v>0.15307999999999999</v>
      </c>
      <c r="C62" s="139">
        <v>0.18345</v>
      </c>
      <c r="D62" s="139">
        <v>0.22534000000000001</v>
      </c>
      <c r="E62" s="139">
        <v>0.28641</v>
      </c>
      <c r="F62" s="139">
        <v>0.15307999999999999</v>
      </c>
      <c r="G62" s="139">
        <v>0.18345</v>
      </c>
      <c r="H62" s="139">
        <v>0.22534000000000001</v>
      </c>
      <c r="I62" s="139">
        <v>0.28641</v>
      </c>
      <c r="K62" t="s">
        <v>268</v>
      </c>
      <c r="L62" s="48">
        <f>B5*(L16/(L16+L27))*(L17/(L17+L28))+B6*(L17/(L17+L28))+B7</f>
        <v>92.03399696441133</v>
      </c>
      <c r="M62" s="48">
        <f t="shared" ref="M62:S62" si="37">C5*(M16/(M16+M27))*(M17/(M17+M28))+C6*(M17/(M17+M28))+C7</f>
        <v>91.007878892277006</v>
      </c>
      <c r="N62" s="48">
        <f t="shared" si="37"/>
        <v>89.82306962871931</v>
      </c>
      <c r="O62" s="48">
        <f t="shared" si="37"/>
        <v>88.424953561115728</v>
      </c>
      <c r="P62" s="48">
        <f t="shared" si="37"/>
        <v>92.03399696441133</v>
      </c>
      <c r="Q62" s="48">
        <f t="shared" si="37"/>
        <v>91.007878892277006</v>
      </c>
      <c r="R62" s="48">
        <f t="shared" si="37"/>
        <v>89.82306962871931</v>
      </c>
      <c r="S62" s="48">
        <f t="shared" si="37"/>
        <v>88.424953561115728</v>
      </c>
      <c r="V62" s="142">
        <f t="shared" ref="V62:AC62" si="38">L57/(L57-1/V16)</f>
        <v>1.015554697397723</v>
      </c>
      <c r="W62" s="142">
        <f t="shared" si="38"/>
        <v>1.018728527114215</v>
      </c>
      <c r="X62" s="142">
        <f t="shared" si="38"/>
        <v>1.0228676938175008</v>
      </c>
      <c r="Y62" s="142">
        <f t="shared" si="38"/>
        <v>1.0286480589287628</v>
      </c>
      <c r="Z62" s="142">
        <f t="shared" si="38"/>
        <v>1.015554697397723</v>
      </c>
      <c r="AA62" s="142">
        <f t="shared" si="38"/>
        <v>1.018728527114215</v>
      </c>
      <c r="AB62" s="142">
        <f t="shared" si="38"/>
        <v>1.0228676938175008</v>
      </c>
      <c r="AC62" s="142">
        <f t="shared" si="38"/>
        <v>1.0286480589287628</v>
      </c>
    </row>
    <row r="63" spans="1:29" x14ac:dyDescent="0.35">
      <c r="A63" t="s">
        <v>251</v>
      </c>
      <c r="B63" s="139">
        <v>0.25141999999999998</v>
      </c>
      <c r="C63" s="139">
        <v>0.28598000000000001</v>
      </c>
      <c r="D63" s="139">
        <v>0.33334999999999998</v>
      </c>
      <c r="E63" s="139">
        <v>0.40210000000000001</v>
      </c>
      <c r="F63" s="139">
        <v>0.25141999999999998</v>
      </c>
      <c r="G63" s="139">
        <v>0.28598000000000001</v>
      </c>
      <c r="H63" s="139">
        <v>0.33334999999999998</v>
      </c>
      <c r="I63" s="139">
        <v>0.40210000000000001</v>
      </c>
      <c r="K63" t="s">
        <v>269</v>
      </c>
      <c r="L63" s="48">
        <f t="shared" ref="L63:S63" si="39">B8</f>
        <v>3.63</v>
      </c>
      <c r="M63" s="48">
        <f t="shared" si="39"/>
        <v>4.08</v>
      </c>
      <c r="N63" s="48">
        <f t="shared" si="39"/>
        <v>4.58</v>
      </c>
      <c r="O63" s="48">
        <f t="shared" si="39"/>
        <v>5.17</v>
      </c>
      <c r="P63" s="48">
        <f t="shared" si="39"/>
        <v>3.63</v>
      </c>
      <c r="Q63" s="48">
        <f t="shared" si="39"/>
        <v>4.08</v>
      </c>
      <c r="R63" s="48">
        <f t="shared" si="39"/>
        <v>4.58</v>
      </c>
      <c r="S63" s="48">
        <f t="shared" si="39"/>
        <v>5.17</v>
      </c>
    </row>
    <row r="64" spans="1:29" x14ac:dyDescent="0.35">
      <c r="A64" t="s">
        <v>252</v>
      </c>
      <c r="B64" s="139">
        <v>0.34765000000000001</v>
      </c>
      <c r="C64" s="139">
        <v>0.39544000000000001</v>
      </c>
      <c r="D64" s="139">
        <v>0.46094000000000002</v>
      </c>
      <c r="E64" s="139">
        <v>0.55601</v>
      </c>
      <c r="F64" s="139">
        <v>0.34765000000000001</v>
      </c>
      <c r="G64" s="139">
        <v>0.39544000000000001</v>
      </c>
      <c r="H64" s="139">
        <v>0.46094000000000002</v>
      </c>
      <c r="I64" s="139">
        <v>0.55601</v>
      </c>
    </row>
    <row r="65" spans="1:19" x14ac:dyDescent="0.35">
      <c r="A65" t="s">
        <v>253</v>
      </c>
      <c r="B65" s="139">
        <v>0.65049999999999997</v>
      </c>
      <c r="C65" s="139">
        <v>0.73990999999999996</v>
      </c>
      <c r="D65" s="139">
        <v>0.86248000000000002</v>
      </c>
      <c r="E65" s="139">
        <v>1.0403800000000001</v>
      </c>
      <c r="F65" s="139">
        <v>0.65049999999999997</v>
      </c>
      <c r="G65" s="139">
        <v>0.73990999999999996</v>
      </c>
      <c r="H65" s="139">
        <v>0.86248000000000002</v>
      </c>
      <c r="I65" s="139">
        <v>1.0403800000000001</v>
      </c>
      <c r="K65" s="42" t="s">
        <v>270</v>
      </c>
      <c r="L65" s="139"/>
    </row>
    <row r="66" spans="1:19" x14ac:dyDescent="0.35">
      <c r="A66" t="s">
        <v>254</v>
      </c>
      <c r="B66" s="139">
        <v>0.29432999999999998</v>
      </c>
      <c r="C66" s="139">
        <v>0.33478999999999998</v>
      </c>
      <c r="D66" s="139">
        <v>0.39023999999999998</v>
      </c>
      <c r="E66" s="139">
        <v>0.47073999999999999</v>
      </c>
      <c r="F66" s="139">
        <v>0.29432999999999998</v>
      </c>
      <c r="G66" s="139">
        <v>0.33478999999999998</v>
      </c>
      <c r="H66" s="139">
        <v>0.39023999999999998</v>
      </c>
      <c r="I66" s="139">
        <v>0.47073999999999999</v>
      </c>
      <c r="K66" t="s">
        <v>268</v>
      </c>
      <c r="L66" s="48">
        <f t="shared" ref="L66:S66" si="40">1/(B29+B18)+(B18/(B18+B29))*(1/(B19+B30))</f>
        <v>4.4757166820388115</v>
      </c>
      <c r="M66" s="48">
        <f t="shared" si="40"/>
        <v>3.9408318070367518</v>
      </c>
      <c r="N66" s="48">
        <f t="shared" si="40"/>
        <v>3.392365554760894</v>
      </c>
      <c r="O66" s="48">
        <f t="shared" si="40"/>
        <v>2.8294820234122184</v>
      </c>
      <c r="P66" s="48">
        <f t="shared" si="40"/>
        <v>4.4757166820388115</v>
      </c>
      <c r="Q66" s="48">
        <f t="shared" si="40"/>
        <v>3.9408318070367518</v>
      </c>
      <c r="R66" s="48">
        <f t="shared" si="40"/>
        <v>3.392365554760894</v>
      </c>
      <c r="S66" s="48">
        <f t="shared" si="40"/>
        <v>2.8294820234122184</v>
      </c>
    </row>
    <row r="67" spans="1:19" x14ac:dyDescent="0.35">
      <c r="A67" t="s">
        <v>255</v>
      </c>
      <c r="B67" s="139">
        <v>0.50048000000000004</v>
      </c>
      <c r="C67" s="139">
        <v>0.56927000000000005</v>
      </c>
      <c r="D67" s="139">
        <v>0.66356999999999999</v>
      </c>
      <c r="E67" s="139">
        <v>0.80044000000000004</v>
      </c>
      <c r="F67" s="139">
        <v>0.50048000000000004</v>
      </c>
      <c r="G67" s="139">
        <v>0.56927000000000005</v>
      </c>
      <c r="H67" s="139">
        <v>0.66356999999999999</v>
      </c>
      <c r="I67" s="139">
        <v>0.80044000000000004</v>
      </c>
      <c r="K67" t="s">
        <v>269</v>
      </c>
      <c r="L67" s="48">
        <f>1/(B19+B30)</f>
        <v>1.5694056589457739</v>
      </c>
      <c r="M67" s="48">
        <f t="shared" ref="M67:S67" si="41">1/(C19+C30)</f>
        <v>1.3829164554044593</v>
      </c>
      <c r="N67" s="48">
        <f t="shared" si="41"/>
        <v>1.1922318379584911</v>
      </c>
      <c r="O67" s="48">
        <f t="shared" si="41"/>
        <v>0.99696972557911967</v>
      </c>
      <c r="P67" s="48">
        <f t="shared" si="41"/>
        <v>1.5694056589457739</v>
      </c>
      <c r="Q67" s="48">
        <f t="shared" si="41"/>
        <v>1.3829164554044593</v>
      </c>
      <c r="R67" s="48">
        <f t="shared" si="41"/>
        <v>1.1922318379584911</v>
      </c>
      <c r="S67" s="48">
        <f t="shared" si="41"/>
        <v>0.99696972557911967</v>
      </c>
    </row>
    <row r="68" spans="1:19" x14ac:dyDescent="0.35">
      <c r="K68" t="s">
        <v>271</v>
      </c>
      <c r="L68" s="139">
        <f>SUMPRODUCT(L62:L63,L66:L67)/SUM(L62:L63)</f>
        <v>4.365435809938595</v>
      </c>
      <c r="M68" s="139">
        <f t="shared" ref="M68:S68" si="42">SUMPRODUCT(M62:M63,M66:M67)/SUM(M62:M63)</f>
        <v>3.8310776011775296</v>
      </c>
      <c r="N68" s="139">
        <f t="shared" si="42"/>
        <v>3.2856252499955341</v>
      </c>
      <c r="O68" s="139">
        <f t="shared" si="42"/>
        <v>2.7282576708234783</v>
      </c>
      <c r="P68" s="139">
        <f t="shared" si="42"/>
        <v>4.365435809938595</v>
      </c>
      <c r="Q68" s="139">
        <f t="shared" si="42"/>
        <v>3.8310776011775296</v>
      </c>
      <c r="R68" s="139">
        <f t="shared" si="42"/>
        <v>3.2856252499955341</v>
      </c>
      <c r="S68" s="139">
        <f t="shared" si="42"/>
        <v>2.7282576708234783</v>
      </c>
    </row>
    <row r="70" spans="1:19" x14ac:dyDescent="0.35">
      <c r="K70" s="42" t="s">
        <v>272</v>
      </c>
    </row>
    <row r="71" spans="1:19" x14ac:dyDescent="0.35">
      <c r="K71" t="s">
        <v>268</v>
      </c>
      <c r="L71" s="139">
        <f>(B18/(B18+B29))*(B19/(B19+B30))</f>
        <v>0.9839098318240509</v>
      </c>
      <c r="M71" s="139">
        <f t="shared" ref="M71:S71" si="43">(C18/(C18+C29))*(C19/(C19+C30))</f>
        <v>0.98100723671081436</v>
      </c>
      <c r="N71" s="139">
        <f t="shared" si="43"/>
        <v>0.97948383782414261</v>
      </c>
      <c r="O71" s="139">
        <f t="shared" si="43"/>
        <v>0.97939101087503955</v>
      </c>
      <c r="P71" s="139">
        <f t="shared" si="43"/>
        <v>0.9839098318240509</v>
      </c>
      <c r="Q71" s="139">
        <f t="shared" si="43"/>
        <v>0.98100723671081436</v>
      </c>
      <c r="R71" s="139">
        <f t="shared" si="43"/>
        <v>0.97948383782414261</v>
      </c>
      <c r="S71" s="139">
        <f t="shared" si="43"/>
        <v>0.97939101087503955</v>
      </c>
    </row>
    <row r="72" spans="1:19" x14ac:dyDescent="0.35">
      <c r="K72" t="s">
        <v>269</v>
      </c>
      <c r="L72" s="139">
        <f>B19/(B19+B30)</f>
        <v>0.98840209218039077</v>
      </c>
      <c r="M72" s="139">
        <f t="shared" ref="M72:S72" si="44">C19/(C19+C30)</f>
        <v>0.98629529792694182</v>
      </c>
      <c r="N72" s="139">
        <f t="shared" si="44"/>
        <v>0.98518055825417594</v>
      </c>
      <c r="O72" s="139">
        <f t="shared" si="44"/>
        <v>0.98509530260259215</v>
      </c>
      <c r="P72" s="139">
        <f t="shared" si="44"/>
        <v>0.98840209218039077</v>
      </c>
      <c r="Q72" s="139">
        <f t="shared" si="44"/>
        <v>0.98629529792694182</v>
      </c>
      <c r="R72" s="139">
        <f t="shared" si="44"/>
        <v>0.98518055825417594</v>
      </c>
      <c r="S72" s="139">
        <f t="shared" si="44"/>
        <v>0.98509530260259215</v>
      </c>
    </row>
    <row r="73" spans="1:19" x14ac:dyDescent="0.35">
      <c r="K73" t="s">
        <v>271</v>
      </c>
      <c r="L73" s="142">
        <f>SUMPRODUCT(L71:L72,L62:L63)/SUM(L62:L63)</f>
        <v>0.9840802920349031</v>
      </c>
      <c r="M73" s="142">
        <f t="shared" ref="M73:S73" si="45">SUMPRODUCT(M71:M72,M62:M63)/SUM(M62:M63)</f>
        <v>0.98123413513375901</v>
      </c>
      <c r="N73" s="142">
        <f t="shared" si="45"/>
        <v>0.97976021633251276</v>
      </c>
      <c r="O73" s="142">
        <f t="shared" si="45"/>
        <v>0.97970610466064834</v>
      </c>
      <c r="P73" s="142">
        <f t="shared" si="45"/>
        <v>0.9840802920349031</v>
      </c>
      <c r="Q73" s="142">
        <f t="shared" si="45"/>
        <v>0.98123413513375901</v>
      </c>
      <c r="R73" s="142">
        <f t="shared" si="45"/>
        <v>0.97976021633251276</v>
      </c>
      <c r="S73" s="142">
        <f t="shared" si="45"/>
        <v>0.97970610466064834</v>
      </c>
    </row>
    <row r="75" spans="1:19" x14ac:dyDescent="0.35">
      <c r="L75" s="142"/>
      <c r="M75" s="142"/>
      <c r="N75" s="142"/>
      <c r="O75" s="142"/>
      <c r="P75" s="142"/>
      <c r="Q75" s="142"/>
      <c r="R75" s="142"/>
      <c r="S75" s="142"/>
    </row>
    <row r="76" spans="1:19" x14ac:dyDescent="0.35">
      <c r="L76" s="141"/>
      <c r="M76" s="141"/>
      <c r="N76" s="141"/>
      <c r="O76" s="141"/>
      <c r="P76" s="141"/>
      <c r="Q76" s="141"/>
      <c r="R76" s="141"/>
      <c r="S76" s="141"/>
    </row>
    <row r="77" spans="1:19" x14ac:dyDescent="0.35">
      <c r="B77" s="1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69B70-32F5-40C5-8EBC-4DD00F3D3CE8}">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Deepa  Jahagirdar</cp:lastModifiedBy>
  <dcterms:created xsi:type="dcterms:W3CDTF">2019-06-05T17:55:13Z</dcterms:created>
  <dcterms:modified xsi:type="dcterms:W3CDTF">2024-01-03T23:40:49Z</dcterms:modified>
</cp:coreProperties>
</file>